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ma KRUGER\Dropbox\REACH_HTI\2_Research_Management\2020_41EFZU66_CRS\HTI2002_ICSM\2_Data\3_Analysis\VF\"/>
    </mc:Choice>
  </mc:AlternateContent>
  <bookViews>
    <workbookView xWindow="0" yWindow="780" windowWidth="25180" windowHeight="12720"/>
  </bookViews>
  <sheets>
    <sheet name="Read me" sheetId="9" r:id="rId1"/>
    <sheet name="Cleaned_Data" sheetId="1" r:id="rId2"/>
    <sheet name="Processed_Data" sheetId="7" r:id="rId3"/>
    <sheet name="Partenaires" sheetId="8" r:id="rId4"/>
    <sheet name="Prix_Médians" sheetId="32" r:id="rId5"/>
    <sheet name="Commerçants" sheetId="25" r:id="rId6"/>
    <sheet name="Eau" sheetId="38" r:id="rId7"/>
    <sheet name="Importation" sheetId="20" r:id="rId8"/>
    <sheet name="Approvisionnement_nourriture" sheetId="21" r:id="rId9"/>
    <sheet name="Approvisionnement_EHA" sheetId="24" r:id="rId10"/>
    <sheet name="Références" sheetId="11" r:id="rId11"/>
    <sheet name="Kobo Survey" sheetId="5" r:id="rId12"/>
    <sheet name="Kobo Choices" sheetId="6" r:id="rId13"/>
    <sheet name="Cleaning Log" sheetId="37" r:id="rId14"/>
    <sheet name="Deletion Log" sheetId="4" r:id="rId15"/>
  </sheets>
  <definedNames>
    <definedName name="_xlnm._FilterDatabase" localSheetId="1" hidden="1">Cleaned_Data!$B$1:$JC$152</definedName>
    <definedName name="_xlnm._FilterDatabase" localSheetId="13" hidden="1">'Cleaning Log'!$A$2:$K$578</definedName>
    <definedName name="_xlnm._FilterDatabase" localSheetId="2" hidden="1">Processed_Data!$A$1:$EM$152</definedName>
  </definedNames>
  <calcPr calcId="162913" calcMode="manual"/>
  <pivotCaches>
    <pivotCache cacheId="36" r:id="rId16"/>
    <pivotCache cacheId="37" r:id="rId17"/>
    <pivotCache cacheId="38" r:id="rId18"/>
    <pivotCache cacheId="39" r:id="rId19"/>
    <pivotCache cacheId="40" r:id="rId20"/>
    <pivotCache cacheId="41" r:id="rId21"/>
    <pivotCache cacheId="42" r:id="rId22"/>
    <pivotCache cacheId="43" r:id="rId23"/>
    <pivotCache cacheId="44" r:id="rId24"/>
    <pivotCache cacheId="45" r:id="rId25"/>
    <pivotCache cacheId="46" r:id="rId26"/>
    <pivotCache cacheId="47" r:id="rId27"/>
    <pivotCache cacheId="48" r:id="rId28"/>
    <pivotCache cacheId="49" r:id="rId29"/>
    <pivotCache cacheId="50" r:id="rId3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44" i="32" l="1" a="1"/>
  <c r="S44" i="32" s="1"/>
  <c r="D32" i="24"/>
  <c r="D31" i="24"/>
  <c r="D30" i="24"/>
  <c r="D33" i="24"/>
  <c r="D29" i="24"/>
  <c r="D34" i="24"/>
  <c r="D28" i="24"/>
  <c r="D35" i="21"/>
  <c r="D34" i="21"/>
  <c r="D33" i="21"/>
  <c r="D32" i="21"/>
  <c r="D31" i="21"/>
  <c r="D30" i="21"/>
  <c r="D29" i="21"/>
  <c r="Q48" i="32" l="1" a="1"/>
  <c r="Q48" i="32" s="1"/>
  <c r="Q46" i="32" a="1"/>
  <c r="Q46" i="32" s="1"/>
  <c r="Q45" i="32" a="1"/>
  <c r="Q45" i="32" s="1"/>
  <c r="Q44" i="32" a="1"/>
  <c r="Q44" i="32" s="1"/>
  <c r="W24" i="32" l="1" a="1"/>
  <c r="W24" i="32" s="1"/>
  <c r="H4" i="32" a="1"/>
  <c r="H4" i="32" s="1"/>
  <c r="H44" i="32" a="1"/>
  <c r="H44" i="32" s="1"/>
  <c r="H15" i="32" a="1"/>
  <c r="S52" i="32" l="1" a="1"/>
  <c r="S48" i="32" a="1"/>
  <c r="S46" i="32" a="1"/>
  <c r="S43" i="32" a="1"/>
  <c r="Q29" i="32" l="1" a="1"/>
  <c r="Q29" i="32" s="1"/>
  <c r="N25" i="32" a="1"/>
  <c r="N25" i="32" s="1"/>
  <c r="L22" i="32" a="1"/>
  <c r="L22" i="32" s="1"/>
  <c r="B10" i="32" a="1"/>
  <c r="W33" i="32" a="1"/>
  <c r="W33" i="32" s="1"/>
  <c r="W30" i="32" a="1"/>
  <c r="W30" i="32" s="1"/>
  <c r="W29" i="32" a="1"/>
  <c r="W29" i="32" s="1"/>
  <c r="W25" i="32" a="1"/>
  <c r="W25" i="32" s="1"/>
  <c r="U25" i="32" a="1"/>
  <c r="U25" i="32" s="1"/>
  <c r="U24" i="32" a="1"/>
  <c r="U24" i="32" s="1"/>
  <c r="Z157" i="7"/>
  <c r="C23" i="38"/>
  <c r="C20" i="38"/>
  <c r="C19" i="38"/>
  <c r="C18" i="38"/>
  <c r="C17" i="38"/>
  <c r="C16" i="38"/>
  <c r="C15" i="38"/>
  <c r="C14" i="38"/>
  <c r="C13" i="38"/>
  <c r="C12" i="38"/>
  <c r="D7" i="38"/>
  <c r="D6" i="38"/>
  <c r="H15" i="32" l="1"/>
  <c r="H7" i="32" s="1"/>
  <c r="DW3" i="7"/>
  <c r="DW4" i="7"/>
  <c r="DW5" i="7"/>
  <c r="DW6" i="7"/>
  <c r="DW7" i="7"/>
  <c r="DW8" i="7"/>
  <c r="DW9" i="7"/>
  <c r="DW10" i="7"/>
  <c r="DW11" i="7"/>
  <c r="DW12" i="7"/>
  <c r="DW13" i="7"/>
  <c r="DW14" i="7"/>
  <c r="DW15" i="7"/>
  <c r="DW16" i="7"/>
  <c r="DW17" i="7"/>
  <c r="DW18" i="7"/>
  <c r="DW19" i="7"/>
  <c r="DW20" i="7"/>
  <c r="DW21" i="7"/>
  <c r="DW22" i="7"/>
  <c r="DW23" i="7"/>
  <c r="DW24" i="7"/>
  <c r="DW25" i="7"/>
  <c r="DW26" i="7"/>
  <c r="DW27" i="7"/>
  <c r="DW28" i="7"/>
  <c r="DW29" i="7"/>
  <c r="DW30" i="7"/>
  <c r="DW31" i="7"/>
  <c r="DW32" i="7"/>
  <c r="DW33" i="7"/>
  <c r="DW34" i="7"/>
  <c r="DW35" i="7"/>
  <c r="DW36" i="7"/>
  <c r="DW38" i="7"/>
  <c r="DW39" i="7"/>
  <c r="DW43" i="7"/>
  <c r="DW45" i="7"/>
  <c r="DW46" i="7"/>
  <c r="DW48" i="7"/>
  <c r="DW49" i="7"/>
  <c r="DW50" i="7"/>
  <c r="DW51" i="7"/>
  <c r="DW52" i="7"/>
  <c r="DW53" i="7"/>
  <c r="DW54" i="7"/>
  <c r="DW56" i="7"/>
  <c r="DW57" i="7"/>
  <c r="DW58" i="7"/>
  <c r="DW59" i="7"/>
  <c r="DW60" i="7"/>
  <c r="DW61" i="7"/>
  <c r="DW62" i="7"/>
  <c r="DW63" i="7"/>
  <c r="DW64" i="7"/>
  <c r="DW66" i="7"/>
  <c r="DW67" i="7"/>
  <c r="DW69" i="7"/>
  <c r="DW71" i="7"/>
  <c r="DW73" i="7"/>
  <c r="DW74" i="7"/>
  <c r="DW75" i="7"/>
  <c r="DW76" i="7"/>
  <c r="DW78" i="7"/>
  <c r="DW80" i="7"/>
  <c r="DW81" i="7"/>
  <c r="DW82" i="7"/>
  <c r="DW83" i="7"/>
  <c r="DW84" i="7"/>
  <c r="DW85" i="7"/>
  <c r="DW87" i="7"/>
  <c r="DW130" i="7"/>
  <c r="DW131" i="7"/>
  <c r="DW133" i="7"/>
  <c r="DW134" i="7"/>
  <c r="DW135" i="7"/>
  <c r="DW136" i="7"/>
  <c r="DW137" i="7"/>
  <c r="DW138" i="7"/>
  <c r="DW139" i="7"/>
  <c r="DW140" i="7"/>
  <c r="DW141" i="7"/>
  <c r="DW142" i="7"/>
  <c r="DW143" i="7"/>
  <c r="DW144" i="7"/>
  <c r="DW145" i="7"/>
  <c r="DW146" i="7"/>
  <c r="DW147" i="7"/>
  <c r="DW148" i="7"/>
  <c r="DW149" i="7"/>
  <c r="DW150" i="7"/>
  <c r="DW151" i="7"/>
  <c r="DW152" i="7"/>
  <c r="DW2" i="7"/>
  <c r="E30" i="38" l="1" a="1"/>
  <c r="E30" i="38" s="1"/>
  <c r="E29" i="38" a="1"/>
  <c r="E29" i="38" s="1"/>
  <c r="E33" i="38" a="1"/>
  <c r="E33" i="38" s="1"/>
  <c r="E32" i="38" a="1"/>
  <c r="E32" i="38" s="1"/>
  <c r="E31" i="38" a="1"/>
  <c r="E31" i="38" s="1"/>
  <c r="C33" i="38" a="1"/>
  <c r="C33" i="38" s="1"/>
  <c r="D33" i="38" a="1"/>
  <c r="D33" i="38" s="1"/>
  <c r="D29" i="38" a="1"/>
  <c r="D29" i="38" s="1"/>
  <c r="C29" i="38" a="1"/>
  <c r="C29" i="38" s="1"/>
  <c r="D32" i="38" a="1"/>
  <c r="D32" i="38" s="1"/>
  <c r="C32" i="38" a="1"/>
  <c r="C32" i="38" s="1"/>
  <c r="D31" i="38" a="1"/>
  <c r="D31" i="38" s="1"/>
  <c r="C31" i="38" a="1"/>
  <c r="C31" i="38" s="1"/>
  <c r="C30" i="38" a="1"/>
  <c r="C30" i="38" s="1"/>
  <c r="D30" i="38" a="1"/>
  <c r="D30" i="38" s="1"/>
  <c r="H93" i="37" l="1"/>
  <c r="H92" i="37"/>
  <c r="H91" i="37"/>
  <c r="H90" i="37"/>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6" i="37"/>
  <c r="H45" i="37"/>
  <c r="S47" i="32" l="1" a="1"/>
  <c r="B14" i="32" l="1" a="1"/>
  <c r="U30" i="32" a="1"/>
  <c r="U30" i="32" s="1"/>
  <c r="M31" i="32" a="1"/>
  <c r="M31" i="32" s="1"/>
  <c r="G31" i="32" a="1"/>
  <c r="G31" i="32" s="1"/>
  <c r="R29" i="32" a="1"/>
  <c r="R29" i="32" s="1"/>
  <c r="K27" i="32" a="1"/>
  <c r="K27" i="32" s="1"/>
  <c r="G23" i="32" a="1"/>
  <c r="G23" i="32" s="1"/>
  <c r="H23" i="32" a="1"/>
  <c r="H23" i="32" s="1"/>
  <c r="I23" i="32" a="1"/>
  <c r="I23" i="32" s="1"/>
  <c r="J23" i="32" a="1"/>
  <c r="J23" i="32" s="1"/>
  <c r="K23" i="32" a="1"/>
  <c r="K23" i="32" s="1"/>
  <c r="L23" i="32" a="1"/>
  <c r="L23" i="32" s="1"/>
  <c r="M23" i="32" a="1"/>
  <c r="M23" i="32" s="1"/>
  <c r="N23" i="32" a="1"/>
  <c r="N23" i="32" s="1"/>
  <c r="O23" i="32" a="1"/>
  <c r="O23" i="32" s="1"/>
  <c r="P23" i="32" a="1"/>
  <c r="P23" i="32" s="1"/>
  <c r="R23" i="32" a="1"/>
  <c r="R23" i="32" s="1"/>
  <c r="S23" i="32" a="1"/>
  <c r="S23" i="32" s="1"/>
  <c r="G24" i="32" a="1"/>
  <c r="G24" i="32" s="1"/>
  <c r="H24" i="32" a="1"/>
  <c r="H24" i="32" s="1"/>
  <c r="I24" i="32" a="1"/>
  <c r="I24" i="32" s="1"/>
  <c r="J24" i="32" a="1"/>
  <c r="J24" i="32" s="1"/>
  <c r="K24" i="32" a="1"/>
  <c r="K24" i="32" s="1"/>
  <c r="L24" i="32" a="1"/>
  <c r="L24" i="32" s="1"/>
  <c r="M24" i="32" a="1"/>
  <c r="M24" i="32" s="1"/>
  <c r="N24" i="32" a="1"/>
  <c r="N24" i="32" s="1"/>
  <c r="O24" i="32" a="1"/>
  <c r="O24" i="32" s="1"/>
  <c r="Q24" i="32" a="1"/>
  <c r="Q24" i="32" s="1"/>
  <c r="R24" i="32" a="1"/>
  <c r="R24" i="32" s="1"/>
  <c r="S24" i="32" a="1"/>
  <c r="S24" i="32" s="1"/>
  <c r="T24" i="32" a="1"/>
  <c r="T24" i="32" s="1"/>
  <c r="G25" i="32" a="1"/>
  <c r="G25" i="32" s="1"/>
  <c r="H25" i="32" a="1"/>
  <c r="H25" i="32" s="1"/>
  <c r="I25" i="32" a="1"/>
  <c r="I25" i="32" s="1"/>
  <c r="J25" i="32" a="1"/>
  <c r="J25" i="32" s="1"/>
  <c r="K25" i="32" a="1"/>
  <c r="K25" i="32" s="1"/>
  <c r="L25" i="32" a="1"/>
  <c r="L25" i="32" s="1"/>
  <c r="M25" i="32" a="1"/>
  <c r="M25" i="32" s="1"/>
  <c r="O25" i="32" a="1"/>
  <c r="O25" i="32" s="1"/>
  <c r="P25" i="32" a="1"/>
  <c r="P25" i="32" s="1"/>
  <c r="R25" i="32" a="1"/>
  <c r="R25" i="32" s="1"/>
  <c r="S25" i="32" a="1"/>
  <c r="S25" i="32" s="1"/>
  <c r="T25" i="32" a="1"/>
  <c r="T25" i="32" s="1"/>
  <c r="G26" i="32" a="1"/>
  <c r="G26" i="32" s="1"/>
  <c r="H26" i="32" a="1"/>
  <c r="H26" i="32" s="1"/>
  <c r="I26" i="32" a="1"/>
  <c r="I26" i="32" s="1"/>
  <c r="J26" i="32" a="1"/>
  <c r="J26" i="32" s="1"/>
  <c r="K26" i="32" a="1"/>
  <c r="K26" i="32" s="1"/>
  <c r="L26" i="32" a="1"/>
  <c r="L26" i="32" s="1"/>
  <c r="M26" i="32" a="1"/>
  <c r="M26" i="32" s="1"/>
  <c r="N26" i="32" a="1"/>
  <c r="N26" i="32" s="1"/>
  <c r="O26" i="32" a="1"/>
  <c r="O26" i="32" s="1"/>
  <c r="P26" i="32" a="1"/>
  <c r="P26" i="32" s="1"/>
  <c r="R26" i="32" a="1"/>
  <c r="R26" i="32" s="1"/>
  <c r="S26" i="32" a="1"/>
  <c r="S26" i="32" s="1"/>
  <c r="G27" i="32" a="1"/>
  <c r="G27" i="32" s="1"/>
  <c r="H27" i="32" a="1"/>
  <c r="H27" i="32" s="1"/>
  <c r="I27" i="32" a="1"/>
  <c r="I27" i="32" s="1"/>
  <c r="J27" i="32" a="1"/>
  <c r="J27" i="32" s="1"/>
  <c r="L27" i="32" a="1"/>
  <c r="L27" i="32" s="1"/>
  <c r="M27" i="32" a="1"/>
  <c r="M27" i="32" s="1"/>
  <c r="O27" i="32" a="1"/>
  <c r="O27" i="32" s="1"/>
  <c r="P27" i="32" a="1"/>
  <c r="P27" i="32" s="1"/>
  <c r="R27" i="32" a="1"/>
  <c r="R27" i="32" s="1"/>
  <c r="S27" i="32" a="1"/>
  <c r="S27" i="32" s="1"/>
  <c r="T27" i="32" a="1"/>
  <c r="T27" i="32" s="1"/>
  <c r="G28" i="32" a="1"/>
  <c r="G28" i="32" s="1"/>
  <c r="H28" i="32" a="1"/>
  <c r="H28" i="32" s="1"/>
  <c r="I28" i="32" a="1"/>
  <c r="I28" i="32" s="1"/>
  <c r="J28" i="32" a="1"/>
  <c r="J28" i="32" s="1"/>
  <c r="K28" i="32" a="1"/>
  <c r="K28" i="32" s="1"/>
  <c r="L28" i="32" a="1"/>
  <c r="L28" i="32" s="1"/>
  <c r="M28" i="32" a="1"/>
  <c r="M28" i="32" s="1"/>
  <c r="N28" i="32" a="1"/>
  <c r="N28" i="32" s="1"/>
  <c r="O28" i="32" a="1"/>
  <c r="O28" i="32" s="1"/>
  <c r="P28" i="32" a="1"/>
  <c r="P28" i="32" s="1"/>
  <c r="Q28" i="32" a="1"/>
  <c r="Q28" i="32" s="1"/>
  <c r="R28" i="32" a="1"/>
  <c r="R28" i="32" s="1"/>
  <c r="S28" i="32" a="1"/>
  <c r="S28" i="32" s="1"/>
  <c r="T28" i="32" a="1"/>
  <c r="T28" i="32" s="1"/>
  <c r="G29" i="32" a="1"/>
  <c r="G29" i="32" s="1"/>
  <c r="H29" i="32" a="1"/>
  <c r="H29" i="32" s="1"/>
  <c r="I29" i="32" a="1"/>
  <c r="I29" i="32" s="1"/>
  <c r="J29" i="32" a="1"/>
  <c r="J29" i="32" s="1"/>
  <c r="K29" i="32" a="1"/>
  <c r="K29" i="32" s="1"/>
  <c r="L29" i="32" a="1"/>
  <c r="L29" i="32" s="1"/>
  <c r="M29" i="32" a="1"/>
  <c r="M29" i="32" s="1"/>
  <c r="N29" i="32" a="1"/>
  <c r="N29" i="32" s="1"/>
  <c r="O29" i="32" a="1"/>
  <c r="O29" i="32" s="1"/>
  <c r="P29" i="32" a="1"/>
  <c r="P29" i="32" s="1"/>
  <c r="S29" i="32" a="1"/>
  <c r="S29" i="32" s="1"/>
  <c r="U29" i="32" a="1"/>
  <c r="U29" i="32" s="1"/>
  <c r="G30" i="32" a="1"/>
  <c r="G30" i="32" s="1"/>
  <c r="H30" i="32" a="1"/>
  <c r="H30" i="32" s="1"/>
  <c r="I30" i="32" a="1"/>
  <c r="I30" i="32" s="1"/>
  <c r="J30" i="32" a="1"/>
  <c r="J30" i="32" s="1"/>
  <c r="K30" i="32" a="1"/>
  <c r="K30" i="32" s="1"/>
  <c r="M30" i="32" a="1"/>
  <c r="M30" i="32" s="1"/>
  <c r="N30" i="32" a="1"/>
  <c r="N30" i="32" s="1"/>
  <c r="O30" i="32" a="1"/>
  <c r="O30" i="32" s="1"/>
  <c r="P30" i="32" a="1"/>
  <c r="P30" i="32" s="1"/>
  <c r="Q30" i="32" a="1"/>
  <c r="Q30" i="32" s="1"/>
  <c r="R30" i="32" a="1"/>
  <c r="R30" i="32" s="1"/>
  <c r="S30" i="32" a="1"/>
  <c r="S30" i="32" s="1"/>
  <c r="H31" i="32" a="1"/>
  <c r="H31" i="32" s="1"/>
  <c r="I31" i="32" a="1"/>
  <c r="I31" i="32" s="1"/>
  <c r="J31" i="32" a="1"/>
  <c r="J31" i="32" s="1"/>
  <c r="K31" i="32" a="1"/>
  <c r="K31" i="32" s="1"/>
  <c r="L31" i="32" a="1"/>
  <c r="L31" i="32" s="1"/>
  <c r="N31" i="32" a="1"/>
  <c r="N31" i="32" s="1"/>
  <c r="O31" i="32" a="1"/>
  <c r="O31" i="32" s="1"/>
  <c r="P31" i="32" a="1"/>
  <c r="P31" i="32" s="1"/>
  <c r="Q31" i="32" a="1"/>
  <c r="Q31" i="32" s="1"/>
  <c r="R31" i="32" a="1"/>
  <c r="R31" i="32" s="1"/>
  <c r="S31" i="32" a="1"/>
  <c r="S31" i="32" s="1"/>
  <c r="T31" i="32" a="1"/>
  <c r="T31" i="32" s="1"/>
  <c r="G32" i="32" a="1"/>
  <c r="G32" i="32" s="1"/>
  <c r="H32" i="32" a="1"/>
  <c r="H32" i="32" s="1"/>
  <c r="I32" i="32" a="1"/>
  <c r="I32" i="32" s="1"/>
  <c r="J32" i="32" a="1"/>
  <c r="J32" i="32" s="1"/>
  <c r="K32" i="32" a="1"/>
  <c r="K32" i="32" s="1"/>
  <c r="L32" i="32" a="1"/>
  <c r="L32" i="32" s="1"/>
  <c r="M32" i="32" a="1"/>
  <c r="M32" i="32" s="1"/>
  <c r="N32" i="32" a="1"/>
  <c r="N32" i="32" s="1"/>
  <c r="O32" i="32" a="1"/>
  <c r="O32" i="32" s="1"/>
  <c r="P32" i="32" a="1"/>
  <c r="P32" i="32" s="1"/>
  <c r="Q32" i="32" a="1"/>
  <c r="Q32" i="32" s="1"/>
  <c r="R32" i="32" a="1"/>
  <c r="R32" i="32" s="1"/>
  <c r="S32" i="32" a="1"/>
  <c r="S32" i="32" s="1"/>
  <c r="G33" i="32" a="1"/>
  <c r="G33" i="32" s="1"/>
  <c r="H33" i="32" a="1"/>
  <c r="H33" i="32" s="1"/>
  <c r="I33" i="32" a="1"/>
  <c r="I33" i="32" s="1"/>
  <c r="J33" i="32" a="1"/>
  <c r="J33" i="32" s="1"/>
  <c r="K33" i="32" a="1"/>
  <c r="K33" i="32" s="1"/>
  <c r="L33" i="32" a="1"/>
  <c r="L33" i="32" s="1"/>
  <c r="M33" i="32" a="1"/>
  <c r="M33" i="32" s="1"/>
  <c r="N33" i="32" a="1"/>
  <c r="N33" i="32" s="1"/>
  <c r="O33" i="32" a="1"/>
  <c r="O33" i="32" s="1"/>
  <c r="P33" i="32" a="1"/>
  <c r="P33" i="32" s="1"/>
  <c r="Q33" i="32" a="1"/>
  <c r="Q33" i="32" s="1"/>
  <c r="R33" i="32" a="1"/>
  <c r="R33" i="32" s="1"/>
  <c r="S33" i="32" a="1"/>
  <c r="S33" i="32" s="1"/>
  <c r="T33" i="32" a="1"/>
  <c r="T33" i="32" s="1"/>
  <c r="U33" i="32" a="1"/>
  <c r="U33" i="32" s="1"/>
  <c r="H22" i="32" a="1"/>
  <c r="H22" i="32" s="1"/>
  <c r="I22" i="32" a="1"/>
  <c r="I22" i="32" s="1"/>
  <c r="J22" i="32" a="1"/>
  <c r="J22" i="32" s="1"/>
  <c r="K22" i="32" a="1"/>
  <c r="K22" i="32" s="1"/>
  <c r="M22" i="32" a="1"/>
  <c r="M22" i="32" s="1"/>
  <c r="N22" i="32" a="1"/>
  <c r="N22" i="32" s="1"/>
  <c r="O22" i="32" a="1"/>
  <c r="O22" i="32" s="1"/>
  <c r="R22" i="32" a="1"/>
  <c r="R22" i="32" s="1"/>
  <c r="S22" i="32" a="1"/>
  <c r="S22" i="32" s="1"/>
  <c r="G22" i="32" a="1"/>
  <c r="G22" i="32" s="1"/>
  <c r="B10" i="32" l="1"/>
  <c r="H43" i="32" a="1"/>
  <c r="H43" i="32" s="1"/>
  <c r="B17" i="32"/>
  <c r="P45" i="32" a="1"/>
  <c r="P45" i="32" s="1"/>
  <c r="B14" i="32"/>
  <c r="L46" i="32" a="1"/>
  <c r="L46" i="32" s="1"/>
  <c r="F52" i="32" a="1"/>
  <c r="F52" i="32" s="1"/>
  <c r="H52" i="32" a="1"/>
  <c r="H52" i="32" s="1"/>
  <c r="L52" i="32" a="1"/>
  <c r="L52" i="32" s="1"/>
  <c r="D45" i="32" a="1"/>
  <c r="D45" i="32" s="1"/>
  <c r="P52" i="32" a="1"/>
  <c r="P52" i="32" s="1"/>
  <c r="O52" i="32" a="1"/>
  <c r="O52" i="32" s="1"/>
  <c r="G43" i="32" a="1"/>
  <c r="G43" i="32" s="1"/>
  <c r="B8" i="32"/>
  <c r="G52" i="32" a="1"/>
  <c r="G52" i="32" s="1"/>
  <c r="K43" i="32" a="1"/>
  <c r="K43" i="32" s="1"/>
  <c r="C52" i="32" a="1"/>
  <c r="C52" i="32" s="1"/>
  <c r="I47" i="32" a="1"/>
  <c r="I47" i="32" s="1"/>
  <c r="J47" i="32" a="1"/>
  <c r="J47" i="32" s="1"/>
  <c r="J45" i="32" a="1"/>
  <c r="J45" i="32" s="1"/>
  <c r="C43" i="32" a="1"/>
  <c r="C43" i="32" s="1"/>
  <c r="N47" i="32" a="1"/>
  <c r="N47" i="32" s="1"/>
  <c r="F47" i="32" a="1"/>
  <c r="F47" i="32" s="1"/>
  <c r="M47" i="32" a="1"/>
  <c r="M47" i="32" s="1"/>
  <c r="D52" i="32" a="1"/>
  <c r="D52" i="32" s="1"/>
  <c r="K52" i="32" a="1"/>
  <c r="K52" i="32" s="1"/>
  <c r="E47" i="32" a="1"/>
  <c r="E47" i="32" s="1"/>
  <c r="B45" i="32" a="1"/>
  <c r="B45" i="32" s="1"/>
  <c r="F45" i="32" a="1"/>
  <c r="F45" i="32" s="1"/>
  <c r="O53" i="32" a="1"/>
  <c r="O53" i="32" s="1"/>
  <c r="O48" i="32" a="1"/>
  <c r="O48" i="32" s="1"/>
  <c r="O44" i="32" a="1"/>
  <c r="O44" i="32" s="1"/>
  <c r="O47" i="32" a="1"/>
  <c r="O47" i="32" s="1"/>
  <c r="I48" i="32" a="1"/>
  <c r="I48" i="32" s="1"/>
  <c r="I44" i="32" a="1"/>
  <c r="I44" i="32" s="1"/>
  <c r="I46" i="32" a="1"/>
  <c r="I46" i="32" s="1"/>
  <c r="I53" i="32" a="1"/>
  <c r="I53" i="32" s="1"/>
  <c r="I45" i="32" a="1"/>
  <c r="I45" i="32" s="1"/>
  <c r="I43" i="32" a="1"/>
  <c r="I43" i="32" s="1"/>
  <c r="I52" i="32" a="1"/>
  <c r="I52" i="32" s="1"/>
  <c r="B47" i="32" a="1"/>
  <c r="B47" i="32" s="1"/>
  <c r="H47" i="32" a="1"/>
  <c r="H47" i="32" s="1"/>
  <c r="B9" i="32"/>
  <c r="H46" i="32" a="1"/>
  <c r="H46" i="32" s="1"/>
  <c r="H53" i="32" a="1"/>
  <c r="H53" i="32" s="1"/>
  <c r="H48" i="32" a="1"/>
  <c r="H48" i="32" s="1"/>
  <c r="H45" i="32" a="1"/>
  <c r="H45" i="32" s="1"/>
  <c r="P44" i="32" a="1"/>
  <c r="P44" i="32" s="1"/>
  <c r="P46" i="32" a="1"/>
  <c r="P46" i="32" s="1"/>
  <c r="P53" i="32" a="1"/>
  <c r="P53" i="32" s="1"/>
  <c r="P48" i="32" a="1"/>
  <c r="P48" i="32" s="1"/>
  <c r="G46" i="32" a="1"/>
  <c r="G46" i="32" s="1"/>
  <c r="G53" i="32" a="1"/>
  <c r="G53" i="32" s="1"/>
  <c r="G48" i="32" a="1"/>
  <c r="G48" i="32" s="1"/>
  <c r="G45" i="32" a="1"/>
  <c r="G45" i="32" s="1"/>
  <c r="G44" i="32" a="1"/>
  <c r="G44" i="32" s="1"/>
  <c r="G47" i="32" a="1"/>
  <c r="G47" i="32" s="1"/>
  <c r="K46" i="32" a="1"/>
  <c r="K46" i="32" s="1"/>
  <c r="K53" i="32" a="1"/>
  <c r="K53" i="32" s="1"/>
  <c r="K48" i="32" a="1"/>
  <c r="K48" i="32" s="1"/>
  <c r="K45" i="32" a="1"/>
  <c r="K45" i="32" s="1"/>
  <c r="B13" i="32"/>
  <c r="K44" i="32" a="1"/>
  <c r="K44" i="32" s="1"/>
  <c r="K47" i="32" a="1"/>
  <c r="K47" i="32" s="1"/>
  <c r="F46" i="32" a="1"/>
  <c r="F46" i="32" s="1"/>
  <c r="F53" i="32" a="1"/>
  <c r="F53" i="32" s="1"/>
  <c r="F48" i="32" a="1"/>
  <c r="F48" i="32" s="1"/>
  <c r="F44" i="32" a="1"/>
  <c r="F44" i="32" s="1"/>
  <c r="B7" i="32"/>
  <c r="F43" i="32" a="1"/>
  <c r="F43" i="32" s="1"/>
  <c r="E48" i="32" a="1"/>
  <c r="E48" i="32" s="1"/>
  <c r="E44" i="32" a="1"/>
  <c r="E44" i="32" s="1"/>
  <c r="B6" i="32"/>
  <c r="E46" i="32" a="1"/>
  <c r="E46" i="32" s="1"/>
  <c r="E53" i="32" a="1"/>
  <c r="E53" i="32" s="1"/>
  <c r="E52" i="32" a="1"/>
  <c r="E52" i="32" s="1"/>
  <c r="E43" i="32" a="1"/>
  <c r="E43" i="32" s="1"/>
  <c r="E45" i="32" a="1"/>
  <c r="E45" i="32" s="1"/>
  <c r="N46" i="32" a="1"/>
  <c r="N46" i="32" s="1"/>
  <c r="N53" i="32" a="1"/>
  <c r="N53" i="32" s="1"/>
  <c r="N45" i="32" a="1"/>
  <c r="N45" i="32" s="1"/>
  <c r="N48" i="32" a="1"/>
  <c r="N48" i="32" s="1"/>
  <c r="N44" i="32" a="1"/>
  <c r="N44" i="32" s="1"/>
  <c r="B12" i="32"/>
  <c r="N43" i="32" a="1"/>
  <c r="N43" i="32" s="1"/>
  <c r="N52" i="32" a="1"/>
  <c r="N52" i="32" s="1"/>
  <c r="D44" i="32" a="1"/>
  <c r="D44" i="32" s="1"/>
  <c r="B5" i="32"/>
  <c r="D46" i="32" a="1"/>
  <c r="D46" i="32" s="1"/>
  <c r="D53" i="32" a="1"/>
  <c r="D53" i="32" s="1"/>
  <c r="D43" i="32" a="1"/>
  <c r="D43" i="32" s="1"/>
  <c r="D48" i="32" a="1"/>
  <c r="D48" i="32" s="1"/>
  <c r="D47" i="32" a="1"/>
  <c r="D47" i="32" s="1"/>
  <c r="O45" i="32" a="1"/>
  <c r="O45" i="32" s="1"/>
  <c r="B15" i="32"/>
  <c r="L44" i="32" a="1"/>
  <c r="L44" i="32" s="1"/>
  <c r="L53" i="32" a="1"/>
  <c r="L53" i="32" s="1"/>
  <c r="L48" i="32" a="1"/>
  <c r="L48" i="32" s="1"/>
  <c r="L47" i="32" a="1"/>
  <c r="L47" i="32" s="1"/>
  <c r="M48" i="32" a="1"/>
  <c r="M48" i="32" s="1"/>
  <c r="B16" i="32"/>
  <c r="M44" i="32" a="1"/>
  <c r="M44" i="32" s="1"/>
  <c r="M43" i="32" a="1"/>
  <c r="M43" i="32" s="1"/>
  <c r="M46" i="32" a="1"/>
  <c r="M46" i="32" s="1"/>
  <c r="M53" i="32" a="1"/>
  <c r="M53" i="32" s="1"/>
  <c r="M52" i="32" a="1"/>
  <c r="M52" i="32" s="1"/>
  <c r="M45" i="32" a="1"/>
  <c r="M45" i="32" s="1"/>
  <c r="B4" i="32"/>
  <c r="C46" i="32" a="1"/>
  <c r="C46" i="32" s="1"/>
  <c r="C53" i="32" a="1"/>
  <c r="C53" i="32" s="1"/>
  <c r="C48" i="32" a="1"/>
  <c r="C48" i="32" s="1"/>
  <c r="C45" i="32" a="1"/>
  <c r="C45" i="32" s="1"/>
  <c r="C44" i="32" a="1"/>
  <c r="C44" i="32" s="1"/>
  <c r="C47" i="32" a="1"/>
  <c r="C47" i="32" s="1"/>
  <c r="J46" i="32" a="1"/>
  <c r="J46" i="32" s="1"/>
  <c r="J53" i="32" a="1"/>
  <c r="J53" i="32" s="1"/>
  <c r="J48" i="32" a="1"/>
  <c r="J48" i="32" s="1"/>
  <c r="B11" i="32"/>
  <c r="J44" i="32" a="1"/>
  <c r="J44" i="32" s="1"/>
  <c r="J52" i="32" a="1"/>
  <c r="J52" i="32" s="1"/>
  <c r="J43" i="32" a="1"/>
  <c r="J43" i="32" s="1"/>
  <c r="B3" i="32"/>
  <c r="B46" i="32" a="1"/>
  <c r="B46" i="32" s="1"/>
  <c r="B53" i="32" a="1"/>
  <c r="B53" i="32" s="1"/>
  <c r="B43" i="32" a="1"/>
  <c r="B43" i="32" s="1"/>
  <c r="B48" i="32" a="1"/>
  <c r="B48" i="32" s="1"/>
  <c r="B44" i="32" a="1"/>
  <c r="B44" i="32" s="1"/>
  <c r="B52" i="32" a="1"/>
  <c r="B52" i="32" s="1"/>
  <c r="S43" i="32" l="1"/>
  <c r="S48" i="32"/>
  <c r="S46" i="32"/>
  <c r="S52" i="32"/>
  <c r="S53" i="32"/>
  <c r="S47" i="32"/>
  <c r="H5" i="32"/>
  <c r="S45" i="32"/>
  <c r="E25" i="25"/>
  <c r="F24" i="25"/>
  <c r="E24" i="25"/>
  <c r="F21" i="25"/>
  <c r="F25" i="25"/>
  <c r="E22" i="25"/>
  <c r="D6" i="25"/>
  <c r="F26" i="25"/>
  <c r="E21" i="25"/>
  <c r="F23" i="25"/>
  <c r="E23" i="25"/>
  <c r="E26" i="25"/>
  <c r="D5" i="25"/>
  <c r="E59" i="7"/>
  <c r="D83" i="24"/>
  <c r="D84" i="24"/>
  <c r="D85" i="24"/>
  <c r="D86" i="24"/>
  <c r="D82" i="24"/>
  <c r="D87" i="24"/>
  <c r="D88" i="24"/>
  <c r="D81" i="24"/>
  <c r="D90" i="24"/>
  <c r="H3" i="32" l="1"/>
  <c r="C22" i="24"/>
  <c r="C23" i="24"/>
  <c r="C24" i="24"/>
  <c r="C21" i="24"/>
  <c r="E2" i="20"/>
  <c r="E15" i="20"/>
  <c r="C56" i="24"/>
  <c r="C13" i="24"/>
  <c r="C18" i="24"/>
  <c r="C16" i="24"/>
  <c r="C12" i="24"/>
  <c r="C5" i="24"/>
  <c r="C17" i="24"/>
  <c r="C15" i="24"/>
  <c r="C19" i="24"/>
  <c r="C10" i="24"/>
  <c r="C65" i="24"/>
  <c r="C11" i="24"/>
  <c r="C51" i="24"/>
  <c r="C58" i="24"/>
  <c r="C63" i="24"/>
  <c r="C14" i="24"/>
  <c r="C57" i="24"/>
  <c r="C64" i="24"/>
  <c r="C65" i="21"/>
  <c r="C21" i="21"/>
  <c r="C12" i="21"/>
  <c r="C11" i="21"/>
  <c r="C52" i="21"/>
  <c r="C47" i="21"/>
  <c r="C10" i="21"/>
  <c r="C13" i="21"/>
  <c r="C66" i="21"/>
  <c r="C15" i="21"/>
  <c r="C67" i="21"/>
  <c r="C14" i="21"/>
  <c r="C58" i="21"/>
  <c r="C20" i="21"/>
  <c r="C19" i="21"/>
  <c r="C9" i="21"/>
  <c r="C18" i="21"/>
  <c r="C17" i="21"/>
  <c r="C16" i="21"/>
  <c r="C25" i="21"/>
  <c r="C24" i="21"/>
  <c r="C46" i="21"/>
  <c r="C60" i="21"/>
  <c r="BX3" i="7" l="1"/>
  <c r="BX4" i="7"/>
  <c r="BX5" i="7"/>
  <c r="BX11" i="7"/>
  <c r="BX105" i="7"/>
  <c r="BX59" i="7"/>
  <c r="BX6" i="7"/>
  <c r="BX12" i="7"/>
  <c r="BX106" i="7"/>
  <c r="BX7" i="7"/>
  <c r="BX30" i="7"/>
  <c r="BX99" i="7"/>
  <c r="BX100" i="7"/>
  <c r="BX13" i="7"/>
  <c r="BX107" i="7"/>
  <c r="BX9" i="7"/>
  <c r="BX14" i="7"/>
  <c r="BX31" i="7"/>
  <c r="BX101" i="7"/>
  <c r="BX108" i="7"/>
  <c r="BX81" i="7"/>
  <c r="BX54" i="7"/>
  <c r="BX144" i="7"/>
  <c r="BX21" i="7"/>
  <c r="BX109" i="7"/>
  <c r="BX102" i="7"/>
  <c r="BX83" i="7"/>
  <c r="BX110" i="7"/>
  <c r="BX66" i="7"/>
  <c r="BX32" i="7"/>
  <c r="BX84" i="7"/>
  <c r="BX111" i="7"/>
  <c r="BX10" i="7"/>
  <c r="BX112" i="7"/>
  <c r="BX85" i="7"/>
  <c r="BX87" i="7"/>
  <c r="BX24" i="7"/>
  <c r="BX116" i="7"/>
  <c r="BX33" i="7"/>
  <c r="BX117" i="7"/>
  <c r="BX26" i="7"/>
  <c r="BX127" i="7"/>
  <c r="BX146" i="7"/>
  <c r="BX119" i="7"/>
  <c r="BX27" i="7"/>
  <c r="BX35" i="7"/>
  <c r="BX36" i="7"/>
  <c r="BX28" i="7"/>
  <c r="BX18" i="7"/>
  <c r="BX76" i="7"/>
  <c r="BX121" i="7"/>
  <c r="BX78" i="7"/>
  <c r="BX149" i="7"/>
  <c r="BX150" i="7"/>
  <c r="BX151" i="7"/>
  <c r="BX152" i="7"/>
  <c r="BX122" i="7"/>
  <c r="BX80" i="7"/>
  <c r="BX133" i="7"/>
  <c r="BX134" i="7"/>
  <c r="BX136" i="7"/>
  <c r="BX137" i="7"/>
  <c r="BX138" i="7"/>
  <c r="BX52" i="7"/>
  <c r="BX103" i="7"/>
  <c r="BX98" i="7"/>
  <c r="BX104" i="7"/>
  <c r="DE51" i="7"/>
  <c r="DE98" i="7"/>
  <c r="DE2" i="7"/>
  <c r="DE3" i="7"/>
  <c r="DE4" i="7"/>
  <c r="DE5" i="7"/>
  <c r="DE58" i="7"/>
  <c r="DE6" i="7"/>
  <c r="DE141" i="7"/>
  <c r="DE106" i="7"/>
  <c r="DE7" i="7"/>
  <c r="DE8" i="7"/>
  <c r="DE99" i="7"/>
  <c r="DE100" i="7"/>
  <c r="DE142" i="7"/>
  <c r="DE9" i="7"/>
  <c r="DE14" i="7"/>
  <c r="DE101" i="7"/>
  <c r="DE108" i="7"/>
  <c r="DE124" i="7"/>
  <c r="DE20" i="7"/>
  <c r="DE143" i="7"/>
  <c r="DE21" i="7"/>
  <c r="DE22" i="7"/>
  <c r="DE109" i="7"/>
  <c r="DE102" i="7"/>
  <c r="DE82" i="7"/>
  <c r="DE145" i="7"/>
  <c r="DE83" i="7"/>
  <c r="DE111" i="7"/>
  <c r="DE112" i="7"/>
  <c r="DE113" i="7"/>
  <c r="DE85" i="7"/>
  <c r="DE67" i="7"/>
  <c r="DE15" i="7"/>
  <c r="DE114" i="7"/>
  <c r="DE23" i="7"/>
  <c r="DE89" i="7"/>
  <c r="DE115" i="7"/>
  <c r="DE126" i="7"/>
  <c r="DE16" i="7"/>
  <c r="DE71" i="7"/>
  <c r="DE25" i="7"/>
  <c r="DE127" i="7"/>
  <c r="DE147" i="7"/>
  <c r="DE118" i="7"/>
  <c r="DE119" i="7"/>
  <c r="DE34" i="7"/>
  <c r="DE17" i="7"/>
  <c r="DE73" i="7"/>
  <c r="DE120" i="7"/>
  <c r="DE74" i="7"/>
  <c r="DE148" i="7"/>
  <c r="DE39" i="7"/>
  <c r="DE43" i="7"/>
  <c r="DE45" i="7"/>
  <c r="DE29" i="7"/>
  <c r="DE18" i="7"/>
  <c r="DE75" i="7"/>
  <c r="DE46" i="7"/>
  <c r="DE130" i="7"/>
  <c r="DE121" i="7"/>
  <c r="DE19" i="7"/>
  <c r="DE131" i="7"/>
  <c r="DE123" i="7"/>
  <c r="DE133" i="7"/>
  <c r="DE135" i="7"/>
  <c r="DE136" i="7"/>
  <c r="DE139" i="7"/>
  <c r="DE140" i="7"/>
  <c r="DE50" i="7"/>
  <c r="DD51" i="7"/>
  <c r="DD98" i="7"/>
  <c r="DD2" i="7"/>
  <c r="DD3" i="7"/>
  <c r="DD4" i="7"/>
  <c r="DD5" i="7"/>
  <c r="DD58" i="7"/>
  <c r="DD6" i="7"/>
  <c r="DD141" i="7"/>
  <c r="DD106" i="7"/>
  <c r="DD7" i="7"/>
  <c r="DD8" i="7"/>
  <c r="DD99" i="7"/>
  <c r="DD100" i="7"/>
  <c r="DD142" i="7"/>
  <c r="DD9" i="7"/>
  <c r="DD14" i="7"/>
  <c r="DD101" i="7"/>
  <c r="DD108" i="7"/>
  <c r="DD124" i="7"/>
  <c r="DD20" i="7"/>
  <c r="DD143" i="7"/>
  <c r="DD21" i="7"/>
  <c r="DD22" i="7"/>
  <c r="DD109" i="7"/>
  <c r="DD102" i="7"/>
  <c r="DD82" i="7"/>
  <c r="DD145" i="7"/>
  <c r="DD83" i="7"/>
  <c r="DD111" i="7"/>
  <c r="DD112" i="7"/>
  <c r="DD113" i="7"/>
  <c r="DD85" i="7"/>
  <c r="DD67" i="7"/>
  <c r="DD15" i="7"/>
  <c r="DD114" i="7"/>
  <c r="DD23" i="7"/>
  <c r="DD89" i="7"/>
  <c r="DD115" i="7"/>
  <c r="DD126" i="7"/>
  <c r="DD16" i="7"/>
  <c r="DD71" i="7"/>
  <c r="DD25" i="7"/>
  <c r="DD127" i="7"/>
  <c r="DD147" i="7"/>
  <c r="DD118" i="7"/>
  <c r="DD119" i="7"/>
  <c r="DD34" i="7"/>
  <c r="DD17" i="7"/>
  <c r="DD73" i="7"/>
  <c r="DD120" i="7"/>
  <c r="DD74" i="7"/>
  <c r="DD148" i="7"/>
  <c r="DD39" i="7"/>
  <c r="DD43" i="7"/>
  <c r="DD45" i="7"/>
  <c r="DD29" i="7"/>
  <c r="DD18" i="7"/>
  <c r="DD75" i="7"/>
  <c r="DD46" i="7"/>
  <c r="DD130" i="7"/>
  <c r="DD121" i="7"/>
  <c r="DD19" i="7"/>
  <c r="DD131" i="7"/>
  <c r="DD123" i="7"/>
  <c r="DD133" i="7"/>
  <c r="DD135" i="7"/>
  <c r="DD136" i="7"/>
  <c r="DD139" i="7"/>
  <c r="DD140" i="7"/>
  <c r="DD50" i="7"/>
  <c r="BW99" i="7"/>
  <c r="BW100" i="7"/>
  <c r="BW13" i="7"/>
  <c r="BW107" i="7"/>
  <c r="BW9" i="7"/>
  <c r="BW14" i="7"/>
  <c r="BW31" i="7"/>
  <c r="BW101" i="7"/>
  <c r="BW108" i="7"/>
  <c r="BW81" i="7"/>
  <c r="BW54" i="7"/>
  <c r="BW144" i="7"/>
  <c r="BW21" i="7"/>
  <c r="BW109" i="7"/>
  <c r="BW102" i="7"/>
  <c r="BW83" i="7"/>
  <c r="BW110" i="7"/>
  <c r="BW66" i="7"/>
  <c r="BW32" i="7"/>
  <c r="BW84" i="7"/>
  <c r="BW111" i="7"/>
  <c r="BW10" i="7"/>
  <c r="BW112" i="7"/>
  <c r="BW85" i="7"/>
  <c r="BW87" i="7"/>
  <c r="BW24" i="7"/>
  <c r="BW116" i="7"/>
  <c r="BW33" i="7"/>
  <c r="BW117" i="7"/>
  <c r="BW26" i="7"/>
  <c r="BW127" i="7"/>
  <c r="BW146" i="7"/>
  <c r="BW119" i="7"/>
  <c r="BW27" i="7"/>
  <c r="BW35" i="7"/>
  <c r="BW36" i="7"/>
  <c r="BW28" i="7"/>
  <c r="BW18" i="7"/>
  <c r="BW76" i="7"/>
  <c r="BW121" i="7"/>
  <c r="BW78" i="7"/>
  <c r="BW149" i="7"/>
  <c r="BW150" i="7"/>
  <c r="BW151" i="7"/>
  <c r="BW152" i="7"/>
  <c r="BW122" i="7"/>
  <c r="BW80" i="7"/>
  <c r="BW133" i="7"/>
  <c r="BW134" i="7"/>
  <c r="BW136" i="7"/>
  <c r="BW137" i="7"/>
  <c r="BW138" i="7"/>
  <c r="BW52" i="7"/>
  <c r="BW103" i="7"/>
  <c r="BW98" i="7"/>
  <c r="BW104" i="7"/>
  <c r="BW3" i="7"/>
  <c r="BW4" i="7"/>
  <c r="BW5" i="7"/>
  <c r="BW11" i="7"/>
  <c r="BW105" i="7"/>
  <c r="BW59" i="7"/>
  <c r="BW6" i="7"/>
  <c r="BW12" i="7"/>
  <c r="BW106" i="7"/>
  <c r="BW7" i="7"/>
  <c r="BW30" i="7"/>
  <c r="C38" i="24"/>
  <c r="C50" i="24"/>
  <c r="C45" i="24"/>
  <c r="C4" i="24"/>
  <c r="C39" i="24"/>
  <c r="C44" i="24"/>
  <c r="C3" i="24"/>
  <c r="C40" i="21"/>
  <c r="C3" i="21"/>
  <c r="C59" i="21"/>
  <c r="C4" i="21"/>
  <c r="C53" i="21"/>
  <c r="C39" i="21"/>
  <c r="D17" i="20" l="1"/>
  <c r="D16" i="20"/>
  <c r="D15" i="20"/>
  <c r="D14" i="20"/>
  <c r="D13" i="20"/>
  <c r="D12" i="20"/>
  <c r="D11" i="20"/>
  <c r="D8" i="20"/>
  <c r="D7" i="20"/>
  <c r="D6" i="20"/>
  <c r="D5" i="20"/>
  <c r="D4" i="20"/>
  <c r="D3" i="20"/>
  <c r="D2" i="20"/>
  <c r="E14" i="20"/>
  <c r="E7" i="20"/>
  <c r="E16" i="20"/>
  <c r="E5" i="20"/>
  <c r="E4" i="20"/>
  <c r="E8" i="20"/>
  <c r="E13" i="20"/>
  <c r="E11" i="20"/>
  <c r="E3" i="20"/>
  <c r="E17" i="20"/>
  <c r="E6" i="20"/>
  <c r="E12" i="20"/>
</calcChain>
</file>

<file path=xl/sharedStrings.xml><?xml version="1.0" encoding="utf-8"?>
<sst xmlns="http://schemas.openxmlformats.org/spreadsheetml/2006/main" count="62215" uniqueCount="4137">
  <si>
    <t>start</t>
  </si>
  <si>
    <t>end</t>
  </si>
  <si>
    <t>today</t>
  </si>
  <si>
    <t>username</t>
  </si>
  <si>
    <t>subscriberid</t>
  </si>
  <si>
    <t>survey_time</t>
  </si>
  <si>
    <t>q01_date</t>
  </si>
  <si>
    <t>q02_organisation</t>
  </si>
  <si>
    <t>q02_1_organisation_autre</t>
  </si>
  <si>
    <t>nom_ong</t>
  </si>
  <si>
    <t>organisation_connue</t>
  </si>
  <si>
    <t>organisation</t>
  </si>
  <si>
    <t>q03_enqueteur</t>
  </si>
  <si>
    <t>q03_enqueteur_autre</t>
  </si>
  <si>
    <t>q04_departement</t>
  </si>
  <si>
    <t>q05_commune</t>
  </si>
  <si>
    <t>nom_commune</t>
  </si>
  <si>
    <t>commune</t>
  </si>
  <si>
    <t>q06_localite</t>
  </si>
  <si>
    <t>q07_marche</t>
  </si>
  <si>
    <t>q07_1_marche_autre</t>
  </si>
  <si>
    <t>nom_marche</t>
  </si>
  <si>
    <t>marche_conu</t>
  </si>
  <si>
    <t>marche</t>
  </si>
  <si>
    <t>q08_intro</t>
  </si>
  <si>
    <t>q08_1_intro_non</t>
  </si>
  <si>
    <t>q09_agelegal</t>
  </si>
  <si>
    <t>q09_1_agelegal_non</t>
  </si>
  <si>
    <t>q1_1_magasin</t>
  </si>
  <si>
    <t>q1_2_telephone</t>
  </si>
  <si>
    <t>q1_3_type_produits</t>
  </si>
  <si>
    <t>nom_type_produits</t>
  </si>
  <si>
    <t>type_produit</t>
  </si>
  <si>
    <t>q1_4_type_payment</t>
  </si>
  <si>
    <t>q1_4_1_autre_type_payment</t>
  </si>
  <si>
    <t>q1_5_changement_commercants</t>
  </si>
  <si>
    <t>q1_6_clients</t>
  </si>
  <si>
    <t>q2_1_articles_disponibles</t>
  </si>
  <si>
    <t>q3_2_prix_bas_kg_farine_ble</t>
  </si>
  <si>
    <t>q3_3_importe_farine_ble</t>
  </si>
  <si>
    <t>q3_3_importe_riz</t>
  </si>
  <si>
    <t>q3_2_prix_bas_autre_mais_mais</t>
  </si>
  <si>
    <t>q3_3_importe_mais</t>
  </si>
  <si>
    <t>q3_2_prix_bas_autre_sucre_sucre</t>
  </si>
  <si>
    <t>q3_3_importe_sucre</t>
  </si>
  <si>
    <t>q3_2_prix_bas_autre_haricot_noir_haricot_noir</t>
  </si>
  <si>
    <t>q3_3_importe_haricot_noir</t>
  </si>
  <si>
    <t>q3_2_prix_bas_kg_haricot_rouge</t>
  </si>
  <si>
    <t>q3_3_importe_haricot_rouge</t>
  </si>
  <si>
    <t>q3_1_unite_huile</t>
  </si>
  <si>
    <t>note_huile_autreunite</t>
  </si>
  <si>
    <t>q3_1_2_unites_autre_huile</t>
  </si>
  <si>
    <t>nom_unite_autre_huile</t>
  </si>
  <si>
    <t>unite_autre_huile_connue</t>
  </si>
  <si>
    <t>q3_1_3_poids_unite_autre_huile</t>
  </si>
  <si>
    <t>q3_2_prix_bas_autre_huile_huile</t>
  </si>
  <si>
    <t>q3_3_importe_huile</t>
  </si>
  <si>
    <t>q4_1_ruptures_nourriture</t>
  </si>
  <si>
    <t>q4_2_raison_rupture_nourriture</t>
  </si>
  <si>
    <t>q4_2_1_autre_rupture_nourriture</t>
  </si>
  <si>
    <t>q4_3_produits_rupture_nourriture</t>
  </si>
  <si>
    <t>q4_4_origin_fourniseur_nourriture</t>
  </si>
  <si>
    <t>q4_5_1_departement_fourniseur_nourriture</t>
  </si>
  <si>
    <t>q4_5_2_commune_fourniseur_nourriture</t>
  </si>
  <si>
    <t>q4_4_credit_fournisseur_nourriture</t>
  </si>
  <si>
    <t>q4_4_capacite_stock_nourriture</t>
  </si>
  <si>
    <t>q2_1_articles_disponibles_eha</t>
  </si>
  <si>
    <t>q3_1_unite_savon_lessive</t>
  </si>
  <si>
    <t>q3_1_2_unites_autre_savon_lessive</t>
  </si>
  <si>
    <t>q3_3_importe_savon_lessive</t>
  </si>
  <si>
    <t>q3_3_importe_brosse_dent</t>
  </si>
  <si>
    <t>q3_3_importe_dentrifrice</t>
  </si>
  <si>
    <t>q3_3_importe_papier_toilette</t>
  </si>
  <si>
    <t>q3_1_unite_serviettes_hygieniques</t>
  </si>
  <si>
    <t>q3_1_2_unites_autre_serviettes_hygieniques</t>
  </si>
  <si>
    <t>q3_2_prix_bas_autre_serviettes_hygieniques_serviettes_hygieniques</t>
  </si>
  <si>
    <t>q3_3_importe_serviettes_hygieniques</t>
  </si>
  <si>
    <t>q3_1_unite_chlore_liquide</t>
  </si>
  <si>
    <t>q3_2_prix_bas_lt_chlore_liquide</t>
  </si>
  <si>
    <t>note_chlore_autreunite</t>
  </si>
  <si>
    <t>q3_1_2_unites_autre_chlore_liquide</t>
  </si>
  <si>
    <t>nom_unite_autre_chlore_liquide</t>
  </si>
  <si>
    <t>unite_autre_chlore_liquide_connue</t>
  </si>
  <si>
    <t>q3_1_3_poids_unite_autre_chlore_liquide</t>
  </si>
  <si>
    <t>q3_3_importe_chlore_liquide</t>
  </si>
  <si>
    <t>q3_1_unite_savon_mains</t>
  </si>
  <si>
    <t>q3_3_importe_savon_mains</t>
  </si>
  <si>
    <t>q4_1_ruptures_eha</t>
  </si>
  <si>
    <t>q4_2_raison_rupture_eha</t>
  </si>
  <si>
    <t>q4_2_1_autre_rupture_eha</t>
  </si>
  <si>
    <t>q4_3_produits_rupture_eha</t>
  </si>
  <si>
    <t>q4_4_origin_fourniseur_eha</t>
  </si>
  <si>
    <t>q4_5_1_departement_fourniseur_eha</t>
  </si>
  <si>
    <t>q4_5_2_commune_fourniseur_eha</t>
  </si>
  <si>
    <t>q4_4_credit_fournisseur_eha</t>
  </si>
  <si>
    <t>q4_4_capacite_stock_eha</t>
  </si>
  <si>
    <t>q0_gps</t>
  </si>
  <si>
    <t>_q0_gps_latitude</t>
  </si>
  <si>
    <t>_q0_gps_longitude</t>
  </si>
  <si>
    <t>_q0_gps_altitude</t>
  </si>
  <si>
    <t>_q0_gps_precision</t>
  </si>
  <si>
    <t>commentaires</t>
  </si>
  <si>
    <t>merci</t>
  </si>
  <si>
    <t>_uuid</t>
  </si>
  <si>
    <t>CRS</t>
  </si>
  <si>
    <t>crs</t>
  </si>
  <si>
    <t>O86</t>
  </si>
  <si>
    <t>Nippes</t>
  </si>
  <si>
    <t>Baradères</t>
  </si>
  <si>
    <t>HT1031</t>
  </si>
  <si>
    <t>Autre</t>
  </si>
  <si>
    <t>autre</t>
  </si>
  <si>
    <t>Oui</t>
  </si>
  <si>
    <t>nourriture</t>
  </si>
  <si>
    <t>Nourriture</t>
  </si>
  <si>
    <t>En espèces (Gourde)</t>
  </si>
  <si>
    <t>Non, il n'y a pas eu de variation</t>
  </si>
  <si>
    <t>Non</t>
  </si>
  <si>
    <t>Marmite</t>
  </si>
  <si>
    <t>Changement du taux de change de la Gourde</t>
  </si>
  <si>
    <t>Sud</t>
  </si>
  <si>
    <t>Cavaillon</t>
  </si>
  <si>
    <t>Les Cayes</t>
  </si>
  <si>
    <t>Savon lessive</t>
  </si>
  <si>
    <t>Mililitre</t>
  </si>
  <si>
    <t>mililitre</t>
  </si>
  <si>
    <t>Ouest</t>
  </si>
  <si>
    <t>Port-au-Prince</t>
  </si>
  <si>
    <t>Livres (lb)</t>
  </si>
  <si>
    <t>lb</t>
  </si>
  <si>
    <t>Autre (précisez)</t>
  </si>
  <si>
    <t>Riz</t>
  </si>
  <si>
    <t>Huile végétale</t>
  </si>
  <si>
    <t>Marché Du Centre-Ville Barradères</t>
  </si>
  <si>
    <t>baraderes1</t>
  </si>
  <si>
    <t>Oui, il y a plus de commerçants par rapport au mois passé</t>
  </si>
  <si>
    <t>Fonds des Nègres</t>
  </si>
  <si>
    <t>Produits d'hygiène, eau ou assainissement</t>
  </si>
  <si>
    <t>wash</t>
  </si>
  <si>
    <t>Haricot noir</t>
  </si>
  <si>
    <t>Je ne sais pas, je ne souhaite pas répondre</t>
  </si>
  <si>
    <t>MOJDDE</t>
  </si>
  <si>
    <t>mojdde</t>
  </si>
  <si>
    <t>SA0099</t>
  </si>
  <si>
    <t>Port-à-Piment</t>
  </si>
  <si>
    <t>HT0742</t>
  </si>
  <si>
    <t>Port-à-piment</t>
  </si>
  <si>
    <t>Marché de Port-à-Piment</t>
  </si>
  <si>
    <t>port-piment</t>
  </si>
  <si>
    <t>kg</t>
  </si>
  <si>
    <t>Aucun</t>
  </si>
  <si>
    <t>Je ne sais pas / Je ne souhaite pas répondre</t>
  </si>
  <si>
    <t>Bouteille type Barbancourt (750 ml)</t>
  </si>
  <si>
    <t>bouteille_barbancourt</t>
  </si>
  <si>
    <t>PL0063</t>
  </si>
  <si>
    <t>Oui, il y a moins de commerçants par rapport au mois passé</t>
  </si>
  <si>
    <t>Litre</t>
  </si>
  <si>
    <t>litre</t>
  </si>
  <si>
    <t>Gallon</t>
  </si>
  <si>
    <t>gallon</t>
  </si>
  <si>
    <t>DF0012</t>
  </si>
  <si>
    <t>EI3120</t>
  </si>
  <si>
    <t>Tabarre</t>
  </si>
  <si>
    <t>Maché Rivière Salée</t>
  </si>
  <si>
    <t>baraderes4</t>
  </si>
  <si>
    <t>Carrefour</t>
  </si>
  <si>
    <t>Concern</t>
  </si>
  <si>
    <t>concern</t>
  </si>
  <si>
    <t>CWW-01</t>
  </si>
  <si>
    <t>Cité Soleil</t>
  </si>
  <si>
    <t>HT0117</t>
  </si>
  <si>
    <t>Terre-noire</t>
  </si>
  <si>
    <t>terre_noir</t>
  </si>
  <si>
    <t>Delmas</t>
  </si>
  <si>
    <t>Article trop cher</t>
  </si>
  <si>
    <t>CWW-05</t>
  </si>
  <si>
    <t>NA</t>
  </si>
  <si>
    <t>CWW-04</t>
  </si>
  <si>
    <t>CWW-03</t>
  </si>
  <si>
    <t>CWW-06</t>
  </si>
  <si>
    <t>CWW-02</t>
  </si>
  <si>
    <t>Haricot rouge</t>
  </si>
  <si>
    <t>ACTED</t>
  </si>
  <si>
    <t>acted</t>
  </si>
  <si>
    <t>ND1985</t>
  </si>
  <si>
    <t>Centre</t>
  </si>
  <si>
    <t>Mirebalais</t>
  </si>
  <si>
    <t>HT0621</t>
  </si>
  <si>
    <t>Marché communal de Mirebalais</t>
  </si>
  <si>
    <t>mirebalais</t>
  </si>
  <si>
    <t>Croix-Des-Bouquets</t>
  </si>
  <si>
    <t>UNDP</t>
  </si>
  <si>
    <t>undp</t>
  </si>
  <si>
    <t>Léogâne</t>
  </si>
  <si>
    <t>HT0121</t>
  </si>
  <si>
    <t>Dufort</t>
  </si>
  <si>
    <t>Marche Dufort</t>
  </si>
  <si>
    <t>dufort</t>
  </si>
  <si>
    <t>WFP</t>
  </si>
  <si>
    <t>wfp</t>
  </si>
  <si>
    <t>nord_5661</t>
  </si>
  <si>
    <t>Nord</t>
  </si>
  <si>
    <t>Limonade</t>
  </si>
  <si>
    <t>HT0313</t>
  </si>
  <si>
    <t>Marché principal de Limonade</t>
  </si>
  <si>
    <t>Cap-Haïtien</t>
  </si>
  <si>
    <t>sud_8132</t>
  </si>
  <si>
    <t>HT0711</t>
  </si>
  <si>
    <t>lescayes</t>
  </si>
  <si>
    <t>FOKA DAI AYITI</t>
  </si>
  <si>
    <t>foka_dai_ayiti</t>
  </si>
  <si>
    <t>Code enquêteur 1</t>
  </si>
  <si>
    <t>Miragoâne</t>
  </si>
  <si>
    <t>HT1011</t>
  </si>
  <si>
    <t>Article indisponible chez les fournisseurs</t>
  </si>
  <si>
    <t>Dessources</t>
  </si>
  <si>
    <t>Miragoane</t>
  </si>
  <si>
    <t>Marché de Miragoane</t>
  </si>
  <si>
    <t>Petit-Goâve</t>
  </si>
  <si>
    <t>ATEPASE</t>
  </si>
  <si>
    <t>atepase</t>
  </si>
  <si>
    <t>Code enquêteur 2</t>
  </si>
  <si>
    <t>Sud-Est</t>
  </si>
  <si>
    <t>Bainet</t>
  </si>
  <si>
    <t>HT0221</t>
  </si>
  <si>
    <t>acf</t>
  </si>
  <si>
    <t>Nord-Ouest</t>
  </si>
  <si>
    <t>Chamsolme</t>
  </si>
  <si>
    <t>HT0914</t>
  </si>
  <si>
    <t>Marché Erla Jean Francois</t>
  </si>
  <si>
    <t>erla_jean_f</t>
  </si>
  <si>
    <t>Port-de-Paix</t>
  </si>
  <si>
    <t>Code enquêteur 3</t>
  </si>
  <si>
    <t>HT0911</t>
  </si>
  <si>
    <t>Centre ville</t>
  </si>
  <si>
    <t>Marché Dumarsais Estimé</t>
  </si>
  <si>
    <t>beauchamp</t>
  </si>
  <si>
    <t>Jacmel</t>
  </si>
  <si>
    <t>Code enquêteur 4</t>
  </si>
  <si>
    <t>Centre Ville</t>
  </si>
  <si>
    <t>Bassin Bleu</t>
  </si>
  <si>
    <t>Quartier Morin</t>
  </si>
  <si>
    <t>Marche Blokhauss</t>
  </si>
  <si>
    <t>bainet</t>
  </si>
  <si>
    <t>Save the Children</t>
  </si>
  <si>
    <t>save</t>
  </si>
  <si>
    <t>ASV758</t>
  </si>
  <si>
    <t>Artibonite</t>
  </si>
  <si>
    <t>L'Estère</t>
  </si>
  <si>
    <t>HT0513</t>
  </si>
  <si>
    <t>Marché de l'estere</t>
  </si>
  <si>
    <t>Marché de l'Estère</t>
  </si>
  <si>
    <t>Gonaïves</t>
  </si>
  <si>
    <t>Sucre</t>
  </si>
  <si>
    <t>Belladère</t>
  </si>
  <si>
    <t>HT0632</t>
  </si>
  <si>
    <t>Mercy Corps</t>
  </si>
  <si>
    <t>mc</t>
  </si>
  <si>
    <t>MC01</t>
  </si>
  <si>
    <t>HT0131</t>
  </si>
  <si>
    <t>dargout</t>
  </si>
  <si>
    <t>Dargout</t>
  </si>
  <si>
    <t>Serviettes hygiéniques</t>
  </si>
  <si>
    <t>Code enquêteur 5</t>
  </si>
  <si>
    <t>Question</t>
  </si>
  <si>
    <t>Change needed?</t>
  </si>
  <si>
    <t>Dataset changes</t>
  </si>
  <si>
    <t>ID</t>
  </si>
  <si>
    <t>Enumerator</t>
  </si>
  <si>
    <t>uuid</t>
  </si>
  <si>
    <t>Community</t>
  </si>
  <si>
    <t>Notes</t>
  </si>
  <si>
    <t>Old Value</t>
  </si>
  <si>
    <t>New Value</t>
  </si>
  <si>
    <t>Reason</t>
  </si>
  <si>
    <t>Modified by?</t>
  </si>
  <si>
    <t>Miragoâne, Nippes</t>
  </si>
  <si>
    <t>Standardisation</t>
  </si>
  <si>
    <t>L'Estère, Artibonite</t>
  </si>
  <si>
    <t>Les Cayes, Sud</t>
  </si>
  <si>
    <t>Port-à-Piment, Sud</t>
  </si>
  <si>
    <t>Cité Soleil, Ouest</t>
  </si>
  <si>
    <t>Rivière Salée</t>
  </si>
  <si>
    <t>Limonade, Nord</t>
  </si>
  <si>
    <t>Valeur aberrante</t>
  </si>
  <si>
    <t>Léogâne, Ouest</t>
  </si>
  <si>
    <t>All</t>
  </si>
  <si>
    <t>Form deleted</t>
  </si>
  <si>
    <t>Litres</t>
  </si>
  <si>
    <t/>
  </si>
  <si>
    <t>Raison</t>
  </si>
  <si>
    <t>Urbain</t>
  </si>
  <si>
    <t>Rural</t>
  </si>
  <si>
    <t>type</t>
  </si>
  <si>
    <t>name</t>
  </si>
  <si>
    <t>constraint</t>
  </si>
  <si>
    <t>constraint_message</t>
  </si>
  <si>
    <t>relevant</t>
  </si>
  <si>
    <t>choice_filter</t>
  </si>
  <si>
    <t>appearance</t>
  </si>
  <si>
    <t>calculation</t>
  </si>
  <si>
    <t>repeat_count</t>
  </si>
  <si>
    <t>$given_name</t>
  </si>
  <si>
    <t>default</t>
  </si>
  <si>
    <t>required</t>
  </si>
  <si>
    <t>calculate</t>
  </si>
  <si>
    <t>${end}-${start}</t>
  </si>
  <si>
    <t>begin group</t>
  </si>
  <si>
    <t>a_intro</t>
  </si>
  <si>
    <t>Introduction</t>
  </si>
  <si>
    <t>date</t>
  </si>
  <si>
    <t>Date d'aujourd'hui :</t>
  </si>
  <si>
    <t>.=date(today())</t>
  </si>
  <si>
    <t>TRUE</t>
  </si>
  <si>
    <t>select_one org</t>
  </si>
  <si>
    <t>Nom de l'organisation qui collecte :</t>
  </si>
  <si>
    <t>minimal</t>
  </si>
  <si>
    <t>text</t>
  </si>
  <si>
    <t>Veuillez spécifier le nom du partenaire :</t>
  </si>
  <si>
    <t>selected-at(${q02_organisation}, position(..)-1)</t>
  </si>
  <si>
    <t>jr:choice-name(${nom_ong}, '${q02_organisation}')</t>
  </si>
  <si>
    <t>if (${q02_organisation}='autre',${q02_1_organisation_autre},${organisation_connue})</t>
  </si>
  <si>
    <t>select_one enq</t>
  </si>
  <si>
    <t>Code de l'enquêteur :</t>
  </si>
  <si>
    <t>filter=${q02_organisation}</t>
  </si>
  <si>
    <t>Veuillez indiquer les initiales de votre nom</t>
  </si>
  <si>
    <t>Exemple: Pour Samson Lux, indiquer SL</t>
  </si>
  <si>
    <t>select_one dept</t>
  </si>
  <si>
    <t>Nom du département :</t>
  </si>
  <si>
    <t>select_one commune</t>
  </si>
  <si>
    <t>Nom de la commune :</t>
  </si>
  <si>
    <t>filter=${q04_departement}</t>
  </si>
  <si>
    <t>selected-at(${q05_commune}, position(..)-1)</t>
  </si>
  <si>
    <t>jr:choice-name(${nom_commune}, '${q05_commune}')</t>
  </si>
  <si>
    <t>select_one marche</t>
  </si>
  <si>
    <t>Nom du marché :</t>
  </si>
  <si>
    <t>filter=${q05_commune}</t>
  </si>
  <si>
    <t>Veuillez spécifier le nom du marché :</t>
  </si>
  <si>
    <t>${q07_marche}='autre'</t>
  </si>
  <si>
    <t>selected-at(${q07_marche}, position(..)-1)</t>
  </si>
  <si>
    <t>jr:choice-name(${nom_marche}, '${q07_marche}')</t>
  </si>
  <si>
    <r>
      <rPr>
        <sz val="11"/>
        <color indexed="10"/>
        <rFont val="Arial Narrow"/>
        <family val="2"/>
      </rPr>
      <t>if (</t>
    </r>
    <r>
      <rPr>
        <sz val="11"/>
        <color indexed="43"/>
        <rFont val="Arial Narrow"/>
        <family val="2"/>
      </rPr>
      <t>${</t>
    </r>
    <r>
      <rPr>
        <sz val="11"/>
        <color indexed="63"/>
        <rFont val="Arial Narrow"/>
        <family val="2"/>
      </rPr>
      <t>q07_marche</t>
    </r>
    <r>
      <rPr>
        <sz val="11"/>
        <color indexed="43"/>
        <rFont val="Arial Narrow"/>
        <family val="2"/>
      </rPr>
      <t>}</t>
    </r>
    <r>
      <rPr>
        <sz val="11"/>
        <color indexed="63"/>
        <rFont val="Arial Narrow"/>
        <family val="2"/>
      </rPr>
      <t>=</t>
    </r>
    <r>
      <rPr>
        <sz val="11"/>
        <color indexed="43"/>
        <rFont val="Arial Narrow"/>
        <family val="2"/>
      </rPr>
      <t>'</t>
    </r>
    <r>
      <rPr>
        <sz val="11"/>
        <color indexed="63"/>
        <rFont val="Arial Narrow"/>
        <family val="2"/>
      </rPr>
      <t>autre</t>
    </r>
    <r>
      <rPr>
        <sz val="11"/>
        <color indexed="43"/>
        <rFont val="Arial Narrow"/>
        <family val="2"/>
      </rPr>
      <t>'</t>
    </r>
    <r>
      <rPr>
        <sz val="11"/>
        <color indexed="10"/>
        <rFont val="Arial Narrow"/>
        <family val="2"/>
      </rPr>
      <t>,</t>
    </r>
    <r>
      <rPr>
        <sz val="11"/>
        <color indexed="63"/>
        <rFont val="Arial Narrow"/>
        <family val="2"/>
      </rPr>
      <t>${q07_1_marche_autre}</t>
    </r>
    <r>
      <rPr>
        <sz val="11"/>
        <color indexed="10"/>
        <rFont val="Arial Narrow"/>
        <family val="2"/>
      </rPr>
      <t>,</t>
    </r>
    <r>
      <rPr>
        <sz val="11"/>
        <color indexed="63"/>
        <rFont val="Arial Narrow"/>
        <family val="2"/>
      </rPr>
      <t>${marche_conu}</t>
    </r>
    <r>
      <rPr>
        <sz val="11"/>
        <color indexed="10"/>
        <rFont val="Arial Narrow"/>
        <family val="2"/>
      </rPr>
      <t>)</t>
    </r>
  </si>
  <si>
    <t>select_one oui_non</t>
  </si>
  <si>
    <t>[Enquêteur] : Bonjour, je suis enquêteur de/d' ${organisation}. Nous, avec d'autres partenaires humanitaires, menons actuellement une étude pour mieux comprendre la disponibilité et le prix de de certains produits de base sur le marché. Je souhaiterais vous poser quelques questions relatives à ces sujets. Dans ce but, nous mènerons plusieurs enquêtes sur ce marché en espérant pouvoir compter sur votre participation ! Votre participation à cette étude est entièrement volontaire et notre entretien durera environ 20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Est-ce que vous êtes d'accord de commencer ?</t>
  </si>
  <si>
    <t>note</t>
  </si>
  <si>
    <t xml:space="preserve">[Enquêteur] : Merci de votre temps, au revoir. </t>
  </si>
  <si>
    <t>${q08_intro}='non'</t>
  </si>
  <si>
    <t>Avez-vous plus de 17 ans ?</t>
  </si>
  <si>
    <t>${q09_agelegal}='non'</t>
  </si>
  <si>
    <t>end group</t>
  </si>
  <si>
    <t>applicable</t>
  </si>
  <si>
    <t xml:space="preserve">${q08_intro}='oui' and ${q09_agelegal}='oui' </t>
  </si>
  <si>
    <t>b_magasin</t>
  </si>
  <si>
    <t>Numéro de téléphone du magasin/marchand</t>
  </si>
  <si>
    <t>Sera utilisé seulement si on a des informations à clarifier pendant le nettoyage de données ou dans le cas ou votre magasin devient inaccessible pour nous. Écrivez "-999" pour si l'enquêté ne peux/veux pas répondre</t>
  </si>
  <si>
    <t>select_multiple type_produits</t>
  </si>
  <si>
    <t>not(selected(., 'aucun')) or count-selected(.) = 1</t>
  </si>
  <si>
    <t>selected-at(${q1_3_type_produits}, position(..)-1)</t>
  </si>
  <si>
    <t>jr:choice-name(${nom_type_produits}, '${q1_3_type_produits}')</t>
  </si>
  <si>
    <t>select_multiple type_payment</t>
  </si>
  <si>
    <t>Lequel des moyens de paiement suivants acceptez-vous dans votre commerce ?</t>
  </si>
  <si>
    <t>Veuillez préciser  quel "autre" moyen de paiement acceptez-vous :</t>
  </si>
  <si>
    <t>selected(${q1_4_type_payment}, 'autre')</t>
  </si>
  <si>
    <t>select_one changement_commercants</t>
  </si>
  <si>
    <t>A votre avis, est-ce qu'il y a eu un changement par rapport au nombre de commerçants dans le marché de ${marche} pendant le dernier mois ?</t>
  </si>
  <si>
    <t>select_one clients</t>
  </si>
  <si>
    <t>Environ, combien de clients (qui achètent) avez-vous par jour dans votre magasin  ?</t>
  </si>
  <si>
    <t>c_produits_food</t>
  </si>
  <si>
    <t>selected(${q1_3_type_produits}, 'nourriture')</t>
  </si>
  <si>
    <t>select_multiple articles_food</t>
  </si>
  <si>
    <t xml:space="preserve">Lequel de ces articles vendez-vous actuellement ? </t>
  </si>
  <si>
    <t>nourriture_farine_ble</t>
  </si>
  <si>
    <t>selected(${q2_1_articles_disponibles}, 'farine_ble')</t>
  </si>
  <si>
    <t>decimal</t>
  </si>
  <si>
    <t>En gourdes.  Écrivez "-999" pour si l'enquêté ne peux/veux pas</t>
  </si>
  <si>
    <t>field-list</t>
  </si>
  <si>
    <t>select_one oui_non_nsnr</t>
  </si>
  <si>
    <t>Est-ce que cette farine de blé (blanche) est un produit importé?</t>
  </si>
  <si>
    <t>nourriture_riz</t>
  </si>
  <si>
    <t>selected(${q2_1_articles_disponibles}, 'riz')</t>
  </si>
  <si>
    <t>Est-ce que ce riz est un produit importé?</t>
  </si>
  <si>
    <t>nourriture_mais</t>
  </si>
  <si>
    <t>selected(${q2_1_articles_disponibles}, 'mais')</t>
  </si>
  <si>
    <t>Est-ce que ce maïs est un produit importé?</t>
  </si>
  <si>
    <t>nourriture_sucre</t>
  </si>
  <si>
    <t>selected(${q2_1_articles_disponibles}, 'sucre')</t>
  </si>
  <si>
    <t>Unité :</t>
  </si>
  <si>
    <t>Est-ce que ce sucre est un produit importé?</t>
  </si>
  <si>
    <t>nourriture_haricot_noir</t>
  </si>
  <si>
    <t>selected(${q2_1_articles_disponibles}, 'haricot_noir')</t>
  </si>
  <si>
    <t>nourriture_haricot_rouge</t>
  </si>
  <si>
    <t>selected(${q2_1_articles_disponibles}, 'haricot_rouge')</t>
  </si>
  <si>
    <t>Est-ce que ces haricots rouge est un produit importé?</t>
  </si>
  <si>
    <t>nourriture_huile</t>
  </si>
  <si>
    <t>selected(${q2_1_articles_disponibles}, 'huile')</t>
  </si>
  <si>
    <t>selected(${q3_1_unite_huile},'oui')</t>
  </si>
  <si>
    <t>nourriture_huile_autreunite</t>
  </si>
  <si>
    <t>${q3_1_unite_huile} = 'non'</t>
  </si>
  <si>
    <t>Exemple: Si par bouteille de 2 litres: Unité=litre, Nombre=2</t>
  </si>
  <si>
    <t>select_one unite_volume</t>
  </si>
  <si>
    <t>selected-at(${q3_1_2_unites_autre_huile}, position(..)-1)</t>
  </si>
  <si>
    <t>jr:choice-name(${nom_unite_autre_huile}, '${q3_1_2_unites_autre_huile}')</t>
  </si>
  <si>
    <t>Est-ce que cette huile est un produit importé?</t>
  </si>
  <si>
    <t>Est-ce que vous avez eu des ruptures de stock de produits de nourriture lors du dernier mois ?</t>
  </si>
  <si>
    <t>select_multiple raison_pasdispo_nourriture</t>
  </si>
  <si>
    <t>Pourquoi est-ce qu'il y a eu une rupture de stock de produits de nourriture lors du dernier mois ?</t>
  </si>
  <si>
    <t>${q4_1_ruptures_nourriture}='oui'</t>
  </si>
  <si>
    <t xml:space="preserve">Si autre, veuillez préciser </t>
  </si>
  <si>
    <t>selected(${q4_2_raison_rupture_nourriture},'autre')</t>
  </si>
  <si>
    <t>Veuillez indiquer lequels de ces produits ont été concernés par les ruptures de stock lors du dernier mois?</t>
  </si>
  <si>
    <t>Est-ce que votre fournisseur principal de produits de nourriture se trouve en Haïti ?</t>
  </si>
  <si>
    <t>Dans quel département se trouve votre fournisseur principal de produits de nourriture?</t>
  </si>
  <si>
    <t>${q4_4_origin_fourniseur_nourriture}='oui'</t>
  </si>
  <si>
    <t>Dans quelle commune se trouve votre fournisseur principal de produits de nourriture?</t>
  </si>
  <si>
    <t>filter=${q4_5_1_departement_fourniseur_nourriture}</t>
  </si>
  <si>
    <t>Avez vous accès au crédit pour acheter des produits de nourriture ?</t>
  </si>
  <si>
    <t>Est-ce que vous avez actuellement la capacité d'augmenter/renouveler votre stock en nourriture de 20% dans les prochaines 15 jours s'il y a une augmentation dans la demande?</t>
  </si>
  <si>
    <t>d_produits_eha</t>
  </si>
  <si>
    <t>selected(${q1_3_type_produits}, 'wash')</t>
  </si>
  <si>
    <t>select_multiple articles_eha</t>
  </si>
  <si>
    <t>savon_lessive</t>
  </si>
  <si>
    <t>selected(${q2_1_articles_disponibles_eha}, 'savon_lessive')</t>
  </si>
  <si>
    <t>selected(${q3_1_unite_savon_lessive},'oui')</t>
  </si>
  <si>
    <t>${q3_1_unite_savon_lessive} = 'non'</t>
  </si>
  <si>
    <t>Est-ce que le savon lessive est un produit importé?</t>
  </si>
  <si>
    <t>brosse_dent</t>
  </si>
  <si>
    <t>selected(${q2_1_articles_disponibles_eha}, 'brosse_dent')</t>
  </si>
  <si>
    <t>Quel est le prix le plus bas en gourdes pour 1 brosse à dent ?</t>
  </si>
  <si>
    <t>dentrifrice</t>
  </si>
  <si>
    <t>selected(${q2_1_articles_disponibles_eha}, 'dentrifrice')</t>
  </si>
  <si>
    <t>Est-ce que vous vendez des tubes de dentrifrice d'environ 85g ?</t>
  </si>
  <si>
    <t>papier_toilette</t>
  </si>
  <si>
    <t>selected(${q2_1_articles_disponibles_eha}, 'papier_toilette')</t>
  </si>
  <si>
    <t>Quel est le prix le plus bas en gourdes pour 1 rouleau de papier toilette ?</t>
  </si>
  <si>
    <t>Est-ce que le papier toilette est un produit importé?</t>
  </si>
  <si>
    <t>serviettes_hygieniques</t>
  </si>
  <si>
    <t>selected(${q2_1_articles_disponibles_eha}, 'serviettes_hygieniques')</t>
  </si>
  <si>
    <t>selected(${q3_1_unite_serviettes_hygieniques},'oui')</t>
  </si>
  <si>
    <t>${q3_1_unite_serviettes_hygieniques} = 'non'</t>
  </si>
  <si>
    <t>chlore_liquide</t>
  </si>
  <si>
    <t>selected(${q2_1_articles_disponibles_eha}, 'chlore_liquide')</t>
  </si>
  <si>
    <t>wash_chlore_autreunite</t>
  </si>
  <si>
    <t>${q3_1_unite_chlore_liquide} = 'non'</t>
  </si>
  <si>
    <t>selected-at(${q3_1_2_unites_autre_chlore_liquide}, position(..)-1)</t>
  </si>
  <si>
    <t>jr:choice-name(${nom_unite_autre_chlore_liquide}, '${q3_1_2_unites_autre_chlore_liquide}')</t>
  </si>
  <si>
    <t>Est-ce que le chlore liquide (nettoyage) est un produit importé?</t>
  </si>
  <si>
    <t>savon_mains</t>
  </si>
  <si>
    <t>selected(${q2_1_articles_disponibles_eha}, 'savon_mains')</t>
  </si>
  <si>
    <t>${q3_1_unite_savon_mains} = 'non'</t>
  </si>
  <si>
    <t>Est-ce que vous avez eu des ruptures de stock de produits de EHA lors du dernier mois ?</t>
  </si>
  <si>
    <t>EHA: Hygiène, eau, assainissement (savon lessive, brosse a dents, dentifrice, savon pour se laver, papier toilette, serviettes hygiéniques, eau traitée, chlore liquide de nettoyage)</t>
  </si>
  <si>
    <t>select_multiple raison_pasdispo_eha</t>
  </si>
  <si>
    <t>Pourquoi est-ce qu'il y a eu une rupture de stock de produits de EHA lors du dernier mois ?</t>
  </si>
  <si>
    <t>${q4_1_ruptures_eha}='oui'</t>
  </si>
  <si>
    <t>selected(${q4_2_raison_rupture_eha},'autre')</t>
  </si>
  <si>
    <t>Veuillez indiquer lequel de ces produits a été concerné par la rupture du stock lors du dernier mois?</t>
  </si>
  <si>
    <t>Est-ce que votre fournisseur principal de produits EHA se trouve en Haïti ?</t>
  </si>
  <si>
    <t>Dans quel département se trouve votre fournisseur principal de produits EHA?</t>
  </si>
  <si>
    <t>${q4_4_origin_fourniseur_eha}='oui'</t>
  </si>
  <si>
    <t>Dans quelle commune se trouve votre fournisseur principal de produits EHA?</t>
  </si>
  <si>
    <t>filter=${q4_5_1_departement_fourniseur_eha}</t>
  </si>
  <si>
    <t>Avez vous accès au crédit pour acheter des produits EHA ?</t>
  </si>
  <si>
    <t>Est-ce que vous avez actuellement la capacité de augmenter/renouveler votre stock en produits EHA de 20% dans les prochaines 15 jours s'il y a une augmentation dans la demande?</t>
  </si>
  <si>
    <t>gps</t>
  </si>
  <si>
    <t>Merci d'enregistrer les coordonées géographiques</t>
  </si>
  <si>
    <t>Commentaires :</t>
  </si>
  <si>
    <t>Merci de votre temps</t>
  </si>
  <si>
    <t>list_name</t>
  </si>
  <si>
    <t>filter</t>
  </si>
  <si>
    <t>org</t>
  </si>
  <si>
    <t>si</t>
  </si>
  <si>
    <t>Solidarités International</t>
  </si>
  <si>
    <t>enq</t>
  </si>
  <si>
    <t>acf_e1</t>
  </si>
  <si>
    <t>acf_e2</t>
  </si>
  <si>
    <t>acf_e3</t>
  </si>
  <si>
    <t>acf_e4</t>
  </si>
  <si>
    <t>acf_e5</t>
  </si>
  <si>
    <t>acf_e6</t>
  </si>
  <si>
    <t>Code enquêteur 6</t>
  </si>
  <si>
    <t>acf_e7</t>
  </si>
  <si>
    <t>Code enquêteur 7</t>
  </si>
  <si>
    <t>acf_e8</t>
  </si>
  <si>
    <t>Code enquêteur 8</t>
  </si>
  <si>
    <t>ate_e1</t>
  </si>
  <si>
    <t>Code enquêteur</t>
  </si>
  <si>
    <t>ate_e2</t>
  </si>
  <si>
    <t>ate_e3</t>
  </si>
  <si>
    <t>save_mjt</t>
  </si>
  <si>
    <t>MJT480</t>
  </si>
  <si>
    <t>save_asv</t>
  </si>
  <si>
    <t>save_re</t>
  </si>
  <si>
    <t>RE020</t>
  </si>
  <si>
    <t>save_jt</t>
  </si>
  <si>
    <t>JT471</t>
  </si>
  <si>
    <t>si_e1</t>
  </si>
  <si>
    <t>si_e2</t>
  </si>
  <si>
    <t>si_e3</t>
  </si>
  <si>
    <t>foka_e1</t>
  </si>
  <si>
    <t>foka_e2</t>
  </si>
  <si>
    <t>foka_e3</t>
  </si>
  <si>
    <t>wfp_5720</t>
  </si>
  <si>
    <t>nord_5720</t>
  </si>
  <si>
    <t>wfp_5661</t>
  </si>
  <si>
    <t>wfp_8132</t>
  </si>
  <si>
    <t>cww_01</t>
  </si>
  <si>
    <t>cww_02</t>
  </si>
  <si>
    <t>cww_03</t>
  </si>
  <si>
    <t>cww_04</t>
  </si>
  <si>
    <t>cww_05</t>
  </si>
  <si>
    <t>cww_06</t>
  </si>
  <si>
    <t>mojdde_PL0063</t>
  </si>
  <si>
    <t>mojdde_SA0099</t>
  </si>
  <si>
    <t>mojdde_EI3120</t>
  </si>
  <si>
    <t>mojdde_DF0012</t>
  </si>
  <si>
    <t>mc01</t>
  </si>
  <si>
    <t>mc02</t>
  </si>
  <si>
    <t>MC02</t>
  </si>
  <si>
    <t>mc03</t>
  </si>
  <si>
    <t xml:space="preserve">MC03 </t>
  </si>
  <si>
    <t>crs_o86</t>
  </si>
  <si>
    <t>crs_746</t>
  </si>
  <si>
    <t>acted_bb8202</t>
  </si>
  <si>
    <t>BB8202</t>
  </si>
  <si>
    <t>acted_nd1985</t>
  </si>
  <si>
    <t>undp_2727</t>
  </si>
  <si>
    <t>type_localite</t>
  </si>
  <si>
    <t>urbaine</t>
  </si>
  <si>
    <t>rurale</t>
  </si>
  <si>
    <t>nsnr</t>
  </si>
  <si>
    <t>poteaux</t>
  </si>
  <si>
    <t>Marché Poteaux</t>
  </si>
  <si>
    <t>HT0511</t>
  </si>
  <si>
    <t>takiwo</t>
  </si>
  <si>
    <t>Marché Tikawo</t>
  </si>
  <si>
    <t>HT0541</t>
  </si>
  <si>
    <t>lascahabos</t>
  </si>
  <si>
    <t>Marché de Lascahobas</t>
  </si>
  <si>
    <t>HT0631</t>
  </si>
  <si>
    <t>jeremie</t>
  </si>
  <si>
    <t xml:space="preserve">Marché de Leon   </t>
  </si>
  <si>
    <t>HT0811</t>
  </si>
  <si>
    <t>baraderes2</t>
  </si>
  <si>
    <t>Marché Fontôtu</t>
  </si>
  <si>
    <t>baraderes3</t>
  </si>
  <si>
    <t>Marché Kaloran</t>
  </si>
  <si>
    <t>baraderes5</t>
  </si>
  <si>
    <t xml:space="preserve">Marché Tèt Dlo </t>
  </si>
  <si>
    <t>cap-haitien</t>
  </si>
  <si>
    <t>HT0311</t>
  </si>
  <si>
    <t xml:space="preserve">Marché de Terre Noire </t>
  </si>
  <si>
    <t xml:space="preserve">Marché Dargout </t>
  </si>
  <si>
    <t>marigot</t>
  </si>
  <si>
    <t>Marché de Savane Dubois</t>
  </si>
  <si>
    <t>HT0212</t>
  </si>
  <si>
    <t>miragone</t>
  </si>
  <si>
    <t>HT0122</t>
  </si>
  <si>
    <t>HT0731</t>
  </si>
  <si>
    <t>HT0211</t>
  </si>
  <si>
    <t>HT0113</t>
  </si>
  <si>
    <t>HT1013</t>
  </si>
  <si>
    <t>HT0641</t>
  </si>
  <si>
    <t>HT0814</t>
  </si>
  <si>
    <t>HT0812</t>
  </si>
  <si>
    <t>HT0343</t>
  </si>
  <si>
    <t>HT1024</t>
  </si>
  <si>
    <t>HT1021</t>
  </si>
  <si>
    <t>HT0231</t>
  </si>
  <si>
    <t>HT0372</t>
  </si>
  <si>
    <t>HT0721</t>
  </si>
  <si>
    <t>HT0822</t>
  </si>
  <si>
    <t>HT0542</t>
  </si>
  <si>
    <t>HT0922</t>
  </si>
  <si>
    <t>HT0412</t>
  </si>
  <si>
    <t>HT0312</t>
  </si>
  <si>
    <t>HT0743</t>
  </si>
  <si>
    <t>HT0833</t>
  </si>
  <si>
    <t>HT0834</t>
  </si>
  <si>
    <t>HT0753</t>
  </si>
  <si>
    <t>HT0733</t>
  </si>
  <si>
    <t>HT0442</t>
  </si>
  <si>
    <t>HT0341</t>
  </si>
  <si>
    <t>HT0332</t>
  </si>
  <si>
    <t>HT0234</t>
  </si>
  <si>
    <t>HT0521</t>
  </si>
  <si>
    <t>HT0141</t>
  </si>
  <si>
    <t>HT0142</t>
  </si>
  <si>
    <t>HT0712</t>
  </si>
  <si>
    <t>HT0342</t>
  </si>
  <si>
    <t>HT0613</t>
  </si>
  <si>
    <t>HT0321</t>
  </si>
  <si>
    <t>HT0622</t>
  </si>
  <si>
    <t>HT0422</t>
  </si>
  <si>
    <t>HT0832</t>
  </si>
  <si>
    <t>HT0434</t>
  </si>
  <si>
    <t>HT0932</t>
  </si>
  <si>
    <t>HT0232</t>
  </si>
  <si>
    <t>HT0741</t>
  </si>
  <si>
    <t>HT0552</t>
  </si>
  <si>
    <t>HT0931</t>
  </si>
  <si>
    <t>HT0544</t>
  </si>
  <si>
    <t>HT0352</t>
  </si>
  <si>
    <t>HT0345</t>
  </si>
  <si>
    <t>HT0633</t>
  </si>
  <si>
    <t>HT0815</t>
  </si>
  <si>
    <t>HT0531</t>
  </si>
  <si>
    <t>HT0813</t>
  </si>
  <si>
    <t>HT0522</t>
  </si>
  <si>
    <t>HT0411</t>
  </si>
  <si>
    <t>HT0831</t>
  </si>
  <si>
    <t>HT0433</t>
  </si>
  <si>
    <t>HT1012</t>
  </si>
  <si>
    <t>HT0135</t>
  </si>
  <si>
    <t>HT0713</t>
  </si>
  <si>
    <t>HT0432</t>
  </si>
  <si>
    <t>HT0133</t>
  </si>
  <si>
    <t>HT0431</t>
  </si>
  <si>
    <t>HT0362</t>
  </si>
  <si>
    <t>HT0371</t>
  </si>
  <si>
    <t>HT1032</t>
  </si>
  <si>
    <t>HT0732</t>
  </si>
  <si>
    <t>HT0331</t>
  </si>
  <si>
    <t>HT0132</t>
  </si>
  <si>
    <t>HT0821</t>
  </si>
  <si>
    <t>HT0222</t>
  </si>
  <si>
    <t>HT0413</t>
  </si>
  <si>
    <t>HT0361</t>
  </si>
  <si>
    <t>HT0421</t>
  </si>
  <si>
    <t>HT0716</t>
  </si>
  <si>
    <t>HT0611</t>
  </si>
  <si>
    <t>HT0523</t>
  </si>
  <si>
    <t>HT1023</t>
  </si>
  <si>
    <t>HT0913</t>
  </si>
  <si>
    <t>HT0152</t>
  </si>
  <si>
    <t>HT0214</t>
  </si>
  <si>
    <t>HT0934</t>
  </si>
  <si>
    <t>HT0723</t>
  </si>
  <si>
    <t>HT0714</t>
  </si>
  <si>
    <t>HT0532</t>
  </si>
  <si>
    <t>HT0715</t>
  </si>
  <si>
    <t>HT0351</t>
  </si>
  <si>
    <t>HT0533</t>
  </si>
  <si>
    <t>HT0823</t>
  </si>
  <si>
    <t>HT0642</t>
  </si>
  <si>
    <t>HT0114</t>
  </si>
  <si>
    <t>HT0116</t>
  </si>
  <si>
    <t>HT0322</t>
  </si>
  <si>
    <t>HT0115</t>
  </si>
  <si>
    <t>HT0151</t>
  </si>
  <si>
    <t>HT0323</t>
  </si>
  <si>
    <t>HT0623</t>
  </si>
  <si>
    <t>HT0134</t>
  </si>
  <si>
    <t>HT1025</t>
  </si>
  <si>
    <t>HT0551</t>
  </si>
  <si>
    <t>HT0933</t>
  </si>
  <si>
    <t>HT0912</t>
  </si>
  <si>
    <t>HT0543</t>
  </si>
  <si>
    <t>HT0751</t>
  </si>
  <si>
    <t>HT0614</t>
  </si>
  <si>
    <t>HT0213</t>
  </si>
  <si>
    <t>HT1022</t>
  </si>
  <si>
    <t>HT0921</t>
  </si>
  <si>
    <t>HT1014</t>
  </si>
  <si>
    <t>HT0443</t>
  </si>
  <si>
    <t>HT0512</t>
  </si>
  <si>
    <t>HT0612</t>
  </si>
  <si>
    <t>HT0423</t>
  </si>
  <si>
    <t>HT0344</t>
  </si>
  <si>
    <t>HT0112</t>
  </si>
  <si>
    <t>HT0722</t>
  </si>
  <si>
    <t>HT0123</t>
  </si>
  <si>
    <t>HT0233</t>
  </si>
  <si>
    <t>HT0441</t>
  </si>
  <si>
    <t>HT0111</t>
  </si>
  <si>
    <t>HT0752</t>
  </si>
  <si>
    <t>HT0118</t>
  </si>
  <si>
    <t>type_produits</t>
  </si>
  <si>
    <t xml:space="preserve">Nourriture </t>
  </si>
  <si>
    <t>aucun</t>
  </si>
  <si>
    <t>type_payment</t>
  </si>
  <si>
    <t>gourde</t>
  </si>
  <si>
    <t>dollar</t>
  </si>
  <si>
    <t>En espèces (Dollar)</t>
  </si>
  <si>
    <t>mobile</t>
  </si>
  <si>
    <t>Paiement mobile (téléphone)</t>
  </si>
  <si>
    <t>coupon</t>
  </si>
  <si>
    <t>Coupon</t>
  </si>
  <si>
    <t>changement_commercants</t>
  </si>
  <si>
    <t>non</t>
  </si>
  <si>
    <t>plus</t>
  </si>
  <si>
    <t>mois</t>
  </si>
  <si>
    <t>clients</t>
  </si>
  <si>
    <t>articles_food</t>
  </si>
  <si>
    <t>farine_ble</t>
  </si>
  <si>
    <t>riz</t>
  </si>
  <si>
    <t xml:space="preserve">Riz </t>
  </si>
  <si>
    <t>mais</t>
  </si>
  <si>
    <t>sucre</t>
  </si>
  <si>
    <t>haricot_noir</t>
  </si>
  <si>
    <t>haricot_rouge</t>
  </si>
  <si>
    <t>huile</t>
  </si>
  <si>
    <t xml:space="preserve"> kg_marmite</t>
  </si>
  <si>
    <t>Kilogramme (kg)</t>
  </si>
  <si>
    <t>marmite</t>
  </si>
  <si>
    <t>unite_poids</t>
  </si>
  <si>
    <t>g</t>
  </si>
  <si>
    <t>Grammes (g)</t>
  </si>
  <si>
    <t>oz</t>
  </si>
  <si>
    <t>Onces (oz)</t>
  </si>
  <si>
    <t>unite_volume</t>
  </si>
  <si>
    <t>articles_eha</t>
  </si>
  <si>
    <t>Brosse à dent</t>
  </si>
  <si>
    <t>Dentifrice</t>
  </si>
  <si>
    <t>Papier toilette</t>
  </si>
  <si>
    <t>Chlore liquide (nettoyage)</t>
  </si>
  <si>
    <t>raison_pasdispo_nourriture</t>
  </si>
  <si>
    <t>taux_echange</t>
  </si>
  <si>
    <t>insecu_ville</t>
  </si>
  <si>
    <t>Insécurité en ville</t>
  </si>
  <si>
    <t>insecu_route</t>
  </si>
  <si>
    <t xml:space="preserve">Insécurité sur les routes </t>
  </si>
  <si>
    <t>mauvais_routes</t>
  </si>
  <si>
    <t>Mauvais état des routes</t>
  </si>
  <si>
    <t>prix_transport</t>
  </si>
  <si>
    <t>Le prix du transport a augmenté</t>
  </si>
  <si>
    <t>route_ferme</t>
  </si>
  <si>
    <t>La route a été fermée</t>
  </si>
  <si>
    <t>port_ferme</t>
  </si>
  <si>
    <t>Le port a été fermé</t>
  </si>
  <si>
    <t>pas_transport</t>
  </si>
  <si>
    <t xml:space="preserve">Absence de moyen de transport </t>
  </si>
  <si>
    <t>catastrophe</t>
  </si>
  <si>
    <t>A cause d’une catastrophe naturelle</t>
  </si>
  <si>
    <t>pas_saison</t>
  </si>
  <si>
    <t>Ce n'est pas un article de saison</t>
  </si>
  <si>
    <t>trop_cher</t>
  </si>
  <si>
    <t>stockage</t>
  </si>
  <si>
    <t>Problème de stockage</t>
  </si>
  <si>
    <t>indisponible_f</t>
  </si>
  <si>
    <t>relation_f</t>
  </si>
  <si>
    <t xml:space="preserve">Mauvaise relation avec les fournisseurs </t>
  </si>
  <si>
    <t>pas_voulu</t>
  </si>
  <si>
    <t xml:space="preserve">Je n'ai pas souhaité faire un réapprovisionnement </t>
  </si>
  <si>
    <t>raison_pasdispo_eha</t>
  </si>
  <si>
    <t>oui_non_nsnr</t>
  </si>
  <si>
    <t>oui</t>
  </si>
  <si>
    <t>unite_food</t>
  </si>
  <si>
    <t>1 Kilogramme (kg)</t>
  </si>
  <si>
    <t>lt</t>
  </si>
  <si>
    <t>1 Litre (lt)</t>
  </si>
  <si>
    <t>1 Gallon</t>
  </si>
  <si>
    <t>piece</t>
  </si>
  <si>
    <t>1 Pièce</t>
  </si>
  <si>
    <t>oui_non</t>
  </si>
  <si>
    <t>article_wash</t>
  </si>
  <si>
    <t>Savon lessive (1 barre)</t>
  </si>
  <si>
    <t>brosse à dent (1 pièce)</t>
  </si>
  <si>
    <t>chlore</t>
  </si>
  <si>
    <t>Chlore liquide (nettoyage) (1 lt)</t>
  </si>
  <si>
    <t>perception</t>
  </si>
  <si>
    <t>Non, je ne pense pas qu'il va avoir une variation dans les prix</t>
  </si>
  <si>
    <t>monte</t>
  </si>
  <si>
    <t>Oui, les prix vont monter</t>
  </si>
  <si>
    <t>descendu</t>
  </si>
  <si>
    <t>Oui, les prix vont baisser</t>
  </si>
  <si>
    <t>essence</t>
  </si>
  <si>
    <t>Le prix de l’essence est descendu</t>
  </si>
  <si>
    <t>securite_transport</t>
  </si>
  <si>
    <t>La sécurité sur les transports s’est améliorée</t>
  </si>
  <si>
    <t>securite_route</t>
  </si>
  <si>
    <t>La sécurité dans la ville s’est améliorée</t>
  </si>
  <si>
    <t>importations</t>
  </si>
  <si>
    <t>Les importations ont augmenté</t>
  </si>
  <si>
    <t>J’ai plus de capacité de stockage</t>
  </si>
  <si>
    <t>autre_fournis</t>
  </si>
  <si>
    <t>J’ai changé de fournisseurs</t>
  </si>
  <si>
    <t>dept</t>
  </si>
  <si>
    <t>HT01</t>
  </si>
  <si>
    <t>HT07</t>
  </si>
  <si>
    <t>HT02</t>
  </si>
  <si>
    <t>HT10</t>
  </si>
  <si>
    <t>HT06</t>
  </si>
  <si>
    <t>HT08</t>
  </si>
  <si>
    <t>HT03</t>
  </si>
  <si>
    <t>HT05</t>
  </si>
  <si>
    <t>HT09</t>
  </si>
  <si>
    <t>HT04</t>
  </si>
  <si>
    <t>Nord-Est</t>
  </si>
  <si>
    <t>Aquin</t>
  </si>
  <si>
    <t>Cerca La Source</t>
  </si>
  <si>
    <t>Moron</t>
  </si>
  <si>
    <t>Abricots</t>
  </si>
  <si>
    <t>Ranquitte</t>
  </si>
  <si>
    <t>Arnaud</t>
  </si>
  <si>
    <t>Anse-à-Veau</t>
  </si>
  <si>
    <t>Belle Anse</t>
  </si>
  <si>
    <t>Pilate</t>
  </si>
  <si>
    <t>Port-Salut</t>
  </si>
  <si>
    <t>Dame Marie</t>
  </si>
  <si>
    <t>Petite Rivière de l'Artibonite</t>
  </si>
  <si>
    <t>Anse-à-Foleur</t>
  </si>
  <si>
    <t>Ferrier</t>
  </si>
  <si>
    <t>Jérémie</t>
  </si>
  <si>
    <t>Roche à Bâteau</t>
  </si>
  <si>
    <t>Beaumont</t>
  </si>
  <si>
    <t>Pestel</t>
  </si>
  <si>
    <t>Tiburon</t>
  </si>
  <si>
    <t>Carice</t>
  </si>
  <si>
    <t>Saint-Raphaël</t>
  </si>
  <si>
    <t>Bahon</t>
  </si>
  <si>
    <t>Anse-à-Pître</t>
  </si>
  <si>
    <t>Gros Morne</t>
  </si>
  <si>
    <t>Arcahaie</t>
  </si>
  <si>
    <t>Cabaret</t>
  </si>
  <si>
    <t>Torbeck</t>
  </si>
  <si>
    <t>Dondon</t>
  </si>
  <si>
    <t>Thomonde</t>
  </si>
  <si>
    <t>Acul du Nord</t>
  </si>
  <si>
    <t>Saut d'Eau</t>
  </si>
  <si>
    <t>Capotille</t>
  </si>
  <si>
    <t>Roseaux</t>
  </si>
  <si>
    <t>Caracol</t>
  </si>
  <si>
    <t>Baie de Henne</t>
  </si>
  <si>
    <t>Grand Gosier</t>
  </si>
  <si>
    <t>Côteaux</t>
  </si>
  <si>
    <t>Marigot</t>
  </si>
  <si>
    <t>Marmelade</t>
  </si>
  <si>
    <t>Môle Saint Nicolas</t>
  </si>
  <si>
    <t>Desdunes</t>
  </si>
  <si>
    <t>Port-Margot</t>
  </si>
  <si>
    <t>La Victoire</t>
  </si>
  <si>
    <t>Savanette</t>
  </si>
  <si>
    <t>Chambellan</t>
  </si>
  <si>
    <t>Saint-Marc</t>
  </si>
  <si>
    <t>Bonbon</t>
  </si>
  <si>
    <t>Terre Neuve</t>
  </si>
  <si>
    <t>Fort-Liberté</t>
  </si>
  <si>
    <t>Corail</t>
  </si>
  <si>
    <t>Terrier Rouge</t>
  </si>
  <si>
    <t>Petite Rivière de Nippes</t>
  </si>
  <si>
    <t>Fonds-Verrettes</t>
  </si>
  <si>
    <t>Chantal</t>
  </si>
  <si>
    <t>Sainte Suzanne</t>
  </si>
  <si>
    <t>Ganthier</t>
  </si>
  <si>
    <t>Trou du Nord</t>
  </si>
  <si>
    <t>Bas Limbé</t>
  </si>
  <si>
    <t>Plaisance</t>
  </si>
  <si>
    <t>Grand-Boucan</t>
  </si>
  <si>
    <t>Saint Louis du Sud</t>
  </si>
  <si>
    <t>Grande Riviere Du Nord</t>
  </si>
  <si>
    <t>Thomazeau</t>
  </si>
  <si>
    <t>Anse d'Hainault</t>
  </si>
  <si>
    <t>Côtes de Fer</t>
  </si>
  <si>
    <t>Perches</t>
  </si>
  <si>
    <t>Limbé</t>
  </si>
  <si>
    <t>Ouanaminthe</t>
  </si>
  <si>
    <t>Île à Vache</t>
  </si>
  <si>
    <t>Hinche</t>
  </si>
  <si>
    <t>Anse Rouge</t>
  </si>
  <si>
    <t>L'Asile</t>
  </si>
  <si>
    <t>Pointe à Raquette</t>
  </si>
  <si>
    <t>La Vallée</t>
  </si>
  <si>
    <t>Jean Rabel</t>
  </si>
  <si>
    <t>Arniquet</t>
  </si>
  <si>
    <t>Camp-Perrin</t>
  </si>
  <si>
    <t>Verrettes</t>
  </si>
  <si>
    <t>Maniche</t>
  </si>
  <si>
    <t>Borgne</t>
  </si>
  <si>
    <t>La Chapelle</t>
  </si>
  <si>
    <t>Les Irois</t>
  </si>
  <si>
    <t>Thomassique</t>
  </si>
  <si>
    <t>Pétion-Ville</t>
  </si>
  <si>
    <t>Gressier</t>
  </si>
  <si>
    <t>Plaine du Nord</t>
  </si>
  <si>
    <t>Kenscoff</t>
  </si>
  <si>
    <t>Anse à Galets</t>
  </si>
  <si>
    <t>Milot</t>
  </si>
  <si>
    <t>Lascahobas</t>
  </si>
  <si>
    <t>Boucan Carré</t>
  </si>
  <si>
    <t>Cornillon / Grand Bois</t>
  </si>
  <si>
    <t>Plaisance du Sud</t>
  </si>
  <si>
    <t>Saint-Michel de l'Attalaye</t>
  </si>
  <si>
    <t>Bombardopolis</t>
  </si>
  <si>
    <t>La Tortue</t>
  </si>
  <si>
    <t>Grande Saline</t>
  </si>
  <si>
    <t>Chardonnières</t>
  </si>
  <si>
    <t>Cerca Carvajal</t>
  </si>
  <si>
    <t>Cayes-Jacmel</t>
  </si>
  <si>
    <t>Petit Trou de Nippes</t>
  </si>
  <si>
    <t>Saint-Louis du Nord</t>
  </si>
  <si>
    <t>Paillant</t>
  </si>
  <si>
    <t>Mombin Crochu</t>
  </si>
  <si>
    <t>Ennery</t>
  </si>
  <si>
    <t>Maïssade</t>
  </si>
  <si>
    <t>Mont-Organisé</t>
  </si>
  <si>
    <t>Pignon</t>
  </si>
  <si>
    <t>Saint Jean du Sud</t>
  </si>
  <si>
    <t>Grand-Goâve</t>
  </si>
  <si>
    <t>Thiotte</t>
  </si>
  <si>
    <t>Vallières</t>
  </si>
  <si>
    <t>Les Anglais</t>
  </si>
  <si>
    <t>Dessalines</t>
  </si>
  <si>
    <t>section_communale</t>
  </si>
  <si>
    <t>HT0131-10</t>
  </si>
  <si>
    <t>10e Section des Orangers</t>
  </si>
  <si>
    <t>HT0122-10</t>
  </si>
  <si>
    <t>10e Section des Palmes</t>
  </si>
  <si>
    <t>HT0121-10</t>
  </si>
  <si>
    <t>10e Section Fond d'Oie</t>
  </si>
  <si>
    <t>HT0731-10</t>
  </si>
  <si>
    <t>10e Section Guirand</t>
  </si>
  <si>
    <t>HT0211-10</t>
  </si>
  <si>
    <t>10e Section La Vanneau</t>
  </si>
  <si>
    <t>HT0113-10</t>
  </si>
  <si>
    <t>10e Section Thor</t>
  </si>
  <si>
    <t>HT0121-11</t>
  </si>
  <si>
    <t>11e Section Gros Morne</t>
  </si>
  <si>
    <t>HT0211-11</t>
  </si>
  <si>
    <t>11e Section La Montagne</t>
  </si>
  <si>
    <t>HT0122-11</t>
  </si>
  <si>
    <t>11e Section Ravine Sèche</t>
  </si>
  <si>
    <t>HT0113-11</t>
  </si>
  <si>
    <t>11e Section Rivière Froide</t>
  </si>
  <si>
    <t>HT0121-12</t>
  </si>
  <si>
    <t>12e Section Cormiers</t>
  </si>
  <si>
    <t>HT0122-12</t>
  </si>
  <si>
    <t>12e Section des Fourques</t>
  </si>
  <si>
    <t>HT0113-12</t>
  </si>
  <si>
    <t>12e Section Malanga</t>
  </si>
  <si>
    <t>HT0113-13</t>
  </si>
  <si>
    <t>13e Section Corail Thor</t>
  </si>
  <si>
    <t>HT0121-13</t>
  </si>
  <si>
    <t>13e Section Petit Harpon</t>
  </si>
  <si>
    <t>HT1013-01</t>
  </si>
  <si>
    <t>1er Section Bouzi</t>
  </si>
  <si>
    <t>HT0641-01</t>
  </si>
  <si>
    <t>1re Section Acaj ou Brûle No 1</t>
  </si>
  <si>
    <t>HT0814-01</t>
  </si>
  <si>
    <t>1re Section Anote ou 1re Tapion</t>
  </si>
  <si>
    <t>HT0812-01</t>
  </si>
  <si>
    <t>1re Section Anse du Clerc</t>
  </si>
  <si>
    <t>HT0343-01</t>
  </si>
  <si>
    <t>1re Section Bac à Soude</t>
  </si>
  <si>
    <t>HT1024-01</t>
  </si>
  <si>
    <t>1re Section Baconnois-Barreau</t>
  </si>
  <si>
    <t>HT1021-01</t>
  </si>
  <si>
    <t>1re Section Baconnois-Grand-Fond</t>
  </si>
  <si>
    <t>HT0231-01</t>
  </si>
  <si>
    <t>1re Section Bais d'Orange</t>
  </si>
  <si>
    <t>HT0372-01</t>
  </si>
  <si>
    <t>1re Section Ballon</t>
  </si>
  <si>
    <t>HT0311-01</t>
  </si>
  <si>
    <t>1re Section Bande du Nord</t>
  </si>
  <si>
    <t>HT0721-01</t>
  </si>
  <si>
    <t>1re Section Barbois</t>
  </si>
  <si>
    <t>HT0822-01</t>
  </si>
  <si>
    <t>1re Section Bariadelle</t>
  </si>
  <si>
    <t>HT0211-01</t>
  </si>
  <si>
    <t>1re Section Bas Cap Rouge</t>
  </si>
  <si>
    <t>HT0542-01</t>
  </si>
  <si>
    <t>1re Section Bas Coursin I</t>
  </si>
  <si>
    <t>HT0922-01</t>
  </si>
  <si>
    <t>1re Section Bas de Sainte Anne</t>
  </si>
  <si>
    <t>HT0412-01</t>
  </si>
  <si>
    <t>1re Section Bas Maribahoux</t>
  </si>
  <si>
    <t>HT0312-01</t>
  </si>
  <si>
    <t>1re Section Basse Plaine</t>
  </si>
  <si>
    <t>HT0313-01</t>
  </si>
  <si>
    <t>HT0811-01</t>
  </si>
  <si>
    <t>1re Section Basse Voldrogue</t>
  </si>
  <si>
    <t>HT0911-01</t>
  </si>
  <si>
    <t>1re Section Baudin</t>
  </si>
  <si>
    <t>HT0743-01</t>
  </si>
  <si>
    <t>1re Section Beaulieu</t>
  </si>
  <si>
    <t>HT0833-01</t>
  </si>
  <si>
    <t>1re Section Beaumont</t>
  </si>
  <si>
    <t>HT0834-01</t>
  </si>
  <si>
    <t>1re Section Bernagousse</t>
  </si>
  <si>
    <t>HT0122-01</t>
  </si>
  <si>
    <t>1re Section Bino</t>
  </si>
  <si>
    <t>HT0753-01</t>
  </si>
  <si>
    <t>1re Section Blactote</t>
  </si>
  <si>
    <t>HT0733-01</t>
  </si>
  <si>
    <t>1re Section Boileau</t>
  </si>
  <si>
    <t>HT0442-01</t>
  </si>
  <si>
    <t>1re Section Bois Camelle</t>
  </si>
  <si>
    <t>HT0341-01</t>
  </si>
  <si>
    <t>1re Section Bois Neuf</t>
  </si>
  <si>
    <t>HT0332-01</t>
  </si>
  <si>
    <t>1re Section Bois Pin</t>
  </si>
  <si>
    <t>HT0234-01</t>
  </si>
  <si>
    <t>1re Section Boucan Guillaume</t>
  </si>
  <si>
    <t>HT0521-01</t>
  </si>
  <si>
    <t>1re Section Boucan Richard</t>
  </si>
  <si>
    <t>HT0141-01</t>
  </si>
  <si>
    <t>1re Section Boucassin</t>
  </si>
  <si>
    <t>HT0142-01</t>
  </si>
  <si>
    <t>HT0711-01</t>
  </si>
  <si>
    <t>1re Section Bourdet</t>
  </si>
  <si>
    <t>HT0712-01</t>
  </si>
  <si>
    <t>1re Section Boury</t>
  </si>
  <si>
    <t>HT0221-01</t>
  </si>
  <si>
    <t>1re Section Bresilienne</t>
  </si>
  <si>
    <t>HT0342-01</t>
  </si>
  <si>
    <t>1re Section Brostage</t>
  </si>
  <si>
    <t>HT0613-01</t>
  </si>
  <si>
    <t>1re Section Cabral</t>
  </si>
  <si>
    <t>HT0321-01</t>
  </si>
  <si>
    <t>1re Section Camp-Louise</t>
  </si>
  <si>
    <t>HT0622-01</t>
  </si>
  <si>
    <t>1re Section Canot ou Rivière Canot</t>
  </si>
  <si>
    <t>HT0422-01</t>
  </si>
  <si>
    <t>1re Section Capotille</t>
  </si>
  <si>
    <t>HT0832-01</t>
  </si>
  <si>
    <t>1re Section Carrefour Charles ou Jacqui</t>
  </si>
  <si>
    <t>HT1011-01</t>
  </si>
  <si>
    <t>1re Section Chalon</t>
  </si>
  <si>
    <t>HT0434-01</t>
  </si>
  <si>
    <t>1re Section Champin</t>
  </si>
  <si>
    <t>HT0914-01</t>
  </si>
  <si>
    <t>1re Section Chansolme</t>
  </si>
  <si>
    <t>HT0932-01</t>
  </si>
  <si>
    <t>1re Section Citerne Remy</t>
  </si>
  <si>
    <t>HT0232-01</t>
  </si>
  <si>
    <t>1re Section Colline des Chênes ou Bodarie</t>
  </si>
  <si>
    <t>HT0741-01</t>
  </si>
  <si>
    <t>1re Section Conde</t>
  </si>
  <si>
    <t>HT0212-01</t>
  </si>
  <si>
    <t>1re Section Corail Soult</t>
  </si>
  <si>
    <t>HT0552-01</t>
  </si>
  <si>
    <t>1re Section Crête à Pins</t>
  </si>
  <si>
    <t>HT0931-01</t>
  </si>
  <si>
    <t>1re Section de Cotes de Fer</t>
  </si>
  <si>
    <t>HT0544-01</t>
  </si>
  <si>
    <t>1re Section de Desdunes</t>
  </si>
  <si>
    <t>HT0352-01</t>
  </si>
  <si>
    <t>1re Section de Grande Plaine</t>
  </si>
  <si>
    <t>HT0345-01</t>
  </si>
  <si>
    <t>1re Section de la Victoire</t>
  </si>
  <si>
    <t>HT0633-01</t>
  </si>
  <si>
    <t>1re Section de Savanette (Colombier)</t>
  </si>
  <si>
    <t>HT0815-01</t>
  </si>
  <si>
    <t>1re Section Dejean</t>
  </si>
  <si>
    <t>HT0531-01</t>
  </si>
  <si>
    <t>1re Section Deluge</t>
  </si>
  <si>
    <t>HT0117-02</t>
  </si>
  <si>
    <t>1re Section des Varreux</t>
  </si>
  <si>
    <t>HT0131-01</t>
  </si>
  <si>
    <t>HT0813-01</t>
  </si>
  <si>
    <t>1re Section Desormeau ou Bonbon</t>
  </si>
  <si>
    <t>HT0121-01</t>
  </si>
  <si>
    <t>1re Section Dessources</t>
  </si>
  <si>
    <t>HT0522-01</t>
  </si>
  <si>
    <t>1re Section Doland</t>
  </si>
  <si>
    <t>HT0411-01</t>
  </si>
  <si>
    <t>1re Section Dumas</t>
  </si>
  <si>
    <t>HT0831-01</t>
  </si>
  <si>
    <t>1re Section Duquillon</t>
  </si>
  <si>
    <t>HT0433-01</t>
  </si>
  <si>
    <t>1re Section Fond Blanc</t>
  </si>
  <si>
    <t>HT1012-01</t>
  </si>
  <si>
    <t>1re Section Fond des Lianes</t>
  </si>
  <si>
    <t>HT0135-01</t>
  </si>
  <si>
    <t>1re Section Fonds-Verrettes</t>
  </si>
  <si>
    <t>HT0713-01</t>
  </si>
  <si>
    <t>1re Section Fonds Palmiste</t>
  </si>
  <si>
    <t>HT0432-01</t>
  </si>
  <si>
    <t>1re Section Foulon</t>
  </si>
  <si>
    <t>HT0133-01</t>
  </si>
  <si>
    <t>1re Section Galette Chambon</t>
  </si>
  <si>
    <t>HT0431-01</t>
  </si>
  <si>
    <t>1re Section Garcin</t>
  </si>
  <si>
    <t>HT0362-01</t>
  </si>
  <si>
    <t>1re Section Garde Champètre (Bas Limbe)</t>
  </si>
  <si>
    <t>HT0621-01</t>
  </si>
  <si>
    <t>1re Section Gascogne</t>
  </si>
  <si>
    <t>HT1031-01</t>
  </si>
  <si>
    <t>1re Section Gerin ou Mouton</t>
  </si>
  <si>
    <t>HT0371-01</t>
  </si>
  <si>
    <t>1re Section Gobert ou Colline Gobert</t>
  </si>
  <si>
    <t>HT1032-01</t>
  </si>
  <si>
    <t>1re Section Grand-Boucan</t>
  </si>
  <si>
    <t>HT0732-01</t>
  </si>
  <si>
    <t>1re Section Grand Fonds</t>
  </si>
  <si>
    <t>HT0331-01</t>
  </si>
  <si>
    <t>1re Section Grand Gilles</t>
  </si>
  <si>
    <t>HT0132-01</t>
  </si>
  <si>
    <t>1re Section Grande Plaine</t>
  </si>
  <si>
    <t>HT0821-01</t>
  </si>
  <si>
    <t>1re Section Grandoit</t>
  </si>
  <si>
    <t>HT0222-01</t>
  </si>
  <si>
    <t>1re Section Gris Gris</t>
  </si>
  <si>
    <t>HT0413-01</t>
  </si>
  <si>
    <t>1re Section Haut des Perches</t>
  </si>
  <si>
    <t>HT0361-01</t>
  </si>
  <si>
    <t>1re Section Haut Limbe ou Acul Jeannot</t>
  </si>
  <si>
    <t>HT0421-01</t>
  </si>
  <si>
    <t>1re Section Haut Maribahoux</t>
  </si>
  <si>
    <t>HT0716-01</t>
  </si>
  <si>
    <t>1re Section Île à Vache</t>
  </si>
  <si>
    <t>HT0611-01</t>
  </si>
  <si>
    <t>1re Section Juanaria</t>
  </si>
  <si>
    <t>HT0523-01</t>
  </si>
  <si>
    <t>1re Section l'Arbre</t>
  </si>
  <si>
    <t>HT1023-03</t>
  </si>
  <si>
    <t>1re Section l'Asile ou Nan Paul</t>
  </si>
  <si>
    <t>HT0513-01</t>
  </si>
  <si>
    <t>1re Section La Croix Perisse</t>
  </si>
  <si>
    <t>HT0913-01</t>
  </si>
  <si>
    <t>1re Section La Plate</t>
  </si>
  <si>
    <t>HT0152-02</t>
  </si>
  <si>
    <t>1re Section la Source</t>
  </si>
  <si>
    <t>HT0214-01</t>
  </si>
  <si>
    <t>1re Section La Vallee de Jacmel ou Muzac</t>
  </si>
  <si>
    <t>HT0934-01</t>
  </si>
  <si>
    <t>1re Section Lacoma</t>
  </si>
  <si>
    <t>HT0723-01</t>
  </si>
  <si>
    <t>1re Section Lazarre</t>
  </si>
  <si>
    <t>HT0714-01</t>
  </si>
  <si>
    <t>1re Section Levy Mersan</t>
  </si>
  <si>
    <t>HT0532-01</t>
  </si>
  <si>
    <t>1re Section Liancourt</t>
  </si>
  <si>
    <t>HT0731-01</t>
  </si>
  <si>
    <t>1re Section Macéan</t>
  </si>
  <si>
    <t>HT0715-01</t>
  </si>
  <si>
    <t>1re Section Maniche</t>
  </si>
  <si>
    <t>HT0351-01</t>
  </si>
  <si>
    <t>1re Section Margot</t>
  </si>
  <si>
    <t>HT0533-01</t>
  </si>
  <si>
    <t>1re Section Martineau</t>
  </si>
  <si>
    <t>HT0823-01</t>
  </si>
  <si>
    <t>1re Section Matador (Jorgue)</t>
  </si>
  <si>
    <t>HT0642-01</t>
  </si>
  <si>
    <t>1re Section Matelgate</t>
  </si>
  <si>
    <t>HT0114-01</t>
  </si>
  <si>
    <t>1re Section Montagne Noire</t>
  </si>
  <si>
    <t>HT0116-01</t>
  </si>
  <si>
    <t>1re Section Morne à Bateau</t>
  </si>
  <si>
    <t>HT0113-01</t>
  </si>
  <si>
    <t>1re Section Morne Chandelle</t>
  </si>
  <si>
    <t>HT0322-01</t>
  </si>
  <si>
    <t>1re Section Morne Rouge</t>
  </si>
  <si>
    <t>HT0115-01</t>
  </si>
  <si>
    <t>1re Section Nouvelle Touraine</t>
  </si>
  <si>
    <t>HT0151-01</t>
  </si>
  <si>
    <t>1re Section Palma</t>
  </si>
  <si>
    <t>HT0742-01</t>
  </si>
  <si>
    <t>1re Section Paricot</t>
  </si>
  <si>
    <t>HT0323-01</t>
  </si>
  <si>
    <t>1re Section Perches-de-Bonnet</t>
  </si>
  <si>
    <t>HT0631-01</t>
  </si>
  <si>
    <t>1re Section Petit Fond</t>
  </si>
  <si>
    <t>HT0623-01</t>
  </si>
  <si>
    <t>1re Section Petite Montagne</t>
  </si>
  <si>
    <t>HT0134-01</t>
  </si>
  <si>
    <t>1re Section Plaine Céleste</t>
  </si>
  <si>
    <t>HT1025-01</t>
  </si>
  <si>
    <t>1re Section Plaisance du Sud (ou ti François)</t>
  </si>
  <si>
    <t>HT0551-01</t>
  </si>
  <si>
    <t>1re Section Platana</t>
  </si>
  <si>
    <t>HT0933-01</t>
  </si>
  <si>
    <t>1re Section Plate Forme</t>
  </si>
  <si>
    <t>HT0912-01</t>
  </si>
  <si>
    <t>1re Section Pointe des Oiseaux</t>
  </si>
  <si>
    <t>HT0511-01</t>
  </si>
  <si>
    <t>1re Section Pont Tamarin</t>
  </si>
  <si>
    <t>HT0543-01</t>
  </si>
  <si>
    <t>1re Section Poteneau</t>
  </si>
  <si>
    <t>HT0751-01</t>
  </si>
  <si>
    <t>1re Section Randel</t>
  </si>
  <si>
    <t>HT0614-01</t>
  </si>
  <si>
    <t>1re Section Rang</t>
  </si>
  <si>
    <t>HT0213-01</t>
  </si>
  <si>
    <t>1re Section Ravine Normande</t>
  </si>
  <si>
    <t>HT1022-01</t>
  </si>
  <si>
    <t>1re Section Raymond</t>
  </si>
  <si>
    <t>HT0632-01</t>
  </si>
  <si>
    <t>1re Section Renthe Mathe</t>
  </si>
  <si>
    <t>HT0921-01</t>
  </si>
  <si>
    <t>1re Section Rivière des Nègres</t>
  </si>
  <si>
    <t>HT1014-01</t>
  </si>
  <si>
    <t>1re Section Salagnac</t>
  </si>
  <si>
    <t>HT0443-01</t>
  </si>
  <si>
    <t>1re Section Sans Souci</t>
  </si>
  <si>
    <t>HT0512-01</t>
  </si>
  <si>
    <t>1re Section Savane Carree</t>
  </si>
  <si>
    <t>HT0612-01</t>
  </si>
  <si>
    <t>1re Section Savane Grande</t>
  </si>
  <si>
    <t>HT0423-01</t>
  </si>
  <si>
    <t>1re Section Savanette</t>
  </si>
  <si>
    <t>HT0344-01</t>
  </si>
  <si>
    <t>1re Section Savannette</t>
  </si>
  <si>
    <t>HT0112-01</t>
  </si>
  <si>
    <t>1re Section St Martin</t>
  </si>
  <si>
    <t>HT0722-01</t>
  </si>
  <si>
    <t>1re Section Tapion</t>
  </si>
  <si>
    <t>HT0123-01</t>
  </si>
  <si>
    <t>1re Section Tête-à-Boeuf</t>
  </si>
  <si>
    <t>HT0233-01</t>
  </si>
  <si>
    <t>1re Section Thiotte</t>
  </si>
  <si>
    <t>HT0441-01</t>
  </si>
  <si>
    <t>1re Section Trois Palmistes</t>
  </si>
  <si>
    <t>HT0111-01</t>
  </si>
  <si>
    <t>1re Section Turgeau</t>
  </si>
  <si>
    <t>HT0752-01</t>
  </si>
  <si>
    <t>1re Section Verone</t>
  </si>
  <si>
    <t>HT0541-01</t>
  </si>
  <si>
    <t>1re Section Villars</t>
  </si>
  <si>
    <t>HT0641-02</t>
  </si>
  <si>
    <t>2e Section Acaj ou Brûle No 1</t>
  </si>
  <si>
    <t>HT0421-02</t>
  </si>
  <si>
    <t>2e Section Acul des Pins</t>
  </si>
  <si>
    <t>HT0723-02</t>
  </si>
  <si>
    <t>2e Section Anse à Drick</t>
  </si>
  <si>
    <t>HT1025-02</t>
  </si>
  <si>
    <t>2e Section Anse aux Pins</t>
  </si>
  <si>
    <t>HT0114-02</t>
  </si>
  <si>
    <t>2e Section Aux Cadets</t>
  </si>
  <si>
    <t>HT0732-02</t>
  </si>
  <si>
    <t>2e Section Baie Dumesle</t>
  </si>
  <si>
    <t>HT0332-02</t>
  </si>
  <si>
    <t>2e Section Bailly ou Bailla</t>
  </si>
  <si>
    <t>HT0742-02</t>
  </si>
  <si>
    <t>2e Section Balais</t>
  </si>
  <si>
    <t>HT0133-02</t>
  </si>
  <si>
    <t>2e Section Balan</t>
  </si>
  <si>
    <t>HT0812-02</t>
  </si>
  <si>
    <t>2e Section Balisiers</t>
  </si>
  <si>
    <t>HT1024-02</t>
  </si>
  <si>
    <t>2e Section Baquet</t>
  </si>
  <si>
    <t>HT0542-02</t>
  </si>
  <si>
    <t>2e Section Bas Coursin II</t>
  </si>
  <si>
    <t>HT0321-02</t>
  </si>
  <si>
    <t>2e Section Bas de l'Acul (Basse Plaine)</t>
  </si>
  <si>
    <t>HT0413-02</t>
  </si>
  <si>
    <t>2e Section Bas des Perches</t>
  </si>
  <si>
    <t>HT0352-02</t>
  </si>
  <si>
    <t>2e Section Bas Petit Borgne</t>
  </si>
  <si>
    <t>HT0322-02</t>
  </si>
  <si>
    <t>2e Section Basse Plaine</t>
  </si>
  <si>
    <t>HT0511-02</t>
  </si>
  <si>
    <t>2e Section Bassin</t>
  </si>
  <si>
    <t>HT0342-02</t>
  </si>
  <si>
    <t>2e Section Bassin Caïman</t>
  </si>
  <si>
    <t>HT0552-02</t>
  </si>
  <si>
    <t>2e Section Bassin ou Billier</t>
  </si>
  <si>
    <t>HT0372-02</t>
  </si>
  <si>
    <t>2e Section Baudin</t>
  </si>
  <si>
    <t>HT0411-02</t>
  </si>
  <si>
    <t>2e Section Bayaha</t>
  </si>
  <si>
    <t>HT0823-02</t>
  </si>
  <si>
    <t>2e Section Belair</t>
  </si>
  <si>
    <t>HT0532-02</t>
  </si>
  <si>
    <t>2e Section Belanger</t>
  </si>
  <si>
    <t>HT1011-02</t>
  </si>
  <si>
    <t>2e Section Belle Rivière</t>
  </si>
  <si>
    <t>HT0731-02</t>
  </si>
  <si>
    <t>2e Section Bellevue</t>
  </si>
  <si>
    <t>HT0712-02</t>
  </si>
  <si>
    <t>2e Section Berault</t>
  </si>
  <si>
    <t>HT1014-02</t>
  </si>
  <si>
    <t>2e Section Bezin II</t>
  </si>
  <si>
    <t>HT0432-02</t>
  </si>
  <si>
    <t>2e Section Bois Blanc</t>
  </si>
  <si>
    <t>HT0234-02</t>
  </si>
  <si>
    <t>2e Section Bois d'Orme</t>
  </si>
  <si>
    <t>HT0313-02</t>
  </si>
  <si>
    <t>2e Section Bois de Lance</t>
  </si>
  <si>
    <t>HT0343-02</t>
  </si>
  <si>
    <t>HT0443-02</t>
  </si>
  <si>
    <t>2e Section Bois Laurence</t>
  </si>
  <si>
    <t>HT0522-02</t>
  </si>
  <si>
    <t>2e Section Bois Neuf</t>
  </si>
  <si>
    <t>HT0531-02</t>
  </si>
  <si>
    <t>HT0423-02</t>
  </si>
  <si>
    <t>2e Section Bois Poux</t>
  </si>
  <si>
    <t>HT0115-02</t>
  </si>
  <si>
    <t>2e Section Bongars</t>
  </si>
  <si>
    <t>HT0323-02</t>
  </si>
  <si>
    <t>2e Section Bonnet à l'Evêque</t>
  </si>
  <si>
    <t>HT0533-02</t>
  </si>
  <si>
    <t>2e Section Bossous</t>
  </si>
  <si>
    <t>HT0815-02</t>
  </si>
  <si>
    <t>2e Section Boucan</t>
  </si>
  <si>
    <t>HT0623-02</t>
  </si>
  <si>
    <t>2e Section Boucan Carre</t>
  </si>
  <si>
    <t>HT0351-02</t>
  </si>
  <si>
    <t>2e Section Boucan Michel</t>
  </si>
  <si>
    <t>HT0142-02</t>
  </si>
  <si>
    <t>2e Section Boucassin</t>
  </si>
  <si>
    <t>HT0821-02</t>
  </si>
  <si>
    <t>2e Section Boudon</t>
  </si>
  <si>
    <t>HT0551-02</t>
  </si>
  <si>
    <t>2e Section Camathe</t>
  </si>
  <si>
    <t>HT0913-02</t>
  </si>
  <si>
    <t>2e Section Carreau Datty</t>
  </si>
  <si>
    <t>HT0361-02</t>
  </si>
  <si>
    <t>2e Section Chabotte</t>
  </si>
  <si>
    <t>HT0371-02</t>
  </si>
  <si>
    <t>2e Section Champagne</t>
  </si>
  <si>
    <t>HT0714-02</t>
  </si>
  <si>
    <t>2e Section Champlois</t>
  </si>
  <si>
    <t>HT1023-02</t>
  </si>
  <si>
    <t>2e Section Changeux (Quartier de Changeux)</t>
  </si>
  <si>
    <t>HT0833-02</t>
  </si>
  <si>
    <t>2e Section Chardonnette</t>
  </si>
  <si>
    <t>HT1012-02</t>
  </si>
  <si>
    <t>2e Section Cholette</t>
  </si>
  <si>
    <t>HT0822-02</t>
  </si>
  <si>
    <t>2e Section Dallier</t>
  </si>
  <si>
    <t>HT0722-02</t>
  </si>
  <si>
    <t>2e Section Debouchette</t>
  </si>
  <si>
    <t>HT0751-02</t>
  </si>
  <si>
    <t>2e Section Dejoie</t>
  </si>
  <si>
    <t>HT0122-02</t>
  </si>
  <si>
    <t>2e Section Delatre</t>
  </si>
  <si>
    <t>HT0921-02</t>
  </si>
  <si>
    <t>2e Section Derourvay</t>
  </si>
  <si>
    <t>HT0933-02</t>
  </si>
  <si>
    <t>2e Section des Forges</t>
  </si>
  <si>
    <t>HT0117-01</t>
  </si>
  <si>
    <t>2e Section des Varreux</t>
  </si>
  <si>
    <t>HT0131-02</t>
  </si>
  <si>
    <t>HT0741-02</t>
  </si>
  <si>
    <t>2e Section Despas</t>
  </si>
  <si>
    <t>HT0715-02</t>
  </si>
  <si>
    <t>2e Section Dory</t>
  </si>
  <si>
    <t>HT0932-02</t>
  </si>
  <si>
    <t>2e Section Dos d'Ane</t>
  </si>
  <si>
    <t>HT0721-02</t>
  </si>
  <si>
    <t>2e Section Dumont</t>
  </si>
  <si>
    <t>HT1032-02</t>
  </si>
  <si>
    <t>2e Section Eaux Basses</t>
  </si>
  <si>
    <t>HT0441-02</t>
  </si>
  <si>
    <t>2e Section Ecrevisse ou Grosse Roche</t>
  </si>
  <si>
    <t>HT0752-02</t>
  </si>
  <si>
    <t>2e Section Edelin</t>
  </si>
  <si>
    <t>HT0834-02</t>
  </si>
  <si>
    <t>2e Section Espère</t>
  </si>
  <si>
    <t>HT1013-02</t>
  </si>
  <si>
    <t>2e Section Fond-des-Nègres ou Morne Brice</t>
  </si>
  <si>
    <t>HT0832-02</t>
  </si>
  <si>
    <t>2e Section Fond Cochon ou Lopineau</t>
  </si>
  <si>
    <t>HT0831-02</t>
  </si>
  <si>
    <t>2e Section Fond d'Icaque</t>
  </si>
  <si>
    <t>HT0211-02</t>
  </si>
  <si>
    <t>2e Section Fond Melon (Selles)</t>
  </si>
  <si>
    <t>HT0213-04</t>
  </si>
  <si>
    <t>2e Section Fond Melon Michineau</t>
  </si>
  <si>
    <t>HT0141-02</t>
  </si>
  <si>
    <t>2e Section Fonds Baptiste</t>
  </si>
  <si>
    <t>HT0711-02</t>
  </si>
  <si>
    <t>2e Section Fonfrède</t>
  </si>
  <si>
    <t>HT0541-02</t>
  </si>
  <si>
    <t>2e Section Fosse Naboth ou Duvallon</t>
  </si>
  <si>
    <t>HT0213-02</t>
  </si>
  <si>
    <t>2e Section Gaillard</t>
  </si>
  <si>
    <t>HT0434-02</t>
  </si>
  <si>
    <t>2e Section Glaudine ou ""Jacquesil""</t>
  </si>
  <si>
    <t>HT0433-02</t>
  </si>
  <si>
    <t>2e Section Grand Bassin</t>
  </si>
  <si>
    <t>HT0152-03</t>
  </si>
  <si>
    <t>2e Section Grand Vide</t>
  </si>
  <si>
    <t>HT1021-02</t>
  </si>
  <si>
    <t>2e Section Grande-Rivière-Joly</t>
  </si>
  <si>
    <t>HT0132-02</t>
  </si>
  <si>
    <t>2e Section Grande Plaine</t>
  </si>
  <si>
    <t>HT0212-02</t>
  </si>
  <si>
    <t>2e Section Grande Rivière Fesles</t>
  </si>
  <si>
    <t>HT0934-02</t>
  </si>
  <si>
    <t>2e Section Guinaudee</t>
  </si>
  <si>
    <t>HT0311-02</t>
  </si>
  <si>
    <t>2e Section Haut du Cap</t>
  </si>
  <si>
    <t>HT0811-02</t>
  </si>
  <si>
    <t>2e Section Haute Voldrogue</t>
  </si>
  <si>
    <t>HT0631-02</t>
  </si>
  <si>
    <t>2e Section Juampas</t>
  </si>
  <si>
    <t>HT0344-02</t>
  </si>
  <si>
    <t>2e Section la Belle Mère</t>
  </si>
  <si>
    <t>HT0633-02</t>
  </si>
  <si>
    <t>2e Section la Haye</t>
  </si>
  <si>
    <t>HT0911-02</t>
  </si>
  <si>
    <t>2e Section la Pointe</t>
  </si>
  <si>
    <t>HT0622-02</t>
  </si>
  <si>
    <t>2e Section la Selle</t>
  </si>
  <si>
    <t>HT0214-02</t>
  </si>
  <si>
    <t>2e Section La Vallee de Bainet ou Ternier</t>
  </si>
  <si>
    <t>HT0222-02</t>
  </si>
  <si>
    <t>2e Section Labiche</t>
  </si>
  <si>
    <t>HT0422-02</t>
  </si>
  <si>
    <t>2e Section Lamine</t>
  </si>
  <si>
    <t>HT0642-02</t>
  </si>
  <si>
    <t>2e Section Lociane</t>
  </si>
  <si>
    <t>HT0231-02</t>
  </si>
  <si>
    <t>2e Section Mabriole</t>
  </si>
  <si>
    <t>HT0931-02</t>
  </si>
  <si>
    <t>2e Section Mare-Rouge</t>
  </si>
  <si>
    <t>HT0912-02</t>
  </si>
  <si>
    <t>2e Section Mare Rouge</t>
  </si>
  <si>
    <t>HT0611-02</t>
  </si>
  <si>
    <t>2e Section Marmont</t>
  </si>
  <si>
    <t>HT0733-02</t>
  </si>
  <si>
    <t>2e Section Martineau</t>
  </si>
  <si>
    <t>HT0341-02</t>
  </si>
  <si>
    <t>2e Section Mathurin</t>
  </si>
  <si>
    <t>HT0922-02</t>
  </si>
  <si>
    <t>2e Section Mayance</t>
  </si>
  <si>
    <t>HT0713-02</t>
  </si>
  <si>
    <t>2e Section Melonière</t>
  </si>
  <si>
    <t>HT0116-02</t>
  </si>
  <si>
    <t>2e Section Morne Chandelle</t>
  </si>
  <si>
    <t>HT0111-02</t>
  </si>
  <si>
    <t>2e Section Morne l'Hopital</t>
  </si>
  <si>
    <t>HT0312-02</t>
  </si>
  <si>
    <t>2e Section Morne Pele</t>
  </si>
  <si>
    <t>HT0753-02</t>
  </si>
  <si>
    <t>2e Section Nan Sevre</t>
  </si>
  <si>
    <t>HT0612-02</t>
  </si>
  <si>
    <t>2e Section Narang</t>
  </si>
  <si>
    <t>HT0512-02</t>
  </si>
  <si>
    <t>2e Section Passe-Reine ou Bas d'Ennery</t>
  </si>
  <si>
    <t>HT0362-02</t>
  </si>
  <si>
    <t>2e Section Petit Howars (la Fange)</t>
  </si>
  <si>
    <t>HT0513-02</t>
  </si>
  <si>
    <t>2e Section Petite Desdunes</t>
  </si>
  <si>
    <t>HT0121-02</t>
  </si>
  <si>
    <t>2e Section Petite Rivière</t>
  </si>
  <si>
    <t>HT0151-02</t>
  </si>
  <si>
    <t>2e Section Petite Source</t>
  </si>
  <si>
    <t>HT0134-02</t>
  </si>
  <si>
    <t>2e Section Plaine Céleste</t>
  </si>
  <si>
    <t>HT0113-02</t>
  </si>
  <si>
    <t>2e Section Platon Dufrene</t>
  </si>
  <si>
    <t>HT0233-02</t>
  </si>
  <si>
    <t>2e Section Pot de Chambre</t>
  </si>
  <si>
    <t>HT0743-02</t>
  </si>
  <si>
    <t>2e Section Renaudin</t>
  </si>
  <si>
    <t>HT0521-02</t>
  </si>
  <si>
    <t>2e Section Rivière Mancelle</t>
  </si>
  <si>
    <t>HT0442-02</t>
  </si>
  <si>
    <t>2e Section Rose Bonite</t>
  </si>
  <si>
    <t>HT0431-02</t>
  </si>
  <si>
    <t>2e Section Roucou</t>
  </si>
  <si>
    <t>HT0632-02</t>
  </si>
  <si>
    <t>2e Section Roye-Sec</t>
  </si>
  <si>
    <t>HT0621-02</t>
  </si>
  <si>
    <t>2e Section Sarazin</t>
  </si>
  <si>
    <t>HT0331-02</t>
  </si>
  <si>
    <t>2e Section Solon</t>
  </si>
  <si>
    <t>HT0523-02</t>
  </si>
  <si>
    <t>2e Section Sources Chaudes</t>
  </si>
  <si>
    <t>HT0814-02</t>
  </si>
  <si>
    <t>HT0123-02</t>
  </si>
  <si>
    <t>2e Section Tête-à-Boeuf</t>
  </si>
  <si>
    <t>HT1031-02</t>
  </si>
  <si>
    <t>2e Section Tête d'Eau</t>
  </si>
  <si>
    <t>HT1022-02</t>
  </si>
  <si>
    <t>2e Section Tiby</t>
  </si>
  <si>
    <t>HT0613-02</t>
  </si>
  <si>
    <t>2e Section Tierra Muscady</t>
  </si>
  <si>
    <t>HT0221-02</t>
  </si>
  <si>
    <t>2e Section Trou Mahot</t>
  </si>
  <si>
    <t>HT0914-02</t>
  </si>
  <si>
    <t>2e Source Beauvoir</t>
  </si>
  <si>
    <t>HT0611-03</t>
  </si>
  <si>
    <t>3e Section Aguahedionde (Rive Droite)</t>
  </si>
  <si>
    <t>HT1024-03</t>
  </si>
  <si>
    <t>3e Section Arnaud (Morcou)</t>
  </si>
  <si>
    <t>HT0911-03</t>
  </si>
  <si>
    <t>3e Section Aubert</t>
  </si>
  <si>
    <t>HT0613-03</t>
  </si>
  <si>
    <t>3e Section Baille Tourrible</t>
  </si>
  <si>
    <t>HT0551-03</t>
  </si>
  <si>
    <t>3e Section Bas de Sault</t>
  </si>
  <si>
    <t>HT0743-03</t>
  </si>
  <si>
    <t>3e Section Beauclos</t>
  </si>
  <si>
    <t>HT0118-03</t>
  </si>
  <si>
    <t>3e Section Bellevue</t>
  </si>
  <si>
    <t>HT0751-03</t>
  </si>
  <si>
    <t>3e Section Bony</t>
  </si>
  <si>
    <t>HT0134-03</t>
  </si>
  <si>
    <t>3e Section Boucan Bois Pin</t>
  </si>
  <si>
    <t>HT0341-03</t>
  </si>
  <si>
    <t>3e Section Bouyaha</t>
  </si>
  <si>
    <t>HT0222-03</t>
  </si>
  <si>
    <t>3e Section Bras Gauche</t>
  </si>
  <si>
    <t>HT0731-03</t>
  </si>
  <si>
    <t>3e Section Brodequin</t>
  </si>
  <si>
    <t>HT0231-03</t>
  </si>
  <si>
    <t>3e Section Callumette</t>
  </si>
  <si>
    <t>HT0361-03</t>
  </si>
  <si>
    <t>3e Section Camp Coq</t>
  </si>
  <si>
    <t>HT0331-03</t>
  </si>
  <si>
    <t>3e Section Caracol</t>
  </si>
  <si>
    <t>HT0713-03</t>
  </si>
  <si>
    <t>3e Section Carrefour Canon</t>
  </si>
  <si>
    <t>HT0831-03</t>
  </si>
  <si>
    <t>3e Section Champy (Nan Campêche)</t>
  </si>
  <si>
    <t>HT0512-03</t>
  </si>
  <si>
    <t>3e Section Chemin Neuf</t>
  </si>
  <si>
    <t>HT0211-03</t>
  </si>
  <si>
    <t>3e Section Cochon Gras</t>
  </si>
  <si>
    <t>HT0441-03</t>
  </si>
  <si>
    <t>3e Section Corosse</t>
  </si>
  <si>
    <t>HT0752-03</t>
  </si>
  <si>
    <t>3e Section Cosse</t>
  </si>
  <si>
    <t>HT0432-03</t>
  </si>
  <si>
    <t>3e Section Cotelette</t>
  </si>
  <si>
    <t>HT0922-03</t>
  </si>
  <si>
    <t>3e Section Cotes de Fer</t>
  </si>
  <si>
    <t>HT0622-03</t>
  </si>
  <si>
    <t>3e Section Coupe Mardi Gras</t>
  </si>
  <si>
    <t>HT0343-03</t>
  </si>
  <si>
    <t>3e Section Cracaraille</t>
  </si>
  <si>
    <t>HT0723-03</t>
  </si>
  <si>
    <t>3e Section d'Arniquet</t>
  </si>
  <si>
    <t>HT0931-03</t>
  </si>
  <si>
    <t>3e Section Dame</t>
  </si>
  <si>
    <t>HT0812-03</t>
  </si>
  <si>
    <t>3e Section Danglise</t>
  </si>
  <si>
    <t>HT0352-03</t>
  </si>
  <si>
    <t>3e Section de Corail</t>
  </si>
  <si>
    <t>HT0623-03</t>
  </si>
  <si>
    <t>3e Section des Bayes</t>
  </si>
  <si>
    <t>HT0921-03</t>
  </si>
  <si>
    <t>3e Section des Granges</t>
  </si>
  <si>
    <t>HT0141-03</t>
  </si>
  <si>
    <t>3e Section des Vases</t>
  </si>
  <si>
    <t>HT0822-03</t>
  </si>
  <si>
    <t>3e Section Desormeau</t>
  </si>
  <si>
    <t>HT1011-03</t>
  </si>
  <si>
    <t>3e Section Dessources</t>
  </si>
  <si>
    <t>HT0114-03</t>
  </si>
  <si>
    <t>3e Section Etang du Jonc</t>
  </si>
  <si>
    <t>HT0133-03</t>
  </si>
  <si>
    <t>3e Section Fond Parisien</t>
  </si>
  <si>
    <t>HT1031-03</t>
  </si>
  <si>
    <t>3e Section Fond Tortue</t>
  </si>
  <si>
    <t>HT0823-03</t>
  </si>
  <si>
    <t>3e Section Garcasse</t>
  </si>
  <si>
    <t>HT0323-03</t>
  </si>
  <si>
    <t>3e Section Genipailler</t>
  </si>
  <si>
    <t>HT0531-03</t>
  </si>
  <si>
    <t>3e Section Goyavier</t>
  </si>
  <si>
    <t>HT0322-03</t>
  </si>
  <si>
    <t>3e Section Grand Boucan</t>
  </si>
  <si>
    <t>HT0621-03</t>
  </si>
  <si>
    <t>HT0832-03</t>
  </si>
  <si>
    <t>3e Section Grand Vincent</t>
  </si>
  <si>
    <t>HT0121-03</t>
  </si>
  <si>
    <t>3e Section Grande Rivère</t>
  </si>
  <si>
    <t>HT0151-03</t>
  </si>
  <si>
    <t>3e Section Grande Source</t>
  </si>
  <si>
    <t>HT0732-03</t>
  </si>
  <si>
    <t>3e Section Grenodière</t>
  </si>
  <si>
    <t>HT0733-03</t>
  </si>
  <si>
    <t>3e Section Gros Marin</t>
  </si>
  <si>
    <t>HT0532-03</t>
  </si>
  <si>
    <t>3e Section Guillaume Moge (Quartier de Desarmes)</t>
  </si>
  <si>
    <t>HT0612-03</t>
  </si>
  <si>
    <t>3e Section Hatty</t>
  </si>
  <si>
    <t>HT0213-03</t>
  </si>
  <si>
    <t>3e Section Haut Cap Rouge</t>
  </si>
  <si>
    <t>HT0913-03</t>
  </si>
  <si>
    <t>3e Section Haut des Moustiques</t>
  </si>
  <si>
    <t>HT0371-03</t>
  </si>
  <si>
    <t>3e Section Haut Martineau</t>
  </si>
  <si>
    <t>HT0811-03</t>
  </si>
  <si>
    <t>3e Section Haute Guinaudee</t>
  </si>
  <si>
    <t>HT0821-03</t>
  </si>
  <si>
    <t>3e Section Îlet à Pierre Joseph</t>
  </si>
  <si>
    <t>HT0834-03</t>
  </si>
  <si>
    <t>3e Section Jean Bellune</t>
  </si>
  <si>
    <t>HT0814-03</t>
  </si>
  <si>
    <t>3e Section l'Assise ou Chameau</t>
  </si>
  <si>
    <t>HT0221-03</t>
  </si>
  <si>
    <t>3e Section La Vallee de Bainet</t>
  </si>
  <si>
    <t>HT0542-03</t>
  </si>
  <si>
    <t>3e Section Labady</t>
  </si>
  <si>
    <t>HT0711-03</t>
  </si>
  <si>
    <t>3e Section Laborde</t>
  </si>
  <si>
    <t>HT0522-03</t>
  </si>
  <si>
    <t>3e Section Lagon</t>
  </si>
  <si>
    <t>HT0641-03</t>
  </si>
  <si>
    <t>3e Section Lamielle</t>
  </si>
  <si>
    <t>HT1022-03</t>
  </si>
  <si>
    <t>3e Section Liève ou Vigny</t>
  </si>
  <si>
    <t>HT0753-03</t>
  </si>
  <si>
    <t>3e Section Loby</t>
  </si>
  <si>
    <t>HT0411-03</t>
  </si>
  <si>
    <t>3e Section Loiseau</t>
  </si>
  <si>
    <t>HT0212-03</t>
  </si>
  <si>
    <t>3e Section Macary</t>
  </si>
  <si>
    <t>HT0111-03</t>
  </si>
  <si>
    <t>3e Section Martissant</t>
  </si>
  <si>
    <t>HT0342-03</t>
  </si>
  <si>
    <t>3e Section Matador</t>
  </si>
  <si>
    <t>HT0715-03</t>
  </si>
  <si>
    <t>3e Section Melon</t>
  </si>
  <si>
    <t>HT0332-03</t>
  </si>
  <si>
    <t>3e Section Montagne Noire</t>
  </si>
  <si>
    <t>HT0214-03</t>
  </si>
  <si>
    <t>3e Section Morne à Brûler</t>
  </si>
  <si>
    <t>HT0321-03</t>
  </si>
  <si>
    <t>3e Section Mornet</t>
  </si>
  <si>
    <t>HT0833-03</t>
  </si>
  <si>
    <t>3e Section Mouline</t>
  </si>
  <si>
    <t>HT0123-03</t>
  </si>
  <si>
    <t>3e Section Moussambe</t>
  </si>
  <si>
    <t>HT0541-03</t>
  </si>
  <si>
    <t>3e Section Oge</t>
  </si>
  <si>
    <t>HT1013-03</t>
  </si>
  <si>
    <t>3e Section Pemerle</t>
  </si>
  <si>
    <t>HT0311-03</t>
  </si>
  <si>
    <t>3e Section Petit Anse</t>
  </si>
  <si>
    <t>HT0131-03</t>
  </si>
  <si>
    <t>3e Section Petit Bois</t>
  </si>
  <si>
    <t>HT0116-03</t>
  </si>
  <si>
    <t>3e Section Petit Boucan</t>
  </si>
  <si>
    <t>HT0351-03</t>
  </si>
  <si>
    <t>3e Section Petit Bourgde Borgne</t>
  </si>
  <si>
    <t>HT0933-03</t>
  </si>
  <si>
    <t>3e Section Plaine d'Orange</t>
  </si>
  <si>
    <t>HT0552-03</t>
  </si>
  <si>
    <t>3e Section Platon</t>
  </si>
  <si>
    <t>HT0511-03</t>
  </si>
  <si>
    <t>3e Section Pte Rivière de Bayonnais</t>
  </si>
  <si>
    <t>HT0741-03</t>
  </si>
  <si>
    <t>3e Section Quentin</t>
  </si>
  <si>
    <t>HT0372-03</t>
  </si>
  <si>
    <t>3e Section Ravine Trompette</t>
  </si>
  <si>
    <t>HT0932-03</t>
  </si>
  <si>
    <t>3e Section Reserve ou Ti Paradis</t>
  </si>
  <si>
    <t>HT0632-03</t>
  </si>
  <si>
    <t>3e Section Riaribes</t>
  </si>
  <si>
    <t>HT0521-03</t>
  </si>
  <si>
    <t>3e Section Rivière Blanche</t>
  </si>
  <si>
    <t>HT0431-03</t>
  </si>
  <si>
    <t>3e Section Roche Plate</t>
  </si>
  <si>
    <t>HT0313-03</t>
  </si>
  <si>
    <t>3e Section Roucou</t>
  </si>
  <si>
    <t>HT1021-03</t>
  </si>
  <si>
    <t>3e Section Saut du Baril</t>
  </si>
  <si>
    <t>HT0421-03</t>
  </si>
  <si>
    <t>3e Section Savane Longue</t>
  </si>
  <si>
    <t>HT1012-03</t>
  </si>
  <si>
    <t>3e Section Silègue</t>
  </si>
  <si>
    <t>HT0712-03</t>
  </si>
  <si>
    <t>3e Section Solon</t>
  </si>
  <si>
    <t>HT0115-03</t>
  </si>
  <si>
    <t>3e Section Sourcailles</t>
  </si>
  <si>
    <t>HT0142-03</t>
  </si>
  <si>
    <t>3e Section Source Matelas</t>
  </si>
  <si>
    <t>HT0113-03</t>
  </si>
  <si>
    <t>3e Section Taïfer</t>
  </si>
  <si>
    <t>HT0714-03</t>
  </si>
  <si>
    <t>3e Section Tibi Davezac</t>
  </si>
  <si>
    <t>HT1023-04</t>
  </si>
  <si>
    <t>3e Section Tournade (Quartier de Changeux)</t>
  </si>
  <si>
    <t>HT0722-03</t>
  </si>
  <si>
    <t>3e Section Trichet</t>
  </si>
  <si>
    <t>HT0122-03</t>
  </si>
  <si>
    <t>3e Section Trou Chouchou</t>
  </si>
  <si>
    <t>HT0132-03</t>
  </si>
  <si>
    <t>3e Section Trou d'Eau</t>
  </si>
  <si>
    <t>HT0152-04</t>
  </si>
  <si>
    <t>3e Section Trou Louis</t>
  </si>
  <si>
    <t>HT1025-03</t>
  </si>
  <si>
    <t>3e Section Vassal Labiche</t>
  </si>
  <si>
    <t>HT0934-03</t>
  </si>
  <si>
    <t>3e Section Vieille Hatte</t>
  </si>
  <si>
    <t>HT0611-04</t>
  </si>
  <si>
    <t>4e Section Aguahedionde (Rive Gauche)</t>
  </si>
  <si>
    <t>HT0222-04</t>
  </si>
  <si>
    <t>4e Section Amazone</t>
  </si>
  <si>
    <t>HT0811-04</t>
  </si>
  <si>
    <t>4e Section Basse Guinaudee</t>
  </si>
  <si>
    <t>HT0322-04</t>
  </si>
  <si>
    <t>4e Section Bassin Diamant</t>
  </si>
  <si>
    <t>HT0115-04</t>
  </si>
  <si>
    <t>4e Section Belle Fontaine</t>
  </si>
  <si>
    <t>HT0118-04</t>
  </si>
  <si>
    <t>4e Section Bellevue</t>
  </si>
  <si>
    <t>HT0114-04</t>
  </si>
  <si>
    <t>4e Section Bellevue la Montagne</t>
  </si>
  <si>
    <t>HT1012-04</t>
  </si>
  <si>
    <t>4e Section Bezin</t>
  </si>
  <si>
    <t>HT0134-04</t>
  </si>
  <si>
    <t>4e Section Boucan Bois Pin</t>
  </si>
  <si>
    <t>HT1013-04</t>
  </si>
  <si>
    <t>4e Section Cocoyers-Ducheine</t>
  </si>
  <si>
    <t>HT0231-04</t>
  </si>
  <si>
    <t>4e Section Corail Lamothe</t>
  </si>
  <si>
    <t>HT0621-04</t>
  </si>
  <si>
    <t>4e Section Crête Brûlee</t>
  </si>
  <si>
    <t>HT0753-04</t>
  </si>
  <si>
    <t>4e Section Dalmette</t>
  </si>
  <si>
    <t>HT0132-04</t>
  </si>
  <si>
    <t>4e Section des Crochus</t>
  </si>
  <si>
    <t>HT0532-04</t>
  </si>
  <si>
    <t>4e Section Desarmes (Quartier de Desarmes)</t>
  </si>
  <si>
    <t>HT0731-04</t>
  </si>
  <si>
    <t>4e Section Flamands</t>
  </si>
  <si>
    <t>HT0122-04</t>
  </si>
  <si>
    <t>4e Section Fond Arabie</t>
  </si>
  <si>
    <t>HT0121-04</t>
  </si>
  <si>
    <t>4e Section Fond de Boudin</t>
  </si>
  <si>
    <t>HT0212-04</t>
  </si>
  <si>
    <t>4e Section Fond Jean Noël</t>
  </si>
  <si>
    <t>HT0142-04</t>
  </si>
  <si>
    <t>4e Section Fonds des Blancs (Casale)</t>
  </si>
  <si>
    <t>HT0331-04</t>
  </si>
  <si>
    <t>4e Section Gambade</t>
  </si>
  <si>
    <t>HT0151-04</t>
  </si>
  <si>
    <t>4e Section Grand Lagon</t>
  </si>
  <si>
    <t>HT0321-04</t>
  </si>
  <si>
    <t>4e Section Grande Ravine</t>
  </si>
  <si>
    <t>HT0221-04</t>
  </si>
  <si>
    <t>4e Section Haut Grandou</t>
  </si>
  <si>
    <t>HT0411-04</t>
  </si>
  <si>
    <t>4e Section Haut Madeleine</t>
  </si>
  <si>
    <t>HT0352-04</t>
  </si>
  <si>
    <t>4e Section Haut Petit Borgne</t>
  </si>
  <si>
    <t>HT0372-04</t>
  </si>
  <si>
    <t>4e Section Joly</t>
  </si>
  <si>
    <t>HT0521-04</t>
  </si>
  <si>
    <t>4e Section l'Acul</t>
  </si>
  <si>
    <t>HT0932-04</t>
  </si>
  <si>
    <t>4e Section l'Estère Dere</t>
  </si>
  <si>
    <t>HT0211-04</t>
  </si>
  <si>
    <t>4e Section La Gosseline</t>
  </si>
  <si>
    <t>HT0934-04</t>
  </si>
  <si>
    <t>4e Section la Montagne</t>
  </si>
  <si>
    <t>HT1031-04</t>
  </si>
  <si>
    <t>4e Section la Plaine</t>
  </si>
  <si>
    <t>HT0812-04</t>
  </si>
  <si>
    <t>4e Section la Seringue</t>
  </si>
  <si>
    <t>HT0342-04</t>
  </si>
  <si>
    <t>4e Section Laguille</t>
  </si>
  <si>
    <t>HT0551-04</t>
  </si>
  <si>
    <t>4e Section Lalomas</t>
  </si>
  <si>
    <t>HT0531-04</t>
  </si>
  <si>
    <t>4e Section Lalouère</t>
  </si>
  <si>
    <t>HT0711-04</t>
  </si>
  <si>
    <t>4e Section Laurent</t>
  </si>
  <si>
    <t>HT0832-04</t>
  </si>
  <si>
    <t>4e Section les Gommiers</t>
  </si>
  <si>
    <t>HT0911-04</t>
  </si>
  <si>
    <t>4e Section Mahotière</t>
  </si>
  <si>
    <t>HT0821-04</t>
  </si>
  <si>
    <t>4e Section Mandou</t>
  </si>
  <si>
    <t>HT0371-04</t>
  </si>
  <si>
    <t>4e Section Mapou</t>
  </si>
  <si>
    <t>HT0733-04</t>
  </si>
  <si>
    <t>4e Section Mare Henri</t>
  </si>
  <si>
    <t>HT0133-05</t>
  </si>
  <si>
    <t>4e Section Mare Roseaux</t>
  </si>
  <si>
    <t>HT0622-04</t>
  </si>
  <si>
    <t>4e Section Montagne Terrible</t>
  </si>
  <si>
    <t>HT0141-04</t>
  </si>
  <si>
    <t>4e Section Montrouis</t>
  </si>
  <si>
    <t>HT0712-04</t>
  </si>
  <si>
    <t>4e Section Moreau</t>
  </si>
  <si>
    <t>HT1023-01</t>
  </si>
  <si>
    <t>4e Section Morisseau</t>
  </si>
  <si>
    <t>HT0123-04</t>
  </si>
  <si>
    <t>4e Section Moussambe</t>
  </si>
  <si>
    <t>HT0131-04</t>
  </si>
  <si>
    <t>4e Section Petit Bois</t>
  </si>
  <si>
    <t>HT0822-04</t>
  </si>
  <si>
    <t>4e Section Petite Rivière</t>
  </si>
  <si>
    <t>HT0152-05</t>
  </si>
  <si>
    <t>4e Section Pointe à Raquette</t>
  </si>
  <si>
    <t>HT0541-04</t>
  </si>
  <si>
    <t>4e Section Poste Pierrot</t>
  </si>
  <si>
    <t>HT0511-04</t>
  </si>
  <si>
    <t>4e Section Poteaux</t>
  </si>
  <si>
    <t>HT0113-04</t>
  </si>
  <si>
    <t>4e Section Procy</t>
  </si>
  <si>
    <t>HT0512-04</t>
  </si>
  <si>
    <t>4e Section Puilboreau</t>
  </si>
  <si>
    <t>HT0921-04</t>
  </si>
  <si>
    <t>4e Section Rivière de Barre</t>
  </si>
  <si>
    <t>HT0341-04</t>
  </si>
  <si>
    <t>4e Section San-Yago</t>
  </si>
  <si>
    <t>HT0432-04</t>
  </si>
  <si>
    <t>4e Section Sarazin</t>
  </si>
  <si>
    <t>HT0542-04</t>
  </si>
  <si>
    <t>4e Section Savane à Roche</t>
  </si>
  <si>
    <t>HT0421-04</t>
  </si>
  <si>
    <t>4e Section Savane au Lait</t>
  </si>
  <si>
    <t>HT0361-04</t>
  </si>
  <si>
    <t>4e Section Soufrière</t>
  </si>
  <si>
    <t>HT1011-04</t>
  </si>
  <si>
    <t>4e Section St-Michel</t>
  </si>
  <si>
    <t>HT0834-04</t>
  </si>
  <si>
    <t>4e Section Tozia</t>
  </si>
  <si>
    <t>HT0351-04</t>
  </si>
  <si>
    <t>4e Section Trou d'Enfer</t>
  </si>
  <si>
    <t>HT0732-04</t>
  </si>
  <si>
    <t>4e Section Zanglais</t>
  </si>
  <si>
    <t>HT0822-05</t>
  </si>
  <si>
    <t>5e Section Baliverne</t>
  </si>
  <si>
    <t>HT0221-05</t>
  </si>
  <si>
    <t>5e Section Bas de Grandou</t>
  </si>
  <si>
    <t>HT0911-05</t>
  </si>
  <si>
    <t>5e Section Bas des Moustiques</t>
  </si>
  <si>
    <t>HT0352-05</t>
  </si>
  <si>
    <t>5e Section Bas Quartier</t>
  </si>
  <si>
    <t>HT0532-05</t>
  </si>
  <si>
    <t>5e Section Bastien</t>
  </si>
  <si>
    <t>HT0231-05</t>
  </si>
  <si>
    <t>5e Section Bel Air</t>
  </si>
  <si>
    <t>HT0114-05</t>
  </si>
  <si>
    <t>5e Section Bellevue Chardonnière</t>
  </si>
  <si>
    <t>HT0531-05</t>
  </si>
  <si>
    <t>5e Section Bocozelle</t>
  </si>
  <si>
    <t>HT0921-05</t>
  </si>
  <si>
    <t>5e Section Bonneau</t>
  </si>
  <si>
    <t>HT0222-05</t>
  </si>
  <si>
    <t>5e Section Boucan Belier</t>
  </si>
  <si>
    <t>HT0351-05</t>
  </si>
  <si>
    <t>5e Section Champagne</t>
  </si>
  <si>
    <t>HT0321-05</t>
  </si>
  <si>
    <t>5e Section Coupe à David</t>
  </si>
  <si>
    <t>HT0113-05</t>
  </si>
  <si>
    <t>5e Section Coupeau</t>
  </si>
  <si>
    <t>HT0141-05</t>
  </si>
  <si>
    <t>5e Section Delices</t>
  </si>
  <si>
    <t>HT0934-05</t>
  </si>
  <si>
    <t>5e Section Dessources</t>
  </si>
  <si>
    <t>HT0372-05</t>
  </si>
  <si>
    <t>5e Section Dubourg</t>
  </si>
  <si>
    <t>HT0834-05</t>
  </si>
  <si>
    <t>5e Section Duchity</t>
  </si>
  <si>
    <t>HT0541-05</t>
  </si>
  <si>
    <t>5e Section Fiefe ou Petit Cahos</t>
  </si>
  <si>
    <t>HT0134-05</t>
  </si>
  <si>
    <t>5e Section Génipailler</t>
  </si>
  <si>
    <t>HT0421-05</t>
  </si>
  <si>
    <t>5e Section Gens de Nantes</t>
  </si>
  <si>
    <t>HT0115-05</t>
  </si>
  <si>
    <t>5e Section Grand Fond</t>
  </si>
  <si>
    <t>HT0123-05</t>
  </si>
  <si>
    <t>5e Section Grande Colline</t>
  </si>
  <si>
    <t>HT0152-01</t>
  </si>
  <si>
    <t>5e Section Gros Mangle</t>
  </si>
  <si>
    <t>HT0342-05</t>
  </si>
  <si>
    <t>5e Section Haut du Trou</t>
  </si>
  <si>
    <t>HT0331-05</t>
  </si>
  <si>
    <t>5e Section Jolitrou</t>
  </si>
  <si>
    <t>HT0551-05</t>
  </si>
  <si>
    <t>5e Section l'Ermite</t>
  </si>
  <si>
    <t>HT0371-05</t>
  </si>
  <si>
    <t>5e Section la Trouble</t>
  </si>
  <si>
    <t>HT0511-05</t>
  </si>
  <si>
    <t>5e Section Labranle</t>
  </si>
  <si>
    <t>HT0733-05</t>
  </si>
  <si>
    <t>5e Section Laroque</t>
  </si>
  <si>
    <t>HT0211-05</t>
  </si>
  <si>
    <t>5e Section Marbial</t>
  </si>
  <si>
    <t>HT0731-05</t>
  </si>
  <si>
    <t>5e Section Mare à Coiffe</t>
  </si>
  <si>
    <t>HT0711-05</t>
  </si>
  <si>
    <t>5e Section Mercy</t>
  </si>
  <si>
    <t>HT0432-05</t>
  </si>
  <si>
    <t>5e Section Moka Neuf</t>
  </si>
  <si>
    <t>HT0121-05</t>
  </si>
  <si>
    <t>5e Section Palmiste à Vin</t>
  </si>
  <si>
    <t>HT0133-04</t>
  </si>
  <si>
    <t>5e Section Pays Pourri</t>
  </si>
  <si>
    <t>HT0521-05</t>
  </si>
  <si>
    <t>5e Section Pendu</t>
  </si>
  <si>
    <t>HT0542-05</t>
  </si>
  <si>
    <t>5e Section Perodin</t>
  </si>
  <si>
    <t>HT0131-05</t>
  </si>
  <si>
    <t>5e Section Petit Bois</t>
  </si>
  <si>
    <t>HT0151-05</t>
  </si>
  <si>
    <t>5e Section Picmy</t>
  </si>
  <si>
    <t>HT0811-05</t>
  </si>
  <si>
    <t>5e Section Ravine à Charles</t>
  </si>
  <si>
    <t>HT0361-05</t>
  </si>
  <si>
    <t>5e Section Ravine Desroches</t>
  </si>
  <si>
    <t>HT1031-05</t>
  </si>
  <si>
    <t>5e Section Rivière Salee</t>
  </si>
  <si>
    <t>HT0212-05</t>
  </si>
  <si>
    <t>5e Section Savane Dubois</t>
  </si>
  <si>
    <t>HT0732-05</t>
  </si>
  <si>
    <t>5e Section Sucrerie Henri</t>
  </si>
  <si>
    <t>HT0122-05</t>
  </si>
  <si>
    <t>5e Section Trou Canari</t>
  </si>
  <si>
    <t>HT0221-06</t>
  </si>
  <si>
    <t>6e Section Bas de Lacroix</t>
  </si>
  <si>
    <t>HT0131-06</t>
  </si>
  <si>
    <t>6e Section Belle Fontaine</t>
  </si>
  <si>
    <t>HT0711-06</t>
  </si>
  <si>
    <t>6e Section Boulmier</t>
  </si>
  <si>
    <t>HT0113-06</t>
  </si>
  <si>
    <t>6e Section Bouvier</t>
  </si>
  <si>
    <t>HT0352-06</t>
  </si>
  <si>
    <t>6e Section Bras Gauche</t>
  </si>
  <si>
    <t>HT0531-06</t>
  </si>
  <si>
    <t>6e Section Charrette</t>
  </si>
  <si>
    <t>HT0331-06</t>
  </si>
  <si>
    <t>6e Section Cormiers</t>
  </si>
  <si>
    <t>HT0432-06</t>
  </si>
  <si>
    <t>6e Section Fond Bleu</t>
  </si>
  <si>
    <t>HT0123-06</t>
  </si>
  <si>
    <t>6e Section Grande Colline</t>
  </si>
  <si>
    <t>HT0934-06</t>
  </si>
  <si>
    <t>6e Section Grande Source</t>
  </si>
  <si>
    <t>HT0811-06</t>
  </si>
  <si>
    <t>6e Section Îles Blanches</t>
  </si>
  <si>
    <t>HT0361-06</t>
  </si>
  <si>
    <t>6e Section Ilot-à-Corne</t>
  </si>
  <si>
    <t>HT0222-06</t>
  </si>
  <si>
    <t>6e Section Jamais Vu</t>
  </si>
  <si>
    <t>HT0731-06</t>
  </si>
  <si>
    <t>6e Section La Colline</t>
  </si>
  <si>
    <t>HT0911-06</t>
  </si>
  <si>
    <t>6e Section la Corne</t>
  </si>
  <si>
    <t>HT0541-06</t>
  </si>
  <si>
    <t>6e Section la Croix ou Grand Cahos</t>
  </si>
  <si>
    <t>HT0371-06</t>
  </si>
  <si>
    <t>6e Section la Ville</t>
  </si>
  <si>
    <t>HT0551-06</t>
  </si>
  <si>
    <t>6e Section Lacedras</t>
  </si>
  <si>
    <t>HT0921-06</t>
  </si>
  <si>
    <t>6e Section Lafague (Chamoise)</t>
  </si>
  <si>
    <t>HT0834-06</t>
  </si>
  <si>
    <t>6e Section Les Îles Cayemittes</t>
  </si>
  <si>
    <t>HT0141-06</t>
  </si>
  <si>
    <t>6e Section Matheux</t>
  </si>
  <si>
    <t>HT0542-06</t>
  </si>
  <si>
    <t>6e Section Medor</t>
  </si>
  <si>
    <t>HT0351-06</t>
  </si>
  <si>
    <t>6e Section Molas</t>
  </si>
  <si>
    <t>HT0211-06</t>
  </si>
  <si>
    <t>6e Section Montagne La Voûte</t>
  </si>
  <si>
    <t>HT0121-06</t>
  </si>
  <si>
    <t>6e Section Orangers</t>
  </si>
  <si>
    <t>HT0151-06</t>
  </si>
  <si>
    <t>6e Section Petite Anse</t>
  </si>
  <si>
    <t>HT0231-06</t>
  </si>
  <si>
    <t>6e Section Pichon</t>
  </si>
  <si>
    <t>HT0372-06</t>
  </si>
  <si>
    <t>6e Section Piment</t>
  </si>
  <si>
    <t>HT0521-06</t>
  </si>
  <si>
    <t>6e Section Savane Carree</t>
  </si>
  <si>
    <t>HT0732-06</t>
  </si>
  <si>
    <t>6e Section Solon</t>
  </si>
  <si>
    <t>HT0321-06</t>
  </si>
  <si>
    <t>6e Section Soufrière</t>
  </si>
  <si>
    <t>HT0532-06</t>
  </si>
  <si>
    <t>6e Section Terre Natte</t>
  </si>
  <si>
    <t>HT0122-06</t>
  </si>
  <si>
    <t>6e Section Trou Canari</t>
  </si>
  <si>
    <t>HT0371-07</t>
  </si>
  <si>
    <t>7e Section Bassin</t>
  </si>
  <si>
    <t>HT0131-07</t>
  </si>
  <si>
    <t>7e Section Belle Fontaine</t>
  </si>
  <si>
    <t>HT0221-07</t>
  </si>
  <si>
    <t>7e Section Bras Gauche</t>
  </si>
  <si>
    <t>HT0732-07</t>
  </si>
  <si>
    <t>7e Section Cherette</t>
  </si>
  <si>
    <t>HT0351-07</t>
  </si>
  <si>
    <t>7e Section Cote de Feret Fond Lagrange</t>
  </si>
  <si>
    <t>HT0122-07</t>
  </si>
  <si>
    <t>7e Section des Platons</t>
  </si>
  <si>
    <t>HT0934-07</t>
  </si>
  <si>
    <t>7e Section Diondion</t>
  </si>
  <si>
    <t>HT0731-07</t>
  </si>
  <si>
    <t>7e Section Frangipane</t>
  </si>
  <si>
    <t>HT0123-07</t>
  </si>
  <si>
    <t>7e Section Gerard</t>
  </si>
  <si>
    <t>HT0211-07</t>
  </si>
  <si>
    <t>7e Section Grande Rivière de Jacmel</t>
  </si>
  <si>
    <t>HT0113-07</t>
  </si>
  <si>
    <t>7e Section Lavalle</t>
  </si>
  <si>
    <t>HT0231-07</t>
  </si>
  <si>
    <t>7e Section Mapou</t>
  </si>
  <si>
    <t>HT0811-07</t>
  </si>
  <si>
    <t>7e Section Marfranc ou Grande Rivière</t>
  </si>
  <si>
    <t>HT0551-07</t>
  </si>
  <si>
    <t>7e Section Marmont</t>
  </si>
  <si>
    <t>HT0521-07</t>
  </si>
  <si>
    <t>7e Section Moulin</t>
  </si>
  <si>
    <t>HT0121-07</t>
  </si>
  <si>
    <t>7e Section Parques</t>
  </si>
  <si>
    <t>HT0372-07</t>
  </si>
  <si>
    <t>7e Section Rivière Laporte</t>
  </si>
  <si>
    <t>HT0211-08</t>
  </si>
  <si>
    <t>8e Section Bas Coq Chante</t>
  </si>
  <si>
    <t>HT0121-08</t>
  </si>
  <si>
    <t>8e Section Beausejour</t>
  </si>
  <si>
    <t>HT0131-08</t>
  </si>
  <si>
    <t>8e Section Belle Fontaine</t>
  </si>
  <si>
    <t>HT0113-08</t>
  </si>
  <si>
    <t>8e Section Berly</t>
  </si>
  <si>
    <t>HT0731-08</t>
  </si>
  <si>
    <t>8e Section Colline à Mongons</t>
  </si>
  <si>
    <t>HT0732-08</t>
  </si>
  <si>
    <t>8e Section Corail-Henri</t>
  </si>
  <si>
    <t>HT0122-08</t>
  </si>
  <si>
    <t>8e Section des Platons</t>
  </si>
  <si>
    <t>HT0811-08</t>
  </si>
  <si>
    <t>8e Section Fond Rouge Dahere</t>
  </si>
  <si>
    <t>HT0371-08</t>
  </si>
  <si>
    <t>8e Section Grande Rivière</t>
  </si>
  <si>
    <t>HT0551-08</t>
  </si>
  <si>
    <t>8e Section l'Attalaye</t>
  </si>
  <si>
    <t>HT0372-08</t>
  </si>
  <si>
    <t>8e Section Margot</t>
  </si>
  <si>
    <t>HT0221-08</t>
  </si>
  <si>
    <t>8e Section Oranger</t>
  </si>
  <si>
    <t>HT0521-08</t>
  </si>
  <si>
    <t>8e Section Ravine Gros Morne</t>
  </si>
  <si>
    <t>HT0221-09</t>
  </si>
  <si>
    <t>9e Section Bas des Gris Gris</t>
  </si>
  <si>
    <t>HT0113-09</t>
  </si>
  <si>
    <t>9e Section Bizoton</t>
  </si>
  <si>
    <t>HT0121-09</t>
  </si>
  <si>
    <t>9e Section Citronniers</t>
  </si>
  <si>
    <t>HT0131-09</t>
  </si>
  <si>
    <t>9e Section des Crochus</t>
  </si>
  <si>
    <t>HT0122-09</t>
  </si>
  <si>
    <t>9e Section des Palmes</t>
  </si>
  <si>
    <t>HT0731-09</t>
  </si>
  <si>
    <t>9e Section Fond des Blancs</t>
  </si>
  <si>
    <t>HT0811-09</t>
  </si>
  <si>
    <t>9e Section Fond Rouge Torbeck</t>
  </si>
  <si>
    <t>HT0211-09</t>
  </si>
  <si>
    <t>9e Section Haut Coq Chante</t>
  </si>
  <si>
    <t>HT0613-04</t>
  </si>
  <si>
    <t>La Hoye</t>
  </si>
  <si>
    <t>Organisation</t>
  </si>
  <si>
    <t>Département</t>
  </si>
  <si>
    <t>Milieu</t>
  </si>
  <si>
    <t>Éléments</t>
  </si>
  <si>
    <t>Description</t>
  </si>
  <si>
    <t>Justification</t>
  </si>
  <si>
    <t>Période de collecte</t>
  </si>
  <si>
    <t>Méthodologie</t>
  </si>
  <si>
    <t>Couverture géographique</t>
  </si>
  <si>
    <t>Limitations</t>
  </si>
  <si>
    <t>Contacts</t>
  </si>
  <si>
    <t>Feuil</t>
  </si>
  <si>
    <t>Base de données nettoyée comprenant les entrées collectées au niveau des commerçants / fournisseurs</t>
  </si>
  <si>
    <t>Résumé du nombre d'enquêtes et de prix collectés</t>
  </si>
  <si>
    <t>Kobo Survey</t>
  </si>
  <si>
    <t>Questionnaire Kobo utilisé pour l'évaluation</t>
  </si>
  <si>
    <t>Kobo Choices</t>
  </si>
  <si>
    <t>Réponses possibles proposées dans le questionnaire Kobo utilisé pour l'évaluation</t>
  </si>
  <si>
    <t>Cleaning Log</t>
  </si>
  <si>
    <t>Liste et justification des changements effectués sur les données brutes pendant la phase de nettoyage</t>
  </si>
  <si>
    <t>Deletion Log</t>
  </si>
  <si>
    <t>Liste des données effacées (doublons) pendant la phase de nettoyage</t>
  </si>
  <si>
    <r>
      <t>NOMBRE D'ENQUETES</t>
    </r>
    <r>
      <rPr>
        <sz val="11"/>
        <color rgb="FFFFFF66"/>
        <rFont val="Arial Narrow"/>
        <family val="2"/>
      </rPr>
      <t xml:space="preserve"> </t>
    </r>
    <r>
      <rPr>
        <sz val="11"/>
        <color rgb="FFEE5859"/>
        <rFont val="Arial Narrow"/>
        <family val="2"/>
      </rPr>
      <t>REALISEES PAR LES PARTENAIRES</t>
    </r>
  </si>
  <si>
    <t>Farine de blé (1kg)</t>
  </si>
  <si>
    <t>Riz (1 kg)</t>
  </si>
  <si>
    <t>Maïs (1kg)</t>
  </si>
  <si>
    <t>Sucre (1kg)</t>
  </si>
  <si>
    <t>Savon lessive (75g)</t>
  </si>
  <si>
    <t>Dentifrice (85g)</t>
  </si>
  <si>
    <t>Papier toilette (1p)</t>
  </si>
  <si>
    <t>Chlore liquide (1lt)</t>
  </si>
  <si>
    <t>Eau pour boire (5 gal)</t>
  </si>
  <si>
    <t>Huile (1 gal)</t>
  </si>
  <si>
    <t>Produit</t>
  </si>
  <si>
    <t>Mobile</t>
  </si>
  <si>
    <t>Variation du nombre de commerçants dans le marché</t>
  </si>
  <si>
    <t>%</t>
  </si>
  <si>
    <t>Farine de blé</t>
  </si>
  <si>
    <t>Haricot rouge(1kg)</t>
  </si>
  <si>
    <t>Haricot noir (1kg)</t>
  </si>
  <si>
    <t>Huile</t>
  </si>
  <si>
    <t>Savon pour la lessive</t>
  </si>
  <si>
    <t>Dentrifrice</t>
  </si>
  <si>
    <t>Eau pour boire</t>
  </si>
  <si>
    <t>Chlore liquide</t>
  </si>
  <si>
    <t>Savon pour les mains</t>
  </si>
  <si>
    <t>CARACTERISTIQUES DES COMMERÇANTS</t>
  </si>
  <si>
    <t>SI OUI, POURQUOI EST-CE QU'IL Y A EU UNE RUPTURE DE STOCK DE PRODUITS DE NOURRITURE LORS DU DERNIER MOIS ?</t>
  </si>
  <si>
    <t>Maïs</t>
  </si>
  <si>
    <t>AVEZ VOUS ACCÈS AU CRÉDIT POUR ACHETER DES PRODUITS DE NOURRITURE ?</t>
  </si>
  <si>
    <t>Processed Data</t>
  </si>
  <si>
    <t>Partenaires</t>
  </si>
  <si>
    <t>Importation</t>
  </si>
  <si>
    <t>Prix médians des produits</t>
  </si>
  <si>
    <t>Haïti -  Initiative Conjointe de Suivi des Marchés (ICSM)</t>
  </si>
  <si>
    <t>Haïti, qui fait partie des pays les plus vulnérables du monde et qui est le plus pauvre du continent américain, est confronté à une crise multidimensionnelle profonde. Depuis 2018, la situation sociale, politique et économique s'est considérablement dégradée avec une hausse des prix des matières premières, une fluctuation de la monnaie haïtienne par rapport au dollar américain, des troubles socio-politiques et une détérioration des conditions de sécurité, qui ont notamment conduit à une insécurité alimentaire croissante. Ajoutée à une forte exposition aux risques naturels (en particulier aux ouragans), à l'épidémie de Covid-19 et à une forte dépendance à l'aide internationale, le pays fait face à une situation complexe qui nécessite une coordination efficace et efficiente de l'aide humanitaire et de l'aide au développement.
Les transferts monétaires (TM) sont plus que jamais au cœur de la réponse aux crises, tant sur le plan humanitaire que sur celui de la protection sociale, et Haïti ne fait pas l’exception. Cette modalité permet d’offrir aux bénéficiaires un choix et une flexibilité favorable à l’autonomisation de leur développement, mais aussi de renforcer les marchés locaux et le secteur privé. Il n’existe toutefois des donnés sur le prix et la disponibilité de produits de base pour la population haïtienne pour appuyer la planification des activités de TM en Haïti dans le cadre des réponses d’urgence. Les partenaires mettant en œuvre des activités de TM sont donc confrontés à un manque d’accès aux données essentielles à la compréhension des dynamiques des prix et des marchés et à la prise de décisions opérationnelles et stratégiques.
Pour cette raison, REACH et le Groupe de Travail sur les Transferts Monétaires (GTTM) proposent la mise en place d’un système collaboratif de suivi de prix des produits clés pour les acteurs humanitaires mettant en œuvre des activités de TM. Les informations issues de ce système permettront une identification régulière de tendances dans l’évolution des prix et des disponibilités dans les marchés Haïtiens, ainsi qu’une amélioration de la compréhension du fonctionnement des marchés. Par conséquent, les acteurs humanitaires auront accès à un support d’informations facilitant la prise de décision lors de la planification de ces interventions de TM.</t>
  </si>
  <si>
    <t>Huile vegetal</t>
  </si>
  <si>
    <t>Gal</t>
  </si>
  <si>
    <t>Pièce (75g)</t>
  </si>
  <si>
    <t xml:space="preserve">Chlore liquide </t>
  </si>
  <si>
    <t>Serviettes hygieniques</t>
  </si>
  <si>
    <t xml:space="preserve">Pièce </t>
  </si>
  <si>
    <t>Pièce (85g)</t>
  </si>
  <si>
    <t>Rouleaux</t>
  </si>
  <si>
    <t>1 L</t>
  </si>
  <si>
    <t>Unité de comparaison</t>
  </si>
  <si>
    <t>Pack de 8</t>
  </si>
  <si>
    <t>1 Kg</t>
  </si>
  <si>
    <t>1 Gal</t>
  </si>
  <si>
    <t>Unité de rapportage</t>
  </si>
  <si>
    <t>Pack</t>
  </si>
  <si>
    <t>Bokit</t>
  </si>
  <si>
    <t>Pièces</t>
  </si>
  <si>
    <t>Farine blanche</t>
  </si>
  <si>
    <t>Maïs moulou</t>
  </si>
  <si>
    <t>Unité de collecte</t>
  </si>
  <si>
    <t>2 kg</t>
  </si>
  <si>
    <t>2.6 kg</t>
  </si>
  <si>
    <t>2.3 kg</t>
  </si>
  <si>
    <t>2.9 kg</t>
  </si>
  <si>
    <t>2.4 kg</t>
  </si>
  <si>
    <t>UNITE DE RAPPORTAGE</t>
  </si>
  <si>
    <t>Type de produit</t>
  </si>
  <si>
    <t>Eau, assainissement et hygiène (EHA)</t>
  </si>
  <si>
    <t>Panier Alimentaire ICSM</t>
  </si>
  <si>
    <t>Panier EHA ICSM</t>
  </si>
  <si>
    <t>Type</t>
  </si>
  <si>
    <t>COÛT GLOBAL DU PANIER</t>
  </si>
  <si>
    <t>Prix en Gourdes</t>
  </si>
  <si>
    <t xml:space="preserve">Etant donné que l'échantillonnage ne prend pas en compte l'ensemble des commerçants/fournisseurs du pays, ces données ne peuvent pas etre considerées comme représentatives dans aucun cas, elles sont indicatives. </t>
  </si>
  <si>
    <t>Cleaned_Data</t>
  </si>
  <si>
    <t>Référence</t>
  </si>
  <si>
    <t>Séléction des unités / variables pris en compte pour le calcul des prix médians (standardisation) des produits,  ainsi que des autres indicateurs et variables calculées</t>
  </si>
  <si>
    <t>Mesure de référence pour les calculs</t>
  </si>
  <si>
    <t>Indicateurs liés à l'approvisionnement et la gestion du stock du commercant pour les produits de nourriture</t>
  </si>
  <si>
    <t>Indicateurs liés à l'approvisionnement et la gestion du stock du commercant pour les produits EHA</t>
  </si>
  <si>
    <t>Informations sur l'origine des produits</t>
  </si>
  <si>
    <t>Données suffisantes (au moins 4 prix collectés pour le produit)</t>
  </si>
  <si>
    <t>Données insuffisantes pour le calcul de la médiane</t>
  </si>
  <si>
    <t>Données insuffisantes mais permettant le calcul de la médiane</t>
  </si>
  <si>
    <t>NOMBRE DE PRIX COLLECTÉS PAR PRODUIT (minimum visé = 4 prix par produit et par marché)</t>
  </si>
  <si>
    <t>Brosse à dent (1p)</t>
  </si>
  <si>
    <t>Serviettes hygiéniques (8p)</t>
  </si>
  <si>
    <t>Savon pour les mains (75g)</t>
  </si>
  <si>
    <t>Nombre de clients journaliers par commerçant enquêté</t>
  </si>
  <si>
    <t>POURCENTAGE DE PRODUITS ALIMENTAIRES IMPORTÉS RAPPORTÉ PAR LES COMMERCANTS</t>
  </si>
  <si>
    <t>POURCENTAGE DE PRODUITS EHA IMPORTÉS RAPPORTÉ PAR LES COMMERCANTS</t>
  </si>
  <si>
    <t>Ruptures de stock</t>
  </si>
  <si>
    <t>FOURNISSEUR PRINCIPAL DE PRODUITS DE NOURRITURE SITUÉ DANS LE MÊME DÉPARTEMENT QUE LE COMMERÇANT</t>
  </si>
  <si>
    <t>EST-CE QUE VOTRE FOURNISSEUR PRINCIPAL DE PRODUITS ALIMENTAIRES SE TROUVE EN HAÏTI ?</t>
  </si>
  <si>
    <t>FOURNISSEUR PRINCIPAL DE PRODUITS ALIMENTAIRES SITUÉ DANS LA MÊME COMMUNE QUE LE COMMERÇANT</t>
  </si>
  <si>
    <t>EST-CE QUE VOUS AVEZ EU DES RUPTURES DE STOCK DE PRODUITS D'EHA AU COURS DU DERNIER MOIS ?</t>
  </si>
  <si>
    <t>EST-CE QUE VOUS AVEZ EU DES RUPTURES DE STOCK DE PRODUITS DE NOURRITURE AU COURS DU DERNIER MOIS ?</t>
  </si>
  <si>
    <t>SI OUI, VEUILLEZ INDIQUER QUELS PRODUITS ÉTAIENT CONCERNÉS PAR LES RUPTURES DE STOCK AU COURS DU DERNIER MOIS</t>
  </si>
  <si>
    <t>SI OUI, POURQUOI EST-CE QU'IL Y A EU UNE RUPTURE DE STOCK DE PRODUITS D'EHA AU COURS DU DERNIER MOIS ?</t>
  </si>
  <si>
    <t>Produits concernés par des rupture de stock</t>
  </si>
  <si>
    <t>SI OUI, VEUILLEZ INDIQUER QUELS PRODUITS ÉTAIENT CONCERNÉS PAR LES RUPTURES DE STOCK AU COURS DU DERNIER MOIS?</t>
  </si>
  <si>
    <t>EST-CE QUE VOTRE FOURNISSEUR PRINCIPAL DE PRODUITS  EHA SE TROUVE EN HAÏTI ?</t>
  </si>
  <si>
    <t>FOURNISSEUR PRINCIPAL DE PRODUITS EHA SITUÉ DANS LA MÊME COMMUNE QUE LE COMMERÇANT</t>
  </si>
  <si>
    <t>AVEZ VOUS ACCÈS AU CRÉDIT POUR ACHETER DES PRODUITS  EHA ?</t>
  </si>
  <si>
    <t>EST-CE QUE VOUS AVEZ ACTUELLEMENT LA CAPACITÉ D'AUGMENTER/RENOUVELER VOTRE STOCK EN PRODUITS D'EHA DE 20% DANS UN DELAI DE 15 JOURS EN CAS D'AUGMENTATION DE LA DEMANDE?</t>
  </si>
  <si>
    <t>EST-CE QUE VOUS AVEZ ACTUELLEMENT LA CAPACITÉ D'AUGMENTER/RENOUVELER VOTRE STOCK EN NOURRITURE DE 20% DANS UN DELAI DE 15 JOURS EN CAS D'AUGMENTATION DE LA DEMANDE?</t>
  </si>
  <si>
    <t>Bidon de 5 Gal (bokit)</t>
  </si>
  <si>
    <t>Quantité contenue dans le panier*</t>
  </si>
  <si>
    <t>CONVERSION DE LA MARMITE EN POIDS</t>
  </si>
  <si>
    <t>Haricot</t>
  </si>
  <si>
    <t>Poids estimé d'une marmite**</t>
  </si>
  <si>
    <t>**Le poids a été estimé à partir du volume de la marmite la plus citée par les commerçants lors de la première collecte (boîte de conserve du type "La Perla - Pâte de tomate de  3420g")</t>
  </si>
  <si>
    <t xml:space="preserve">*Cette quantité vise à réprésenter la consommation mensuelle d'une famille de 5 personnes sur la base du MEB en Haïti, en prenant en compte les ajustements suggérés par le groupe de travail ICSM ainsi que les MEB des autres pays </t>
  </si>
  <si>
    <t>Panier ICSM sans eau**</t>
  </si>
  <si>
    <t>No</t>
  </si>
  <si>
    <t>HTG</t>
  </si>
  <si>
    <r>
      <t xml:space="preserve">Les valeurs indiquées en </t>
    </r>
    <r>
      <rPr>
        <sz val="10"/>
        <color theme="4"/>
        <rFont val="Arial Narrow"/>
        <family val="2"/>
      </rPr>
      <t>bleu</t>
    </r>
    <r>
      <rPr>
        <sz val="10"/>
        <color theme="1"/>
        <rFont val="Arial Narrow"/>
        <family val="2"/>
      </rPr>
      <t xml:space="preserve"> ont été calculées à partir des prix médians collectés au niveau national ("médianes globales") en cas de manque de données au niveau départemental (valeurs indiquées en rouge)</t>
    </r>
  </si>
  <si>
    <t>CHECK_DURATION_PER_ITEM</t>
  </si>
  <si>
    <t>sq06_section_communale</t>
  </si>
  <si>
    <t>nom_section_commune</t>
  </si>
  <si>
    <t>section_commune</t>
  </si>
  <si>
    <t>q06_localite_autre</t>
  </si>
  <si>
    <t>LOCALITE</t>
  </si>
  <si>
    <t>MARCHE</t>
  </si>
  <si>
    <t>q07_2_marche_zone</t>
  </si>
  <si>
    <t>q00_type_enquete</t>
  </si>
  <si>
    <t>q010_sexe</t>
  </si>
  <si>
    <t>q1_1_magain_type</t>
  </si>
  <si>
    <t>q1_1_magain_type_Grossiste</t>
  </si>
  <si>
    <t>q1_3_type_produits/nourriture</t>
  </si>
  <si>
    <t>q1_3_type_produits/wash</t>
  </si>
  <si>
    <t>q1_3_type_produits/aucun</t>
  </si>
  <si>
    <t>q1_4_type_payment/gourde</t>
  </si>
  <si>
    <t>q1_4_type_payment/dollar</t>
  </si>
  <si>
    <t>q1_4_type_payment/mobile</t>
  </si>
  <si>
    <t>q1_4_type_payment/credite_tot</t>
  </si>
  <si>
    <t>q1_4_type_payment/credite_part</t>
  </si>
  <si>
    <t>q1_4_type_payment/trock</t>
  </si>
  <si>
    <t>q1_4_type_payment/coupon</t>
  </si>
  <si>
    <t>q1_4_type_payment/check</t>
  </si>
  <si>
    <t>q1_4_type_payment/autre</t>
  </si>
  <si>
    <t>q1_4_type_payment/nsnr</t>
  </si>
  <si>
    <t>q2_1_articles_disponibles/farine_ble</t>
  </si>
  <si>
    <t>q2_1_articles_disponibles/riz</t>
  </si>
  <si>
    <t>q2_1_articles_disponibles/mais</t>
  </si>
  <si>
    <t>q2_1_articles_disponibles/sucre</t>
  </si>
  <si>
    <t>q2_1_articles_disponibles/haricot_noir</t>
  </si>
  <si>
    <t>q2_1_articles_disponibles/haricot_rouge</t>
  </si>
  <si>
    <t>q2_1_articles_disponibles/huile</t>
  </si>
  <si>
    <t>q2_1_articles_disponibles/aucun</t>
  </si>
  <si>
    <t>q2_2_utilisation_marmite</t>
  </si>
  <si>
    <t>farine_prix</t>
  </si>
  <si>
    <t>q3_2_prix_bas_marmite_riz</t>
  </si>
  <si>
    <t>riz_prix</t>
  </si>
  <si>
    <t>mais_prix</t>
  </si>
  <si>
    <t>sucre_prix</t>
  </si>
  <si>
    <t>haricot_noir_prix</t>
  </si>
  <si>
    <t>haricot_rouge_prix</t>
  </si>
  <si>
    <t>q3_2_prix_bas_gal_huile</t>
  </si>
  <si>
    <t>huile_prix_unite_converti_gallon</t>
  </si>
  <si>
    <t>huile_prix</t>
  </si>
  <si>
    <t>q4_2_raison_rupture_nourriture/taux_echange</t>
  </si>
  <si>
    <t>q4_2_raison_rupture_nourriture/insecu_ville</t>
  </si>
  <si>
    <t>q4_2_raison_rupture_nourriture/insecu_route</t>
  </si>
  <si>
    <t>q4_2_raison_rupture_nourriture/mauvais_routes</t>
  </si>
  <si>
    <t>q4_2_raison_rupture_nourriture/prix_transport</t>
  </si>
  <si>
    <t>q4_2_raison_rupture_nourriture/route_ferme</t>
  </si>
  <si>
    <t>q4_2_raison_rupture_nourriture/port_ferme</t>
  </si>
  <si>
    <t>q4_2_raison_rupture_nourriture/pas_transport</t>
  </si>
  <si>
    <t>q4_2_raison_rupture_nourriture/catastrophe</t>
  </si>
  <si>
    <t>q4_2_raison_rupture_nourriture/pas_saison</t>
  </si>
  <si>
    <t>q4_2_raison_rupture_nourriture/trop_cher</t>
  </si>
  <si>
    <t>q4_2_raison_rupture_nourriture/stockage</t>
  </si>
  <si>
    <t>q4_2_raison_rupture_nourriture/indisponible_f</t>
  </si>
  <si>
    <t>q4_2_raison_rupture_nourriture/relation_f</t>
  </si>
  <si>
    <t>q4_2_raison_rupture_nourriture/pas_voulu</t>
  </si>
  <si>
    <t>q4_2_raison_rupture_nourriture/autre</t>
  </si>
  <si>
    <t>q4_2_raison_rupture_nourriture/nsnr</t>
  </si>
  <si>
    <t>q4_3_produits_rupture_nourriture/farine_ble</t>
  </si>
  <si>
    <t>q4_3_produits_rupture_nourriture/riz</t>
  </si>
  <si>
    <t>q4_3_produits_rupture_nourriture/mais</t>
  </si>
  <si>
    <t>q4_3_produits_rupture_nourriture/sucre</t>
  </si>
  <si>
    <t>q4_3_produits_rupture_nourriture/haricot_noir</t>
  </si>
  <si>
    <t>q4_3_produits_rupture_nourriture/haricot_rouge</t>
  </si>
  <si>
    <t>q4_3_produits_rupture_nourriture/huile</t>
  </si>
  <si>
    <t>q4_3_produits_rupture_nourriture/aucun</t>
  </si>
  <si>
    <t>q2_1_articles_disponibles_eha/savon_lessive</t>
  </si>
  <si>
    <t>q2_1_articles_disponibles_eha/brosse_dent</t>
  </si>
  <si>
    <t>q2_1_articles_disponibles_eha/dentrifrice</t>
  </si>
  <si>
    <t>q2_1_articles_disponibles_eha/papier_toilette</t>
  </si>
  <si>
    <t>q2_1_articles_disponibles_eha/serviettes_hygieniques</t>
  </si>
  <si>
    <t>q2_1_articles_disponibles_eha/chlore_liquide</t>
  </si>
  <si>
    <t>q2_1_articles_disponibles_eha/savon_mains</t>
  </si>
  <si>
    <t>q2_1_articles_disponibles_eha/aucun</t>
  </si>
  <si>
    <t>q3_2_prix_75g_savon_lessive</t>
  </si>
  <si>
    <t>q3_2_prix_bas_autre_savon_lessive</t>
  </si>
  <si>
    <t>savon_lessive_prix</t>
  </si>
  <si>
    <t>brosse_dent_prix</t>
  </si>
  <si>
    <t>q3_1_unite_dentifrice</t>
  </si>
  <si>
    <t>q3_2_prix_85g_dentifrice</t>
  </si>
  <si>
    <t>q3_1_2_unites_autre_dentifrice</t>
  </si>
  <si>
    <t>q3_2_prix_bas_autre_dentifrice_dentrifrice</t>
  </si>
  <si>
    <t>dentifrice_prix</t>
  </si>
  <si>
    <t>Prix_Dentifrice_Ok</t>
  </si>
  <si>
    <t>papier_toilette_prix</t>
  </si>
  <si>
    <t>q3_2_prix_p8_serviettes_hygieniques</t>
  </si>
  <si>
    <t>serv_hygieniques_prix</t>
  </si>
  <si>
    <t>Prix_Serviettes H_Ok</t>
  </si>
  <si>
    <t>q3_2_prix_bas_autre_chlore_liquide</t>
  </si>
  <si>
    <t>chlore_prix_unite_converti_litre</t>
  </si>
  <si>
    <t>chlore_prix</t>
  </si>
  <si>
    <t>q3_2_prix_75g_savon_mains</t>
  </si>
  <si>
    <t>q3_1_2_unites_autre_savon_toilette</t>
  </si>
  <si>
    <t>q3_2_prix_bas_autre_savon_toilette</t>
  </si>
  <si>
    <t>savon_mains_prix</t>
  </si>
  <si>
    <t>q4_2_raison_rupture_eha/taux_echange</t>
  </si>
  <si>
    <t>q4_2_raison_rupture_eha/insecu_ville</t>
  </si>
  <si>
    <t>q4_2_raison_rupture_eha/insecu_route</t>
  </si>
  <si>
    <t>q4_2_raison_rupture_eha/mauvais_routes</t>
  </si>
  <si>
    <t>q4_2_raison_rupture_eha/prix_transport</t>
  </si>
  <si>
    <t>q4_2_raison_rupture_eha/route_ferme</t>
  </si>
  <si>
    <t>q4_2_raison_rupture_eha/port_ferme</t>
  </si>
  <si>
    <t>q4_2_raison_rupture_eha/pas_transport</t>
  </si>
  <si>
    <t>q4_2_raison_rupture_eha/catastrophe</t>
  </si>
  <si>
    <t>q4_2_raison_rupture_eha/trop_cher</t>
  </si>
  <si>
    <t>q4_2_raison_rupture_eha/stockage</t>
  </si>
  <si>
    <t>q4_2_raison_rupture_eha/indisponible_f</t>
  </si>
  <si>
    <t>q4_2_raison_rupture_eha/relation_f</t>
  </si>
  <si>
    <t>q4_2_raison_rupture_eha/pas_voulu</t>
  </si>
  <si>
    <t>q4_2_raison_rupture_eha/autre</t>
  </si>
  <si>
    <t>q4_2_raison_rupture_eha/nsnr</t>
  </si>
  <si>
    <t>q4_3_produits_rupture_eha/savon_lessive</t>
  </si>
  <si>
    <t>q4_3_produits_rupture_eha/brosse_dent</t>
  </si>
  <si>
    <t>q4_3_produits_rupture_eha/dentrifrice</t>
  </si>
  <si>
    <t>q4_3_produits_rupture_eha/papier_toilette</t>
  </si>
  <si>
    <t>q4_3_produits_rupture_eha/serviettes_hygieniques</t>
  </si>
  <si>
    <t>q4_3_produits_rupture_eha/chlore_liquide</t>
  </si>
  <si>
    <t>q4_3_produits_rupture_eha/savon_mains</t>
  </si>
  <si>
    <t>q4_3_produits_rupture_eha/aucun</t>
  </si>
  <si>
    <t>q1_2_client_marche</t>
  </si>
  <si>
    <t>q09_1_agelegal_non_001</t>
  </si>
  <si>
    <t>q2_1_type_source</t>
  </si>
  <si>
    <t>q2_1_type_source_autre</t>
  </si>
  <si>
    <t>source_eau</t>
  </si>
  <si>
    <t>nom_source_eau</t>
  </si>
  <si>
    <t>source_eau_all</t>
  </si>
  <si>
    <t>q2_3_eau_quantite_5gal</t>
  </si>
  <si>
    <t>nom_unite_autre_eau_1</t>
  </si>
  <si>
    <t>unite_autre_eau_connue</t>
  </si>
  <si>
    <t>note_autre_unite</t>
  </si>
  <si>
    <t>q2_3_eau_autre_unite</t>
  </si>
  <si>
    <t>nom_unite_autre_eau_2</t>
  </si>
  <si>
    <t>unite_autre_eau_autre</t>
  </si>
  <si>
    <t>q2_3_eau_autre_unite_quantite</t>
  </si>
  <si>
    <t>q2_4_prix_eau_connue</t>
  </si>
  <si>
    <t>q2_4_prix_eau_autre</t>
  </si>
  <si>
    <t>eau_prix_unite_converti_5gal</t>
  </si>
  <si>
    <t>eau_prix</t>
  </si>
  <si>
    <t>q3_1_ruptures_eau</t>
  </si>
  <si>
    <t>q3_3_raisons_ruptures_eau</t>
  </si>
  <si>
    <t>q3_3_raisons_ruptures_eau/insecu</t>
  </si>
  <si>
    <t>q3_3_raisons_ruptures_eau/pb_transport</t>
  </si>
  <si>
    <t>q3_3_raisons_ruptures_eau/catastrophe</t>
  </si>
  <si>
    <t>q3_3_raisons_ruptures_eau/secheresse</t>
  </si>
  <si>
    <t>q3_3_raisons_ruptures_eau/infrastructures</t>
  </si>
  <si>
    <t>q3_3_raisons_ruptures_eau/technique</t>
  </si>
  <si>
    <t>q3_3_raisons_ruptures_eau/politique</t>
  </si>
  <si>
    <t>q3_3_raisons_ruptures_eau/contamination</t>
  </si>
  <si>
    <t>q3_3_raisons_ruptures_eau/autre</t>
  </si>
  <si>
    <t>q3_3_raisons_ruptures_eau/nsnr</t>
  </si>
  <si>
    <t>q3_3_1_autre_rupture_nourriture</t>
  </si>
  <si>
    <t>2021-01-25T15:43:03.765-05:00</t>
  </si>
  <si>
    <t>2021-01-25T15:46:59.833-05:00</t>
  </si>
  <si>
    <t>2021-01-25</t>
  </si>
  <si>
    <t>2727</t>
  </si>
  <si>
    <t>Milieu rural</t>
  </si>
  <si>
    <t>Enquête auprès d'un marchand</t>
  </si>
  <si>
    <t>Femme</t>
  </si>
  <si>
    <t>Détaillant avec boutique</t>
  </si>
  <si>
    <t>pwodwi lijèn, dlo oubyen pwodwi netwayaj</t>
  </si>
  <si>
    <t>Entre 21 et 60</t>
  </si>
  <si>
    <t>Savon lessive Brosse à dent Dentifrice Papier toilette Serviettes hygiéniques Savon pour se laver</t>
  </si>
  <si>
    <t>Insécurité sur les routes</t>
  </si>
  <si>
    <t>Papier toilette Dentifrice Serviettes hygiéniques</t>
  </si>
  <si>
    <t>J'aimerais que vous m'aidiez a grandir le commerce</t>
  </si>
  <si>
    <t>4847644c-4b34-4103-90f7-a24e967e101c</t>
  </si>
  <si>
    <t>2021-01-25T21:01:20</t>
  </si>
  <si>
    <t>2021-01-25T15:51:54.391-05:00</t>
  </si>
  <si>
    <t>2021-01-25T15:55:42.676-05:00</t>
  </si>
  <si>
    <t>Homme</t>
  </si>
  <si>
    <t>En espèces (Gourde) Paiement mobile (téléphone)</t>
  </si>
  <si>
    <t>Plus de 60</t>
  </si>
  <si>
    <t>Savon lessive Brosse à dent Dentifrice Papier toilette Serviettes hygiéniques Chlore liquide (nettoyage) Savon pour se laver</t>
  </si>
  <si>
    <t>Savon lessive Brosse à dent Dentifrice</t>
  </si>
  <si>
    <t>J'aimerais avoir de l'aide</t>
  </si>
  <si>
    <t>609c081c-709a-4847-9c33-fb9aebdb0c5c</t>
  </si>
  <si>
    <t>2021-01-25T21:01:22</t>
  </si>
  <si>
    <t>2021-01-25T15:47:05.123-05:00</t>
  </si>
  <si>
    <t>2021-01-25T15:51:48.060-05:00</t>
  </si>
  <si>
    <t>Détaillant sur une table</t>
  </si>
  <si>
    <t>manje</t>
  </si>
  <si>
    <t>Farine de blé blanche Riz Maïs (moulu) Haricot noir Sucre Huile végétale</t>
  </si>
  <si>
    <t>Oui je connais le prix de mes produits en grosse marmite</t>
  </si>
  <si>
    <t>Farine de blé blanche Riz Maïs (moulu) Sucre Haricot noir</t>
  </si>
  <si>
    <t>rien à ajouter</t>
  </si>
  <si>
    <t>79efbf62-36e3-4842-8420-955183ad2cd1</t>
  </si>
  <si>
    <t>2021-01-21T15:08:48.234-05:00</t>
  </si>
  <si>
    <t>2021-01-21T15:13:59.463-05:00</t>
  </si>
  <si>
    <t>2021-01-21</t>
  </si>
  <si>
    <t>Enquêteur 1</t>
  </si>
  <si>
    <t>Milieu urbain/Centre-ville</t>
  </si>
  <si>
    <t>Farine de blé blanche Riz Maïs (moulu) Sucre Haricot noir Haricot rouge Huile végétale</t>
  </si>
  <si>
    <t>546416fa-62ec-4d9f-bbae-c754da270ea6</t>
  </si>
  <si>
    <t>2021-01-21T20:24:20</t>
  </si>
  <si>
    <t>2021-01-28T13:57:50.397-05:00</t>
  </si>
  <si>
    <t>2021-01-28T14:07:46.755-05:00</t>
  </si>
  <si>
    <t>2021-01-27</t>
  </si>
  <si>
    <t>0.006902291665028315</t>
  </si>
  <si>
    <t>2021-01-28</t>
  </si>
  <si>
    <t>Nourriture Produits d'hygiène, eau ou assainissement</t>
  </si>
  <si>
    <t>609d9386-bb44-4164-9051-0d28d74067db</t>
  </si>
  <si>
    <t>2021-01-28T19:51:17</t>
  </si>
  <si>
    <t>2021-01-21T15:02:53.684-05:00</t>
  </si>
  <si>
    <t>2021-01-21T15:07:11.168-05:00</t>
  </si>
  <si>
    <t>f89d4d1e-ae9f-4872-9a08-c9fe4d1f2379</t>
  </si>
  <si>
    <t>2021-01-21T20:24:19</t>
  </si>
  <si>
    <t>2021-01-22T11:00:00.301-05:00</t>
  </si>
  <si>
    <t>2021-01-22T11:03:31.816-05:00</t>
  </si>
  <si>
    <t>2021-01-22</t>
  </si>
  <si>
    <t>PL82</t>
  </si>
  <si>
    <t>Grand'Anse</t>
  </si>
  <si>
    <t>Gabriel</t>
  </si>
  <si>
    <t>Marché du Pont Gabriel</t>
  </si>
  <si>
    <t>Mache nan  Pon  Gabriel</t>
  </si>
  <si>
    <t>Moins de 20</t>
  </si>
  <si>
    <t>Savon lessive Brosse à dent Dentifrice Savon pour se laver</t>
  </si>
  <si>
    <t>Article trop cher Article indisponible chez les fournisseurs</t>
  </si>
  <si>
    <t>b7b6083e-b8c4-4f12-ab94-f6044ff7c3df</t>
  </si>
  <si>
    <t>2021-01-22T19:58:41</t>
  </si>
  <si>
    <t>2021-01-22T10:50:42.796-05:00</t>
  </si>
  <si>
    <t>2021-01-22T10:56:15.357-05:00</t>
  </si>
  <si>
    <t>Farine de blé blanche Riz Sucre Huile végétale</t>
  </si>
  <si>
    <t>Article indisponible chez les fournisseurs Article trop cher</t>
  </si>
  <si>
    <t>12a9c574-f061-4396-a25a-f4bfc472887d</t>
  </si>
  <si>
    <t>2021-01-22T19:58:40</t>
  </si>
  <si>
    <t>2021-01-22T10:11:04.128-05:00</t>
  </si>
  <si>
    <t>2021-01-22T10:19:58.414-05:00</t>
  </si>
  <si>
    <t>Farine de blé blanche Riz Maïs (moulu) Sucre Huile végétale Haricot noir Haricot rouge</t>
  </si>
  <si>
    <t>Article indisponible chez les fournisseurs Autre (précisez)</t>
  </si>
  <si>
    <t>Stock épuisé</t>
  </si>
  <si>
    <t>Savon lessive Dentifrice Savon pour se laver</t>
  </si>
  <si>
    <t>Stock épuisé (produits vendus)</t>
  </si>
  <si>
    <t>15e1b293-4121-4729-90f1-f8d5549ffc12</t>
  </si>
  <si>
    <t>2021-01-22T19:58:36</t>
  </si>
  <si>
    <t>2021-01-22T10:21:33.144-05:00</t>
  </si>
  <si>
    <t>2021-01-22T10:29:08.762-05:00</t>
  </si>
  <si>
    <t>Farine de blé blanche Riz Maïs (moulu) Sucre Haricot noir Huile végétale</t>
  </si>
  <si>
    <t>Savon lessive Savon pour se laver Dentifrice Brosse à dent</t>
  </si>
  <si>
    <t>998b9197-c2d4-46d4-a2b7-44e895fa3f0e</t>
  </si>
  <si>
    <t>2021-01-22T19:58:37</t>
  </si>
  <si>
    <t>2021-01-22T09:20:31.359-05:00</t>
  </si>
  <si>
    <t>2021-01-22T09:24:16.482-05:00</t>
  </si>
  <si>
    <t>Les Cayes (Centre-ville)</t>
  </si>
  <si>
    <t>Maché des Cayes</t>
  </si>
  <si>
    <t>Brosse à dent Dentifrice Papier toilette Serviettes hygiéniques Savon pour se laver</t>
  </si>
  <si>
    <t>a0d2a30f-ea3e-4bb5-b546-8e48be4e5792</t>
  </si>
  <si>
    <t>2021-01-22T15:32:18</t>
  </si>
  <si>
    <t>2021-01-20T14:06:47.394-05:00</t>
  </si>
  <si>
    <t>2021-01-20T14:11:44.355-05:00</t>
  </si>
  <si>
    <t>2021-01-20</t>
  </si>
  <si>
    <t>Gaillard</t>
  </si>
  <si>
    <t>Marché communal d'Anse-d'Hainault</t>
  </si>
  <si>
    <t>ainse-dainault</t>
  </si>
  <si>
    <t>Marché communal d'Anse-d'Ainault</t>
  </si>
  <si>
    <t>Farine de blé blanche Riz Maïs (moulu) Sucre Haricot rouge Huile végétale</t>
  </si>
  <si>
    <t>Le prix du transport a augmenté Article indisponible chez les fournisseurs</t>
  </si>
  <si>
    <t>Farine de blé blanche Riz Maïs (moulu) Huile végétale Sucre</t>
  </si>
  <si>
    <t>5c2b736f-7d13-4c99-beec-4d8c6955574f</t>
  </si>
  <si>
    <t>2021-01-21T16:38:15</t>
  </si>
  <si>
    <t>2021-01-21T13:29:56.499-05:00</t>
  </si>
  <si>
    <t>2021-01-21T13:35:42.286-05:00</t>
  </si>
  <si>
    <t>St Michel</t>
  </si>
  <si>
    <t>Marché St Michel</t>
  </si>
  <si>
    <t>Article indisponible chez les fournisseurs Insécurité sur les routes</t>
  </si>
  <si>
    <t>b2e6d88e-9498-4cc2-92da-6ef311725de9</t>
  </si>
  <si>
    <t>2021-01-21T20:24:16</t>
  </si>
  <si>
    <t>2021-01-22T05:54:07.476-05:00</t>
  </si>
  <si>
    <t>2021-01-22T06:00:00.871-05:00</t>
  </si>
  <si>
    <t>Farine de blé blanche Riz Maïs (moulu) Haricot rouge Sucre Haricot noir Huile végétale</t>
  </si>
  <si>
    <t>c1a3b3f1-1efa-4c0c-9bcd-40de23a3e955</t>
  </si>
  <si>
    <t>2021-01-22T15:32:11</t>
  </si>
  <si>
    <t>2021-01-22T10:02:03.266-05:00</t>
  </si>
  <si>
    <t>2021-01-22T10:09:01.223-05:00</t>
  </si>
  <si>
    <t xml:space="preserve">Gabriel </t>
  </si>
  <si>
    <t>Farine de blé blanche Riz Huile végétale Sucre</t>
  </si>
  <si>
    <t>Savon lessive Savon pour se laver Brosse à dent Dentifrice</t>
  </si>
  <si>
    <t>Pas assez d'argent</t>
  </si>
  <si>
    <t>927f04a6-5300-4f0c-80bf-ad48353617b9</t>
  </si>
  <si>
    <t>2021-01-22T19:58:35</t>
  </si>
  <si>
    <t>2021-01-21T13:47:05.039-05:00</t>
  </si>
  <si>
    <t>2021-01-21T13:48:29.903-05:00</t>
  </si>
  <si>
    <t>Enquête auprès d'un client (pour l'eau de boisson uniquement)</t>
  </si>
  <si>
    <t>Oui, je vais parfois/souvent chercher l'eau</t>
  </si>
  <si>
    <t>remplissage à une boutique</t>
  </si>
  <si>
    <t>boutique</t>
  </si>
  <si>
    <t>plen nan yon boutik</t>
  </si>
  <si>
    <t>Oui, on remplit ou achète des bidons de 5 gallons</t>
  </si>
  <si>
    <t>wi, nou ranpli oubyen nou achte bidon ki vo 5 galon</t>
  </si>
  <si>
    <t>deeae4d4-fd9e-4362-af3f-ce376b5a80ba</t>
  </si>
  <si>
    <t>2021-01-21T23:21:22</t>
  </si>
  <si>
    <t>2021-01-21T13:54:21.014-05:00</t>
  </si>
  <si>
    <t>2021-01-21T13:55:56.731-05:00</t>
  </si>
  <si>
    <t>ebf6f04e-e665-4213-bd07-c361d4044f48</t>
  </si>
  <si>
    <t>2021-01-21T23:21:26</t>
  </si>
  <si>
    <t>2021-01-20T14:12:13.549-05:00</t>
  </si>
  <si>
    <t>2021-01-20T14:18:41.574-05:00</t>
  </si>
  <si>
    <t>Le prix du transport a augmenté Article trop cher Article indisponible chez les fournisseurs</t>
  </si>
  <si>
    <t>a0e907b7-c8fe-4787-a747-00b2b201a597</t>
  </si>
  <si>
    <t>2021-01-21T16:38:16</t>
  </si>
  <si>
    <t>2021-01-23T17:00:11.345-05:00</t>
  </si>
  <si>
    <t>2021-01-23T17:06:21.755-05:00</t>
  </si>
  <si>
    <t>2021-01-23</t>
  </si>
  <si>
    <t>Fêtes de fin d'année</t>
  </si>
  <si>
    <t>Brosse à dent Dentifrice Serviettes hygiéniques Savon pour se laver</t>
  </si>
  <si>
    <t>5985a336-9da5-4b28-8617-3cd619924ba6</t>
  </si>
  <si>
    <t>2021-01-24T00:12:41</t>
  </si>
  <si>
    <t>2021-01-21T13:59:35.739-05:00</t>
  </si>
  <si>
    <t>2021-01-21T14:09:23.313-05:00</t>
  </si>
  <si>
    <t>Farine de blé blanche Riz Maïs (moulu) Sucre Huile végétale</t>
  </si>
  <si>
    <t>mililit</t>
  </si>
  <si>
    <t>3f19b54b-c933-4dbd-8dfd-8029415e9940</t>
  </si>
  <si>
    <t>2021-01-21T20:24:18</t>
  </si>
  <si>
    <t>2021-01-22T10:39:01.429-05:00</t>
  </si>
  <si>
    <t>2021-01-22T10:46:43.040-05:00</t>
  </si>
  <si>
    <t>Mache Nan  Pon  Gabriel</t>
  </si>
  <si>
    <t>Produits d'hygiène, eau ou assainissement Nourriture</t>
  </si>
  <si>
    <t>Savon lessive Savon pour se laver Dentifrice</t>
  </si>
  <si>
    <t>da10c92b-b79e-48fc-82f0-700cdffa0ccb</t>
  </si>
  <si>
    <t>2021-01-22T19:58:38</t>
  </si>
  <si>
    <t>2021-01-22T12:49:04.022-05:00</t>
  </si>
  <si>
    <t>2021-01-22T12:56:52.883-05:00</t>
  </si>
  <si>
    <t>Marché de Terre Noire</t>
  </si>
  <si>
    <t>538d7518-4508-4602-a270-73c6308c6969</t>
  </si>
  <si>
    <t>2021-01-25T13:46:51</t>
  </si>
  <si>
    <t>2021-01-22T10:46:57.901-05:00</t>
  </si>
  <si>
    <t>2021-01-22T10:50:25.774-05:00</t>
  </si>
  <si>
    <t>a12e49c0-992e-4b86-b434-85b50f48066b</t>
  </si>
  <si>
    <t>2021-01-22T19:58:39</t>
  </si>
  <si>
    <t>2021-01-21T13:43:20.040-05:00</t>
  </si>
  <si>
    <t>2021-01-21T13:44:47.571-05:00</t>
  </si>
  <si>
    <t>202b552e-fbcb-4ac6-9954-b0efbf57751c</t>
  </si>
  <si>
    <t>2021-01-21T23:21:20</t>
  </si>
  <si>
    <t>2021-01-21T13:45:11.433-05:00</t>
  </si>
  <si>
    <t>2021-01-21T13:46:28.615-05:00</t>
  </si>
  <si>
    <t>e9ad908c-4d82-4a5e-8266-966aaf40c12f</t>
  </si>
  <si>
    <t>2021-01-21T23:21:21</t>
  </si>
  <si>
    <t>2021-01-21T13:51:45.630-05:00</t>
  </si>
  <si>
    <t>2021-01-21T13:52:59.648-05:00</t>
  </si>
  <si>
    <t>7c7728a0-ac61-4fb1-a4be-05cdbb861665</t>
  </si>
  <si>
    <t>2021-01-21T23:21:24</t>
  </si>
  <si>
    <t>2021-01-21T13:56:14.957-05:00</t>
  </si>
  <si>
    <t>2021-01-21T13:57:23.719-05:00</t>
  </si>
  <si>
    <t>remplissage à une rivière/ source non aménagée</t>
  </si>
  <si>
    <t>riv</t>
  </si>
  <si>
    <t>plen nan yon rivyè / nan yon sous ki pa anmenaje</t>
  </si>
  <si>
    <t>A cause de la sècheresses</t>
  </si>
  <si>
    <t>7d28a6f0-a227-4542-ab24-b5b93c6cb4aa</t>
  </si>
  <si>
    <t>2021-01-21T23:21:27</t>
  </si>
  <si>
    <t>2021-01-25T15:57:28.167-05:00</t>
  </si>
  <si>
    <t>2021-01-25T15:58:43.151-05:00</t>
  </si>
  <si>
    <t>Problèmes de transport</t>
  </si>
  <si>
    <t>Nous avons besoin la DINEPA nous donne service</t>
  </si>
  <si>
    <t>de9d366f-ff57-4978-ae4d-6d9f07202edc</t>
  </si>
  <si>
    <t>2021-01-25T21:01:24</t>
  </si>
  <si>
    <t>2021-01-28T11:21:50.112-05:00</t>
  </si>
  <si>
    <t>2021-01-28T11:36:27.957-05:00</t>
  </si>
  <si>
    <t>0.010160243054997409</t>
  </si>
  <si>
    <t>Changement du taux de change de la Gourde Article trop cher</t>
  </si>
  <si>
    <t>Riz Haricot noir Haricot rouge Huile végétale</t>
  </si>
  <si>
    <t>Dentifrice Serviettes hygiéniques Chlore liquide (nettoyage) Savon pour se laver</t>
  </si>
  <si>
    <t xml:space="preserve">A Limonade certains marchands utilisent 7 goblets pour  une grande Marmite </t>
  </si>
  <si>
    <t>6a4bc459-faaf-46a9-bdbc-1003f4226b04</t>
  </si>
  <si>
    <t>2021-01-28T19:51:07</t>
  </si>
  <si>
    <t>2021-01-28T13:04:28.788-05:00</t>
  </si>
  <si>
    <t>2021-01-28T13:20:45.274-05:00</t>
  </si>
  <si>
    <t>0.011301921294943895</t>
  </si>
  <si>
    <t>Dans ce marche ils utilisent 7 goblets pour une grande marmite</t>
  </si>
  <si>
    <t>33cd4b56-ba91-4a15-9660-38b1ba9763fd</t>
  </si>
  <si>
    <t>2021-01-28T19:51:12</t>
  </si>
  <si>
    <t>2021-01-23T14:04:55.232-05:00</t>
  </si>
  <si>
    <t>2021-01-23T14:12:33.247-05:00</t>
  </si>
  <si>
    <t>En espèces (Gourde) A crédit partiel</t>
  </si>
  <si>
    <t>Rien</t>
  </si>
  <si>
    <t>2ec657d8-c453-4cb9-92f6-a76724c0e7e2</t>
  </si>
  <si>
    <t>2021-01-24T00:12:40</t>
  </si>
  <si>
    <t>2021-01-20T13:59:21.359-05:00</t>
  </si>
  <si>
    <t>2021-01-20T14:05:03.658-05:00</t>
  </si>
  <si>
    <t>Article indisponible chez les fournisseurs La route a été fermée</t>
  </si>
  <si>
    <t>aeadddbb-b91a-4b92-8a32-0ef4e5970d8b</t>
  </si>
  <si>
    <t>2021-01-21T16:38:14</t>
  </si>
  <si>
    <t>2021-01-21T11:14:02.058-05:00</t>
  </si>
  <si>
    <t>2021-01-21T11:20:56.659-05:00</t>
  </si>
  <si>
    <t>Farine de blé blanche Maïs (moulu) Riz Sucre Huile végétale</t>
  </si>
  <si>
    <t>bf546b69-adab-428f-af6e-eb344ab9eda5</t>
  </si>
  <si>
    <t>2021-01-21T20:24:10</t>
  </si>
  <si>
    <t>2021-01-22T09:54:26.594-05:00</t>
  </si>
  <si>
    <t>2021-01-22T10:00:35.986-05:00</t>
  </si>
  <si>
    <t>49c5b37e-e2f7-4db3-b432-0b5d54dcee3f</t>
  </si>
  <si>
    <t>2021-01-22T19:58:34</t>
  </si>
  <si>
    <t>2021-01-20T09:53:10.526-05:00</t>
  </si>
  <si>
    <t>2021-01-20T10:07:13.715-05:00</t>
  </si>
  <si>
    <t>Savon lessive Savon pour se laver</t>
  </si>
  <si>
    <t>Ce Comercant vend presque tous ces produits sur sa table</t>
  </si>
  <si>
    <t>fef156e9-cf76-4711-bb80-4e5f8c32300a</t>
  </si>
  <si>
    <t>2021-01-21T16:38:08</t>
  </si>
  <si>
    <t>2021-01-22T13:44:13.201-05:00</t>
  </si>
  <si>
    <t>2021-01-22T13:53:42.290-05:00</t>
  </si>
  <si>
    <t>En espèces (Gourde) Paiement mobile (téléphone) A crédit partiel</t>
  </si>
  <si>
    <t>Farine de blé blanche Maïs (moulu) Riz Sucre Haricot noir Haricot rouge Huile végétale</t>
  </si>
  <si>
    <t>Riz Farine de blé blanche Sucre</t>
  </si>
  <si>
    <t>5adc7ae0-47be-44f5-8e57-94337d37a1d2</t>
  </si>
  <si>
    <t>2021-01-25T13:48:30</t>
  </si>
  <si>
    <t>2021-01-28T13:20:45.360-05:00</t>
  </si>
  <si>
    <t>2021-01-28T13:38:42.904-05:00</t>
  </si>
  <si>
    <t>0.012471574071241776</t>
  </si>
  <si>
    <t>Galon</t>
  </si>
  <si>
    <t>Savon lessive Dentifrice Chlore liquide (nettoyage) Savon pour se laver</t>
  </si>
  <si>
    <t>cd8cf767-c92a-4b74-ab05-68bfd3548ea2</t>
  </si>
  <si>
    <t>2021-01-28T19:51:14</t>
  </si>
  <si>
    <t>2021-01-21T11:28:36.112-05:00</t>
  </si>
  <si>
    <t>2021-01-21T11:45:53.247-05:00</t>
  </si>
  <si>
    <t>Enquêteur 2</t>
  </si>
  <si>
    <t>Riz Maïs (moulu) Sucre Haricot noir Haricot rouge Huile végétale Farine de blé blanche</t>
  </si>
  <si>
    <t>Changement du taux de change de la Gourde Insécurité sur les routes Le prix du transport a augmenté La route a été fermée Le port a été fermé Absence de moyen de transport Article trop cher Problème de stockage</t>
  </si>
  <si>
    <t>Nous faisons  des pas en arrière chaque jour</t>
  </si>
  <si>
    <t>392a2032-08c4-4e05-8b52-9fd5ac2f92fb</t>
  </si>
  <si>
    <t>2021-01-21T20:25:02</t>
  </si>
  <si>
    <t>2021-01-22T14:04:13.841-05:00</t>
  </si>
  <si>
    <t>2021-01-22T14:12:37.910-05:00</t>
  </si>
  <si>
    <t>b1773772-f803-4ef9-9f3c-742ec0fa1a64</t>
  </si>
  <si>
    <t>2021-01-22T21:16:02</t>
  </si>
  <si>
    <t>2021-01-23T08:58:30.735-05:00</t>
  </si>
  <si>
    <t>2021-01-23T09:05:52.822-05:00</t>
  </si>
  <si>
    <t>746</t>
  </si>
  <si>
    <t>Petite Rivière de Nippes (Centre-ville)</t>
  </si>
  <si>
    <t>Marché du centre-ville</t>
  </si>
  <si>
    <t>petite_pivière_de_nippes</t>
  </si>
  <si>
    <t>En espèces (Gourde) À crédit total</t>
  </si>
  <si>
    <t>aaf7a9e3-215d-4fea-8c04-7814380e5a04</t>
  </si>
  <si>
    <t>2021-01-24T13:24:05</t>
  </si>
  <si>
    <t>2021-01-25T15:32:13.768-05:00</t>
  </si>
  <si>
    <t>2021-01-25T15:39:37.571-05:00</t>
  </si>
  <si>
    <t>Riz Maïs (moulu) Sucre Haricot noir Huile végétale</t>
  </si>
  <si>
    <t>5a0b194c-a8e4-4ba9-892f-3023177321c4</t>
  </si>
  <si>
    <t>2021-01-25T21:01:18</t>
  </si>
  <si>
    <t>2021-01-28T10:41:07.221-05:00</t>
  </si>
  <si>
    <t>2021-01-28T10:51:19.847-05:00</t>
  </si>
  <si>
    <t>0.007090578703355277</t>
  </si>
  <si>
    <t>Marché de Cluny</t>
  </si>
  <si>
    <t>98cd63be-c438-44a3-a996-c53ba602e891</t>
  </si>
  <si>
    <t>2021-01-28T19:51:04</t>
  </si>
  <si>
    <t>2021-01-23T12:30:06.020-05:00</t>
  </si>
  <si>
    <t>2021-01-23T12:40:01.679-05:00</t>
  </si>
  <si>
    <t>4bd3ae66-e7d0-4309-8159-534f9159137b</t>
  </si>
  <si>
    <t>2021-01-24T00:12:34</t>
  </si>
  <si>
    <t>2021-01-23T14:34:38.620-05:00</t>
  </si>
  <si>
    <t>2021-01-23T14:44:31.309-05:00</t>
  </si>
  <si>
    <t>e47cadd3-487d-44f9-b972-7e7309e64bf5</t>
  </si>
  <si>
    <t>2021-01-23T19:45:11</t>
  </si>
  <si>
    <t>2021-01-28T09:25:36.658-05:00</t>
  </si>
  <si>
    <t>2021-01-28T09:45:21.089-05:00</t>
  </si>
  <si>
    <t>0.013708692127693212</t>
  </si>
  <si>
    <t>Riz Sucre Haricot noir</t>
  </si>
  <si>
    <t>eb7877f3-6fe2-4c8b-8397-1e978affe680</t>
  </si>
  <si>
    <t>2021-01-28T14:45:34</t>
  </si>
  <si>
    <t>2021-01-28T11:11:47.438-05:00</t>
  </si>
  <si>
    <t>2021-01-28T11:21:50.064-05:00</t>
  </si>
  <si>
    <t>0.0069748379646625835</t>
  </si>
  <si>
    <t xml:space="preserve">Centre ville </t>
  </si>
  <si>
    <t>2df7a217-3250-460e-a147-1f3ff7749cfe</t>
  </si>
  <si>
    <t>2021-01-28T19:51:06</t>
  </si>
  <si>
    <t>2021-01-21T15:03:51.663-05:00</t>
  </si>
  <si>
    <t>2021-01-21T15:16:55.213-05:00</t>
  </si>
  <si>
    <t>Vieux route</t>
  </si>
  <si>
    <t>Changement du taux de change de la Gourde Article trop cher Article indisponible chez les fournisseurs</t>
  </si>
  <si>
    <t>Farine de blé blanche Riz Maïs (moulu) Sucre Haricot noir Huile végétale Haricot rouge</t>
  </si>
  <si>
    <t>b4e0a22e-b8c3-48cb-a421-ef36517d7d31</t>
  </si>
  <si>
    <t>2021-01-21T20:25:15</t>
  </si>
  <si>
    <t>2021-01-28T13:38:42.985-05:00</t>
  </si>
  <si>
    <t>2021-01-28T13:57:50.308-05:00</t>
  </si>
  <si>
    <t>0.01327920138646732</t>
  </si>
  <si>
    <t>Farine de blé blanche Riz Maïs (moulu) Sucre Haricot noir Haricot rouge</t>
  </si>
  <si>
    <t>7 Goblets pour une grande Marmite</t>
  </si>
  <si>
    <t>ada6651b-82d1-4faa-bc5b-a3d7a7b1dd5f</t>
  </si>
  <si>
    <t>2021-01-28T19:51:15</t>
  </si>
  <si>
    <t>2021-01-22T15:18:13.881-05:00</t>
  </si>
  <si>
    <t>2021-01-22T15:29:38.597-05:00</t>
  </si>
  <si>
    <t>cc104340-703a-4bf0-a4eb-07d60ebba1b5</t>
  </si>
  <si>
    <t>2021-01-22T20:33:01</t>
  </si>
  <si>
    <t>2021-01-23T12:50:00.794-05:00</t>
  </si>
  <si>
    <t>2021-01-23T13:01:23.114-05:00</t>
  </si>
  <si>
    <t>Augmentation du coût des produits</t>
  </si>
  <si>
    <t>bcd8e539-4bc6-45dc-b405-de413e5c3d93</t>
  </si>
  <si>
    <t>2021-01-24T00:12:39</t>
  </si>
  <si>
    <t>2021-01-22T13:44:28.556-05:00</t>
  </si>
  <si>
    <t>2021-01-22T14:02:08.779-05:00</t>
  </si>
  <si>
    <t>La route a été fermée Article indisponible chez les fournisseurs</t>
  </si>
  <si>
    <t>Farine de blé blanche Riz Haricot noir</t>
  </si>
  <si>
    <t>Savon lessive Brosse à dent Papier toilette Serviettes hygiéniques Savon pour se laver</t>
  </si>
  <si>
    <t>Le marchand nous donne de bon accueil et on crois ce qu'il a dit  est vrai</t>
  </si>
  <si>
    <t>6ac0ec01-0579-44e1-8885-548c178bf20f</t>
  </si>
  <si>
    <t>2021-01-22T21:10:44</t>
  </si>
  <si>
    <t>2021-01-21T13:36:49.435-05:00</t>
  </si>
  <si>
    <t>2021-01-21T13:46:08.489-05:00</t>
  </si>
  <si>
    <t>4fde513c-2bee-4ef1-819a-e0eeb7dd5d31</t>
  </si>
  <si>
    <t>2021-01-21T20:24:17</t>
  </si>
  <si>
    <t>2021-01-22T05:41:14.433-05:00</t>
  </si>
  <si>
    <t>2021-01-22T05:53:48.405-05:00</t>
  </si>
  <si>
    <t>Riz Maïs (moulu) Farine de blé blanche Sucre Haricot noir Haricot rouge</t>
  </si>
  <si>
    <t>8503c34b-cb16-4c7c-8a62-cd338bc8d0e8</t>
  </si>
  <si>
    <t>2021-01-22T15:32:10</t>
  </si>
  <si>
    <t>2021-01-22T12:35:54.515-05:00</t>
  </si>
  <si>
    <t>2021-01-22T12:47:24.492-05:00</t>
  </si>
  <si>
    <t>8cbb8714-433f-4354-a369-573f8997bdb7</t>
  </si>
  <si>
    <t>2021-01-25T13:46:50</t>
  </si>
  <si>
    <t>2021-01-22T14:30:46.811-05:00</t>
  </si>
  <si>
    <t>2021-01-22T14:42:03.770-05:00</t>
  </si>
  <si>
    <t>Huile végétale Farine de blé blanche</t>
  </si>
  <si>
    <t>82b231ca-aba5-411b-827d-17887fed3ba0</t>
  </si>
  <si>
    <t>2021-01-22T20:32:57</t>
  </si>
  <si>
    <t>2021-01-21T14:18:47.112-05:00</t>
  </si>
  <si>
    <t>2021-01-21T14:32:52.394-05:00</t>
  </si>
  <si>
    <t>Farine de blé blanche Maïs (moulu) Riz Sucre Haricot noir Huile végétale</t>
  </si>
  <si>
    <t>Changement du taux de change de la Gourde Insécurité sur les routes Le prix du transport a augmenté Article trop cher Article indisponible chez les fournisseurs</t>
  </si>
  <si>
    <t>Haricot noir Maïs (moulu) Farine de blé blanche Riz</t>
  </si>
  <si>
    <t>Savon lessive Dentifrice</t>
  </si>
  <si>
    <t>ce7af681-ec9b-4a8a-87f5-a7cdc0d78c29</t>
  </si>
  <si>
    <t>2021-01-21T20:25:14</t>
  </si>
  <si>
    <t>2021-01-22T09:44:30.736-05:00</t>
  </si>
  <si>
    <t>2021-01-22T09:51:26.647-05:00</t>
  </si>
  <si>
    <t>Détaillant mobile</t>
  </si>
  <si>
    <t>4ea24e6b-eccb-4201-b213-4cc58a8cc122</t>
  </si>
  <si>
    <t>2021-01-22T19:58:33</t>
  </si>
  <si>
    <t>2021-01-21T14:00:44.485-05:00</t>
  </si>
  <si>
    <t>2021-01-21T14:16:02.021-05:00</t>
  </si>
  <si>
    <t>Farine de blé blanche Riz Maïs (moulu) Haricot rouge Huile végétale</t>
  </si>
  <si>
    <t>Savon lessive Papier toilette</t>
  </si>
  <si>
    <t>Changement du taux de change de la Gourde Absence de moyen de transport Article trop cher Article indisponible chez les fournisseurs</t>
  </si>
  <si>
    <t xml:space="preserve">Je pouvais trouver de credti vraiment mais j'ai toujours peur par ce que les produit ne sont vendu rapide et les bancs qui donne de credit nous fait pression </t>
  </si>
  <si>
    <t>96b714d7-c56a-4735-835d-a39b27e88a23</t>
  </si>
  <si>
    <t>2021-01-21T20:25:13</t>
  </si>
  <si>
    <t>2021-01-21T13:49:49.449-05:00</t>
  </si>
  <si>
    <t>2021-01-21T13:58:54.109-05:00</t>
  </si>
  <si>
    <t>Changement du taux de change de la Gourde Article trop cher Article indisponible chez les fournisseurs Problème de stockage</t>
  </si>
  <si>
    <t>Savon pour se laver Brosse à dent Serviettes hygiéniques</t>
  </si>
  <si>
    <t>Je voudrais savoir pourquoi vous demandez toutes ses informations</t>
  </si>
  <si>
    <t>acd12bb3-294f-4260-9b66-6667a226fec4</t>
  </si>
  <si>
    <t>2021-01-21T20:25:12</t>
  </si>
  <si>
    <t>2021-01-22T13:35:29.212-05:00</t>
  </si>
  <si>
    <t>2021-01-22T13:55:07.565-05:00</t>
  </si>
  <si>
    <t>Savon lessive Brosse à dent Dentifrice Serviettes hygiéniques Savon pour se laver</t>
  </si>
  <si>
    <t>520d0196-af49-49ba-9bfe-e3ce0c52cf85</t>
  </si>
  <si>
    <t>2021-01-22T20:32:54</t>
  </si>
  <si>
    <t>2021-01-22T06:00:35.850-05:00</t>
  </si>
  <si>
    <t>2021-01-22T06:11:28.027-05:00</t>
  </si>
  <si>
    <t>Brosse à dent Dentifrice Papier toilette Serviettes hygiéniques Savon lessive Savon pour se laver</t>
  </si>
  <si>
    <t>Insécurité en ville Article trop cher</t>
  </si>
  <si>
    <t>5acfa8d1-b7f8-42e3-aea0-ef0f5e962fe0</t>
  </si>
  <si>
    <t>2021-01-22T15:32:12</t>
  </si>
  <si>
    <t>2021-01-21T13:37:52.661-05:00</t>
  </si>
  <si>
    <t>2021-01-21T13:39:05.883-05:00</t>
  </si>
  <si>
    <t>remplissage à un kiosque</t>
  </si>
  <si>
    <t>kiosque</t>
  </si>
  <si>
    <t>plen nan yon kiòs</t>
  </si>
  <si>
    <t>e8b442a9-20fa-4e4b-ba00-88224240e976</t>
  </si>
  <si>
    <t>2021-01-21T23:21:17</t>
  </si>
  <si>
    <t>2021-01-21T13:41:52.807-05:00</t>
  </si>
  <si>
    <t>2021-01-21T13:43:14.506-05:00</t>
  </si>
  <si>
    <t>ee2cbcc5-ead4-4c69-950c-67635fc149c5</t>
  </si>
  <si>
    <t>2021-01-21T23:21:19</t>
  </si>
  <si>
    <t>2021-01-22T14:29:06.312-05:00</t>
  </si>
  <si>
    <t>2021-01-22T14:31:26.509-05:00</t>
  </si>
  <si>
    <t>achat d'eau en boutique (bidon ou bouteille fermé)</t>
  </si>
  <si>
    <t>achat_boutique</t>
  </si>
  <si>
    <t>achte nan yon boutik dlo ki nan bidon</t>
  </si>
  <si>
    <t>10329963-83e6-4c70-b19e-3a6111793679</t>
  </si>
  <si>
    <t>2021-01-22T21:16:31</t>
  </si>
  <si>
    <t>2021-01-25T15:55:55.999-05:00</t>
  </si>
  <si>
    <t>2021-01-25T15:57:21.359-05:00</t>
  </si>
  <si>
    <t>Nous achetons l'eau trop cher</t>
  </si>
  <si>
    <t>175ae775-5ead-47c6-8812-9e2928cb0f81</t>
  </si>
  <si>
    <t>2021-01-25T21:01:23</t>
  </si>
  <si>
    <t>2021-01-25T15:58:53.542-05:00</t>
  </si>
  <si>
    <t>2021-01-25T16:00:44.441-05:00</t>
  </si>
  <si>
    <t>Nous avons besoin l'eau vend moin cher</t>
  </si>
  <si>
    <t>89adefb1-878b-4fdf-b7bd-74f3c3b22b91</t>
  </si>
  <si>
    <t>2021-01-25T21:01:25</t>
  </si>
  <si>
    <t>2021-01-20T11:45:12.672-05:00</t>
  </si>
  <si>
    <t>2021-01-20T11:51:54.858-05:00</t>
  </si>
  <si>
    <t>Brosse à dent Dentifrice Savon pour se laver</t>
  </si>
  <si>
    <t>0c14d5dc-9f4d-4211-8282-c29fcaf9658d</t>
  </si>
  <si>
    <t>2021-01-21T16:38:12</t>
  </si>
  <si>
    <t>2021-01-22T13:55:21.315-05:00</t>
  </si>
  <si>
    <t>2021-01-22T14:07:07.333-05:00</t>
  </si>
  <si>
    <t>Huile végétale Haricot noir</t>
  </si>
  <si>
    <t>12ff27ce-cc53-426b-9ee1-3f6e9a3dc85c</t>
  </si>
  <si>
    <t>2021-01-22T20:32:55</t>
  </si>
  <si>
    <t>2021-01-21T13:36:52.019-05:00</t>
  </si>
  <si>
    <t>2021-01-21T13:46:37.238-05:00</t>
  </si>
  <si>
    <t>Changement du taux de change de la Gourde Insécurité sur les routes Le prix du transport a augmenté Article trop cher</t>
  </si>
  <si>
    <t>Etes-vous un journaliste, vous me posez tous ces questions?</t>
  </si>
  <si>
    <t>30c184aa-c260-4a52-9cb6-985611043578</t>
  </si>
  <si>
    <t>2021-01-21T20:25:09</t>
  </si>
  <si>
    <t>2021-01-28T09:45:21.214-05:00</t>
  </si>
  <si>
    <t>2021-01-28T09:59:47.397-05:00</t>
  </si>
  <si>
    <t>0.010025266201409977</t>
  </si>
  <si>
    <t xml:space="preserve">Centre Ville </t>
  </si>
  <si>
    <t>Dentifrice Chlore liquide (nettoyage)</t>
  </si>
  <si>
    <t>1a42b174-739c-49d7-9240-e82e9ef18f21</t>
  </si>
  <si>
    <t>2021-01-28T19:51:02</t>
  </si>
  <si>
    <t>2021-01-21T13:39:19.392-05:00</t>
  </si>
  <si>
    <t>2021-01-21T13:41:23.013-05:00</t>
  </si>
  <si>
    <t>remplissage à une source aménagée (borne fontaine, pompe, etc.)</t>
  </si>
  <si>
    <t>source</t>
  </si>
  <si>
    <t>plen nan yon tiyo piblik (bòn fontèn, Pi avèk ponp manyèl,...)</t>
  </si>
  <si>
    <t>A cause d’une catastrophe naturelle Infrastructures endomagées</t>
  </si>
  <si>
    <t>96923ed9-1832-46a3-b9fe-791772ce44b2</t>
  </si>
  <si>
    <t>2021-01-21T23:21:18</t>
  </si>
  <si>
    <t>2021-01-22T15:25:08.056-05:00</t>
  </si>
  <si>
    <t>2021-01-22T15:27:22.248-05:00</t>
  </si>
  <si>
    <t>achat d'eau chez un voisin</t>
  </si>
  <si>
    <t>achat_voisin</t>
  </si>
  <si>
    <t>achte dlo lakay yon vwazen</t>
  </si>
  <si>
    <t>d1bf5baa-2761-4ee2-9726-7fe8a8789973</t>
  </si>
  <si>
    <t>2021-01-22T21:27:08</t>
  </si>
  <si>
    <t>2021-01-23T09:57:32.134-05:00</t>
  </si>
  <si>
    <t>2021-01-23T09:59:37.047-05:00</t>
  </si>
  <si>
    <t>Marché du centre-vill</t>
  </si>
  <si>
    <t>Remplissage d'eau chez un voisin (gratuit)</t>
  </si>
  <si>
    <t>lòt</t>
  </si>
  <si>
    <t>PLEN KAY VOISIN</t>
  </si>
  <si>
    <t>e9c9be9a-0f7f-4615-a14b-2f802a62b62b</t>
  </si>
  <si>
    <t>2021-01-24T13:24:08</t>
  </si>
  <si>
    <t>2021-01-28T11:36:28.022-05:00</t>
  </si>
  <si>
    <t>2021-01-28T11:51:59.114-05:00</t>
  </si>
  <si>
    <t>0.010776527775306022</t>
  </si>
  <si>
    <t>6f5cfa14-5b8e-4152-91ce-b879d10740ec</t>
  </si>
  <si>
    <t>2021-01-28T19:51:08</t>
  </si>
  <si>
    <t>2021-01-22T14:45:12.373-05:00</t>
  </si>
  <si>
    <t>2021-01-22T14:58:53.460-05:00</t>
  </si>
  <si>
    <t>9ef6d1fb-2691-40dd-978b-55ab27150418</t>
  </si>
  <si>
    <t>2021-01-22T20:32:59</t>
  </si>
  <si>
    <t>2021-01-21T11:25:41.013-05:00</t>
  </si>
  <si>
    <t>2021-01-21T11:36:42.458-05:00</t>
  </si>
  <si>
    <t>Brosse à dent Papier toilette</t>
  </si>
  <si>
    <t>Quand vous avez fini de faire l'enquette, pour quelle raison? (la personne qui enquette)</t>
  </si>
  <si>
    <t>cbb67ea6-f963-45ad-922b-b78a776d312e</t>
  </si>
  <si>
    <t>2021-01-21T20:24:11</t>
  </si>
  <si>
    <t>2021-01-21T11:37:50.220-05:00</t>
  </si>
  <si>
    <t>2021-01-21T11:53:04.998-05:00</t>
  </si>
  <si>
    <t>Article indisponible chez les fournisseurs Insécurité en ville Insécurité sur les routes</t>
  </si>
  <si>
    <t>Sucre Maïs (moulu) Riz Farine de blé blanche Haricot noir Haricot rouge Huile végétale</t>
  </si>
  <si>
    <t>bfe7f2af-c8cd-4007-9f69-30a213baa81e</t>
  </si>
  <si>
    <t>2021-01-21T20:24:12</t>
  </si>
  <si>
    <t>2021-01-22T13:26:45.797-05:00</t>
  </si>
  <si>
    <t>2021-01-22T13:42:17.588-05:00</t>
  </si>
  <si>
    <t>a1e15eba-b2de-4b06-9a21-8b433b4f6bcf</t>
  </si>
  <si>
    <t>2021-01-25T13:48:29</t>
  </si>
  <si>
    <t>2021-01-21T13:11:17.866-05:00</t>
  </si>
  <si>
    <t>2021-01-21T13:23:55.393-05:00</t>
  </si>
  <si>
    <t>Riz Farine de blé blanche Maïs (moulu) Sucre Huile végétale</t>
  </si>
  <si>
    <t>905b75cd-970c-463c-9d96-562131f815e4</t>
  </si>
  <si>
    <t>2021-01-21T20:24:15</t>
  </si>
  <si>
    <t>2021-01-23T09:38:39.267-05:00</t>
  </si>
  <si>
    <t>2021-01-23T09:48:31.518-05:00</t>
  </si>
  <si>
    <t>68d4ac11-eb6c-415f-952a-de698e5ab326</t>
  </si>
  <si>
    <t>2021-01-24T13:24:06</t>
  </si>
  <si>
    <t>2021-01-20T11:32:12.506-05:00</t>
  </si>
  <si>
    <t>2021-01-20T11:40:13.992-05:00</t>
  </si>
  <si>
    <t>d6294fef-62db-4365-94c1-3592385c65f9</t>
  </si>
  <si>
    <t>2021-01-21T16:38:10</t>
  </si>
  <si>
    <t>2021-01-22T08:15:53.293-05:00</t>
  </si>
  <si>
    <t>2021-01-22T08:35:25.741-05:00</t>
  </si>
  <si>
    <t>b2c555a2-62f6-461e-96e3-3ae65ae8cb37</t>
  </si>
  <si>
    <t>2021-01-22T15:32:13</t>
  </si>
  <si>
    <t>2021-01-28T10:51:19.910-05:00</t>
  </si>
  <si>
    <t>2021-01-28T11:11:47.359-05:00</t>
  </si>
  <si>
    <t>0.014206585648935288</t>
  </si>
  <si>
    <t>1fb5f284-9931-4363-aa08-7bf91ef1ea5d</t>
  </si>
  <si>
    <t>2021-01-28T19:51:05</t>
  </si>
  <si>
    <t>2021-01-28T12:44:28.191-05:00</t>
  </si>
  <si>
    <t>2021-01-28T13:04:28.706-05:00</t>
  </si>
  <si>
    <t>0.013894849540520227</t>
  </si>
  <si>
    <t>Changement du taux de change de la Gourde Autre (précisez)</t>
  </si>
  <si>
    <t>Haricot noir Haricot rouge</t>
  </si>
  <si>
    <t>Dans ce marche les marchands utilisent 6 goblets pour une grande marmite</t>
  </si>
  <si>
    <t>4d08f7ac-976e-42e4-aa29-477c40fed0d1</t>
  </si>
  <si>
    <t>2021-01-28T19:51:11</t>
  </si>
  <si>
    <t>2021-01-21T13:48:52.381-05:00</t>
  </si>
  <si>
    <t>2021-01-21T13:51:16.534-05:00</t>
  </si>
  <si>
    <t>Non (précisez)</t>
  </si>
  <si>
    <t>non ( bay presizyon )</t>
  </si>
  <si>
    <t>Lit</t>
  </si>
  <si>
    <t>8b3fc212-c635-4ccf-9fb6-c42b7aca8482</t>
  </si>
  <si>
    <t>2021-01-21T23:21:23</t>
  </si>
  <si>
    <t>2021-01-22T14:32:46.240-05:00</t>
  </si>
  <si>
    <t>2021-01-22T14:35:53.442-05:00</t>
  </si>
  <si>
    <t>Problèmes techniques sur le réseau A cause de la sècheresses</t>
  </si>
  <si>
    <t>525742ce-c5c7-45cc-9eb2-2f983454736a</t>
  </si>
  <si>
    <t>2021-01-22T21:23:41</t>
  </si>
  <si>
    <t>2021-01-22T15:17:28.860-05:00</t>
  </si>
  <si>
    <t>2021-01-22T15:20:05.830-05:00</t>
  </si>
  <si>
    <t>Problèmes de transport Infrastructures endomagées Problèmes techniques sur le réseau</t>
  </si>
  <si>
    <t>56a4563b-6334-4586-9c56-e96b992d35ca</t>
  </si>
  <si>
    <t>2021-01-22T21:26:47</t>
  </si>
  <si>
    <t>2021-01-22T15:20:54.973-05:00</t>
  </si>
  <si>
    <t>2021-01-22T15:23:33.446-05:00</t>
  </si>
  <si>
    <t>branchement privé</t>
  </si>
  <si>
    <t>branchement</t>
  </si>
  <si>
    <t>nan tiyo lakay mwen</t>
  </si>
  <si>
    <t>Infrastructures endomagées Problèmes techniques sur le réseau Autre (précisez)</t>
  </si>
  <si>
    <t>Pas de carburant</t>
  </si>
  <si>
    <t>a00304b9-c984-4498-bfef-1cab65638720</t>
  </si>
  <si>
    <t>2021-01-22T21:26:55</t>
  </si>
  <si>
    <t>2021-01-22T15:28:15.392-05:00</t>
  </si>
  <si>
    <t>2021-01-22T15:31:05.169-05:00</t>
  </si>
  <si>
    <t>83a3f6bb-c65a-4bf9-884e-f94a433a8708</t>
  </si>
  <si>
    <t>2021-01-22T21:28:41</t>
  </si>
  <si>
    <t>2021-01-23T10:23:13.095-05:00</t>
  </si>
  <si>
    <t>2021-01-23T10:29:26.525-05:00</t>
  </si>
  <si>
    <t>7ec59ead-dd56-400d-a847-debbf8e427e1</t>
  </si>
  <si>
    <t>2021-01-24T13:24:11</t>
  </si>
  <si>
    <t>2021-01-23T10:30:10.330-05:00</t>
  </si>
  <si>
    <t>2021-01-23T10:33:20.207-05:00</t>
  </si>
  <si>
    <t>NAN TIYO KAY VWASEN</t>
  </si>
  <si>
    <t>Problèmes techniques sur le réseau</t>
  </si>
  <si>
    <t>50454c22-b105-4869-856f-fad8d96171ce</t>
  </si>
  <si>
    <t>2021-01-24T13:24:12</t>
  </si>
  <si>
    <t>2021-01-25T15:39:54.044-05:00</t>
  </si>
  <si>
    <t>2021-01-25T15:42:58.156-05:00</t>
  </si>
  <si>
    <t>Insécurités dans la commune</t>
  </si>
  <si>
    <t>Nous souhaitons la DINEPA nous aide</t>
  </si>
  <si>
    <t>955d280e-b438-4b4e-8210-dcf44999f881</t>
  </si>
  <si>
    <t>2021-01-25T21:01:19</t>
  </si>
  <si>
    <t>2021-01-23T12:34:45.634-05:00</t>
  </si>
  <si>
    <t>2021-01-23T12:40:45.737-05:00</t>
  </si>
  <si>
    <t>9b1059b2-ae16-4969-a2c2-108796b425d1</t>
  </si>
  <si>
    <t>2021-01-23T19:45:08</t>
  </si>
  <si>
    <t>2021-01-23T12:40:09.237-05:00</t>
  </si>
  <si>
    <t>2021-01-23T13:02:29.978-05:00</t>
  </si>
  <si>
    <t>Dentifrice Papier toilette Savon pour se laver Savon lessive Brosse à dent</t>
  </si>
  <si>
    <t>c05359e5-35c6-4b02-b035-bdff25a11cf7</t>
  </si>
  <si>
    <t>2021-01-24T00:12:36</t>
  </si>
  <si>
    <t>2021-01-21T11:48:50.340-05:00</t>
  </si>
  <si>
    <t>2021-01-21T12:04:14.081-05:00</t>
  </si>
  <si>
    <t>Changement du taux de change de la Gourde Insécurité sur les routes Le prix du transport a augmenté Article indisponible chez les fournisseurs</t>
  </si>
  <si>
    <t>Brosse à dent Dentifrice</t>
  </si>
  <si>
    <t>40b4f517-748d-412c-b3ea-53c57c3f7473</t>
  </si>
  <si>
    <t>2021-01-21T20:25:04</t>
  </si>
  <si>
    <t>2021-01-21T10:41:15.897-05:00</t>
  </si>
  <si>
    <t>2021-01-21T11:23:07.224-05:00</t>
  </si>
  <si>
    <t>Farine de blé blanche Riz Maïs (moulu) Sucre Huile végétale Haricot rouge</t>
  </si>
  <si>
    <t>Insécurité sur les routes Le prix du transport a augmenté Absence de moyen de transport Article trop cher Problème de stockage Article indisponible chez les fournisseurs Changement du taux de change de la Gourde</t>
  </si>
  <si>
    <t>fbcb16b9-0e06-4df0-852e-e797881af3f7</t>
  </si>
  <si>
    <t>2021-01-21T20:25:01</t>
  </si>
  <si>
    <t>2021-01-28T12:21:24.039-05:00</t>
  </si>
  <si>
    <t>2021-01-28T12:44:28.118-05:00</t>
  </si>
  <si>
    <t>0.01601943287096219</t>
  </si>
  <si>
    <t>96a32fc8-1e29-44aa-bdc1-f1a0551a3106</t>
  </si>
  <si>
    <t>2021-01-28T19:51:10</t>
  </si>
  <si>
    <t>2021-01-22T15:13:51.577-05:00</t>
  </si>
  <si>
    <t>2021-01-22T15:23:09.360-05:00</t>
  </si>
  <si>
    <t>Brosse à dent Dentifrice Serviettes hygiéniques</t>
  </si>
  <si>
    <t>Article trop cher Autre (précisez)</t>
  </si>
  <si>
    <t>e298021f-62da-4551-a5c2-c0a8a9fd265e</t>
  </si>
  <si>
    <t>2021-01-25T13:48:32</t>
  </si>
  <si>
    <t>2021-01-20T10:15:56.367-05:00</t>
  </si>
  <si>
    <t>2021-01-20T10:32:55.514-05:00</t>
  </si>
  <si>
    <t>10cb83d3-d550-4637-b5fe-33b35fcb7079</t>
  </si>
  <si>
    <t>2021-01-21T16:38:09</t>
  </si>
  <si>
    <t>2021-01-22T09:27:01.346-05:00</t>
  </si>
  <si>
    <t>2021-01-22T09:34:58.677-05:00</t>
  </si>
  <si>
    <t>Savon lessive Chlore liquide (nettoyage)</t>
  </si>
  <si>
    <t>Cette personne a repondu aux questions, mais elle ne veut pas donner son nom ni son telephone</t>
  </si>
  <si>
    <t>193a5535-8b2b-48bc-bbcd-a9a0f4f6fb01</t>
  </si>
  <si>
    <t>2021-01-22T15:32:19</t>
  </si>
  <si>
    <t>2021-01-22T12:40:14.358-05:00</t>
  </si>
  <si>
    <t>2021-01-22T13:05:54.658-05:00</t>
  </si>
  <si>
    <t>Farine de blé blanche Riz Sucre Maïs (moulu) Haricot noir Haricot rouge Huile végétale</t>
  </si>
  <si>
    <t>Merci beacoup madame Dina</t>
  </si>
  <si>
    <t>5bdf2565-9e01-4209-b2f2-6a3a122c07d7</t>
  </si>
  <si>
    <t>2021-01-25T14:06:27</t>
  </si>
  <si>
    <t>2021-01-21T13:17:09.804-05:00</t>
  </si>
  <si>
    <t>2021-01-21T13:35:22.213-05:00</t>
  </si>
  <si>
    <t>Savon lessive Dentifrice Papier toilette Serviettes hygiéniques Savon pour se laver</t>
  </si>
  <si>
    <t>Plusieur fois on s'assit ici,  on ne vend rien. les gens n'ont pas d'argent pour acheter</t>
  </si>
  <si>
    <t>75015490-6989-4ce8-b67a-9a5174f7e6fb</t>
  </si>
  <si>
    <t>2021-01-21T20:25:07</t>
  </si>
  <si>
    <t>2021-01-22T09:10:26.202-05:00</t>
  </si>
  <si>
    <t>2021-01-22T09:18:03.045-05:00</t>
  </si>
  <si>
    <t>042d4590-cb13-46db-bdb2-3e4865636503</t>
  </si>
  <si>
    <t>2021-01-22T15:32:17</t>
  </si>
  <si>
    <t>2021-01-22T13:07:13.512-05:00</t>
  </si>
  <si>
    <t>2021-01-22T13:35:29.567-05:00</t>
  </si>
  <si>
    <t>Farine de blé blanche Riz Sucre Maïs (moulu) Haricot noir Huile végétale Haricot rouge</t>
  </si>
  <si>
    <t>f15807d8-4411-4738-ae53-4d6c10c4de0c</t>
  </si>
  <si>
    <t>2021-01-25T14:06:29</t>
  </si>
  <si>
    <t>2021-01-23T12:15:30.649-05:00</t>
  </si>
  <si>
    <t>2021-01-23T12:39:34.442-05:00</t>
  </si>
  <si>
    <t>68e6044c-aee8-442c-83aa-0bd9d1333a45</t>
  </si>
  <si>
    <t>2021-01-24T00:12:30</t>
  </si>
  <si>
    <t>2021-01-22T14:40:24.233-05:00</t>
  </si>
  <si>
    <t>2021-01-22T14:44:40.857-05:00</t>
  </si>
  <si>
    <t>A cause de la sècheresses Problèmes techniques sur le réseau Problèmes de gestion (comité)</t>
  </si>
  <si>
    <t>b51c5084-69cd-464d-81c0-68ad3e010d6d</t>
  </si>
  <si>
    <t>2021-01-22T21:23:45</t>
  </si>
  <si>
    <t>2021-01-22T14:56:40.973-05:00</t>
  </si>
  <si>
    <t>2021-01-22T15:00:15.461-05:00</t>
  </si>
  <si>
    <t>e9d73807-48cd-44cf-83ad-e1f53721d331</t>
  </si>
  <si>
    <t>2021-01-22T21:26:39</t>
  </si>
  <si>
    <t>2021-01-23T09:49:08.538-05:00</t>
  </si>
  <si>
    <t>2021-01-23T09:53:00.172-05:00</t>
  </si>
  <si>
    <t>Problème de fonctionnement de l'infrastructure DINEPA</t>
  </si>
  <si>
    <t>52e0b6b2-8853-4efa-b373-372aeaf758d8</t>
  </si>
  <si>
    <t>2021-01-24T13:24:07</t>
  </si>
  <si>
    <t>2021-01-22T12:16:38.139-05:00</t>
  </si>
  <si>
    <t>2021-01-22T12:20:56.085-05:00</t>
  </si>
  <si>
    <t>18.60180158 -72.32064507 -8.237945556640625 3.216</t>
  </si>
  <si>
    <t>3cc9dc8d-5db1-4bae-a192-f02d3cf496ff</t>
  </si>
  <si>
    <t>2021-01-25T13:48:24</t>
  </si>
  <si>
    <t>2021-01-22T11:33:06.589-05:00</t>
  </si>
  <si>
    <t>2021-01-22T11:37:03.053-05:00</t>
  </si>
  <si>
    <t>18.60176573 -72.32064663 -24.349029541015625 4.288</t>
  </si>
  <si>
    <t>8e4f970d-6636-40ba-bae3-2778eca8526f</t>
  </si>
  <si>
    <t>2021-01-25T14:06:24</t>
  </si>
  <si>
    <t>2021-01-28T11:51:59.181-05:00</t>
  </si>
  <si>
    <t>2021-01-28T12:21:23.964-05:00</t>
  </si>
  <si>
    <t>0.020425729166163364</t>
  </si>
  <si>
    <t>afd0b08e-7d9e-4c23-a701-1637a1d4e5d8</t>
  </si>
  <si>
    <t>2021-01-28T19:51:09</t>
  </si>
  <si>
    <t>2021-01-22T13:31:49.060-05:00</t>
  </si>
  <si>
    <t>2021-01-22T13:49:50.010-05:00</t>
  </si>
  <si>
    <t>f9b77d02-a4be-47af-8fd7-7b4e9ca77b0e</t>
  </si>
  <si>
    <t>2021-01-25T13:46:54</t>
  </si>
  <si>
    <t>2021-01-22T12:23:53.414-05:00</t>
  </si>
  <si>
    <t>2021-01-22T12:28:10.429-05:00</t>
  </si>
  <si>
    <t>Infrastructures endomagées</t>
  </si>
  <si>
    <t>18.60179759 -72.32069666 -11.9056396484375 4.288</t>
  </si>
  <si>
    <t>b78cfc07-dea5-4df4-8d2b-e5b7abd708ac</t>
  </si>
  <si>
    <t>2021-01-25T13:48:25</t>
  </si>
  <si>
    <t>2021-01-22T12:39:08.464-05:00</t>
  </si>
  <si>
    <t>2021-01-22T12:44:41.366-05:00</t>
  </si>
  <si>
    <t>18.60179868 -72.32079976 -25.871551513671875 3.216</t>
  </si>
  <si>
    <t>19a8632f-bea7-4b21-a28c-a187c96fc8e8</t>
  </si>
  <si>
    <t>2021-01-25T13:48:28</t>
  </si>
  <si>
    <t>2021-01-22T12:28:15.287-05:00</t>
  </si>
  <si>
    <t>2021-01-22T12:33:31.224-05:00</t>
  </si>
  <si>
    <t>18.60176311 -72.32072006 -13.595367431640625 3.216</t>
  </si>
  <si>
    <t>c9aa781b-70d0-4b24-8c35-b62c5e80eb91</t>
  </si>
  <si>
    <t>2021-01-25T13:48:27</t>
  </si>
  <si>
    <t>2021-01-22T13:52:59.084-05:00</t>
  </si>
  <si>
    <t>2021-01-22T14:03:16.807-05:00</t>
  </si>
  <si>
    <t>Je ne trouve pas les gens qui vendent eau chlorée, c'est le chlore en grain</t>
  </si>
  <si>
    <t>e1a1e6b8-c40d-46ce-b93f-023e2edb62c8</t>
  </si>
  <si>
    <t>2021-01-25T13:46:56</t>
  </si>
  <si>
    <t>2021-01-22T11:15:25.296-05:00</t>
  </si>
  <si>
    <t>2021-01-22T11:21:58.934-05:00</t>
  </si>
  <si>
    <t>18.60173914 -72.32069069 -14.490631103515625 4.288</t>
  </si>
  <si>
    <t>a60d21df-bacd-4948-8fd5-b83a05a94776</t>
  </si>
  <si>
    <t>2021-01-25T13:46:39</t>
  </si>
  <si>
    <t>2021-01-22T13:08:27.560-05:00</t>
  </si>
  <si>
    <t>2021-01-22T13:26:16.719-05:00</t>
  </si>
  <si>
    <t>Savon pour se laver</t>
  </si>
  <si>
    <t>32d0e314-0835-4997-8d9d-448f054c3a2d</t>
  </si>
  <si>
    <t>2021-01-25T13:46:53</t>
  </si>
  <si>
    <t>2021-01-28T09:59:47.488-05:00</t>
  </si>
  <si>
    <t>2021-01-28T10:41:07.151-05:00</t>
  </si>
  <si>
    <t>0.028699803238851018</t>
  </si>
  <si>
    <t>aa5e5873-97f4-4167-bbec-7aefcc514a4e</t>
  </si>
  <si>
    <t>2021-01-28T19:51:03</t>
  </si>
  <si>
    <t>2021-01-22T15:08:21.103-05:00</t>
  </si>
  <si>
    <t>2021-01-22T15:16:15.705-05:00</t>
  </si>
  <si>
    <t>Problèmes de transport Problèmes techniques sur le réseau</t>
  </si>
  <si>
    <t>bc66800e-0e51-4707-b1bb-66bdadb75d64</t>
  </si>
  <si>
    <t>2021-01-22T21:26:41</t>
  </si>
  <si>
    <t>2021-01-20T09:02:28.192-05:00</t>
  </si>
  <si>
    <t>2021-01-20T09:52:56.946-05:00</t>
  </si>
  <si>
    <t>Riz Sucre Huile végétale</t>
  </si>
  <si>
    <t>Riz Huile végétale</t>
  </si>
  <si>
    <t>645a538e-498c-4e38-a6c5-2093bac4da07</t>
  </si>
  <si>
    <t>2021-01-21T16:38:06</t>
  </si>
  <si>
    <t>2021-01-22T08:58:32.307-05:00</t>
  </si>
  <si>
    <t>2021-01-22T09:40:42.903-05:00</t>
  </si>
  <si>
    <t>35dff96a-e485-4b9e-9bc2-3e31bb440682</t>
  </si>
  <si>
    <t>2021-01-22T14:06:51.751-05:00</t>
  </si>
  <si>
    <t>2021-01-22T14:23:17.158-05:00</t>
  </si>
  <si>
    <t>Changement du taux de change de la Gourde Le prix du transport a augmenté</t>
  </si>
  <si>
    <t>Le chlore en liquide n'est  disponible nul part</t>
  </si>
  <si>
    <t>7695c267-6ca0-442d-b175-cf646d4ff5a5</t>
  </si>
  <si>
    <t>2021-01-25T13:48:31</t>
  </si>
  <si>
    <t>2021-01-22T11:24:57.179-05:00</t>
  </si>
  <si>
    <t>2021-01-22T11:33:00.683-05:00</t>
  </si>
  <si>
    <t>18.60175521 -72.32063027 -20.964202880859375 4.288</t>
  </si>
  <si>
    <t>a28fa357-07ec-485a-aa88-54478852016d</t>
  </si>
  <si>
    <t>2021-01-25T14:06:23</t>
  </si>
  <si>
    <t>2021-01-22T08:36:39.704-05:00</t>
  </si>
  <si>
    <t>2021-01-22T09:43:26.994-05:00</t>
  </si>
  <si>
    <t>En espèces (Gourde) En espèces (Dollar) Paiement mobile (téléphone)</t>
  </si>
  <si>
    <t>4e45bfea-2b0f-47dd-9ffc-363e95ce0776</t>
  </si>
  <si>
    <t>2021-01-22T15:32:15</t>
  </si>
  <si>
    <t>2021-01-23T10:10:21.948-05:00</t>
  </si>
  <si>
    <t>2021-01-23T10:20:58.510-05:00</t>
  </si>
  <si>
    <t>47862e53-1100-4ee4-a557-34a4b5584140</t>
  </si>
  <si>
    <t>2021-01-24T13:24:10</t>
  </si>
  <si>
    <t>2021-01-22T14:13:18.722-05:00</t>
  </si>
  <si>
    <t>2021-01-22T14:25:44.501-05:00</t>
  </si>
  <si>
    <t>f2c6ee6a-29c1-4311-96c7-98e24a303304</t>
  </si>
  <si>
    <t>2021-01-22T21:16:04</t>
  </si>
  <si>
    <t>2021-01-21T12:08:30.059-05:00</t>
  </si>
  <si>
    <t>2021-01-21T13:12:59.408-05:00</t>
  </si>
  <si>
    <t>Riz Maïs (moulu) Sucre Huile végétale</t>
  </si>
  <si>
    <t>Huile végétale Sucre</t>
  </si>
  <si>
    <t>Est ce que cette organistion nous prête de l'argent</t>
  </si>
  <si>
    <t>1e722fda-fd72-4578-aea2-478c31d8977e</t>
  </si>
  <si>
    <t>2021-01-21T20:25:05</t>
  </si>
  <si>
    <t>2021-01-21T13:23:05.467-05:00</t>
  </si>
  <si>
    <t>2021-01-21T13:37:46.091-05:00</t>
  </si>
  <si>
    <t>8fbd4fd5-7b8e-4a37-978d-d3bd5853ff4b</t>
  </si>
  <si>
    <t>2021-01-21T23:21:16</t>
  </si>
  <si>
    <t>2021-01-20T12:15:56.607-05:00</t>
  </si>
  <si>
    <t>2021-01-20T13:26:37.533-05:00</t>
  </si>
  <si>
    <t>0557f16b-836a-4690-9a9e-69ed33c94cb2</t>
  </si>
  <si>
    <t>2021-01-21T16:38:13</t>
  </si>
  <si>
    <t>2021-01-22T08:42:52.800-05:00</t>
  </si>
  <si>
    <t>2021-01-22T08:57:41.806-05:00</t>
  </si>
  <si>
    <t>En espèces (Gourde) En espèces (Dollar)</t>
  </si>
  <si>
    <t>Insécurité sur les routes Insécurité en ville</t>
  </si>
  <si>
    <t>28e730a8-d892-4666-8457-d9713cf45387</t>
  </si>
  <si>
    <t>2021-01-22T15:32:16</t>
  </si>
  <si>
    <t>2021-01-23T12:48:17.713-05:00</t>
  </si>
  <si>
    <t>2021-01-23T14:34:27.782-05:00</t>
  </si>
  <si>
    <t>5fb2e6e3-7266-42ad-80b4-f1e302b5748a</t>
  </si>
  <si>
    <t>2021-01-23T19:45:09</t>
  </si>
  <si>
    <t>2021-01-20T10:49:11.413-05:00</t>
  </si>
  <si>
    <t>2021-01-20T12:13:41.983-05:00</t>
  </si>
  <si>
    <t>b320b7b7-c471-419b-8380-8b23da86e75d</t>
  </si>
  <si>
    <t>2021-01-24T13:24:03</t>
  </si>
  <si>
    <t>2021-01-23T15:05:52.092-05:00</t>
  </si>
  <si>
    <t>2021-01-23T17:42:45.016-05:00</t>
  </si>
  <si>
    <t>d21ef193-acb5-4576-89c5-f2a955eb5ee3</t>
  </si>
  <si>
    <t>2021-01-23T22:45:36</t>
  </si>
  <si>
    <t>2021-01-22T11:00:52.165-05:00</t>
  </si>
  <si>
    <t>2021-01-22T11:24:23.106-05:00</t>
  </si>
  <si>
    <t>18.60174151 -72.32062936 -37.008392333984375 4.288</t>
  </si>
  <si>
    <t>be0b250a-b502-4c67-9240-381483a41bdc</t>
  </si>
  <si>
    <t>2021-01-25T14:06:21</t>
  </si>
  <si>
    <t>2021-01-23T14:46:03.432-05:00</t>
  </si>
  <si>
    <t>2021-01-23T17:44:12.419-05:00</t>
  </si>
  <si>
    <t>6f3f11a9-fe8d-483e-b50f-f1712f1c37bf</t>
  </si>
  <si>
    <t>2021-01-23T22:45:35</t>
  </si>
  <si>
    <t>2021-01-23T12:17:31.091-05:00</t>
  </si>
  <si>
    <t>2021-01-23T14:28:11.816-05:00</t>
  </si>
  <si>
    <t>Sucre Huile végétale Maïs (moulu) Riz Farine de blé blanche</t>
  </si>
  <si>
    <t>0d551d96-ce68-424f-aeef-113fe2536ed9</t>
  </si>
  <si>
    <t>2021-01-23T19:45:06</t>
  </si>
  <si>
    <t>2021-01-21T13:04:41.766-05:00</t>
  </si>
  <si>
    <t>2021-01-21T13:37:33.741-05:00</t>
  </si>
  <si>
    <t>dbc34b6b-0183-4842-acc4-0b263e0f1dbc</t>
  </si>
  <si>
    <t>2021-01-21T23:21:14</t>
  </si>
  <si>
    <t>2021-01-21T12:05:46.799-05:00</t>
  </si>
  <si>
    <t>2021-01-21T13:59:29.192-05:00</t>
  </si>
  <si>
    <t>5d19242f-9d70-480a-8e8c-8f68f925b049</t>
  </si>
  <si>
    <t>2021-01-21T20:24:13</t>
  </si>
  <si>
    <t>2021-01-20T11:06:30.236-05:00</t>
  </si>
  <si>
    <t>2021-01-20T12:08:28.383-05:00</t>
  </si>
  <si>
    <t>ea30cabf-f043-4fb0-a3c7-b8d565c086e0</t>
  </si>
  <si>
    <t>2021-01-24T13:24:04</t>
  </si>
  <si>
    <t>2021-01-22T11:38:52.429-05:00</t>
  </si>
  <si>
    <t>2021-01-22T12:40:09.574-05:00</t>
  </si>
  <si>
    <t>18.60178055 -72.32064105 -25.537445068359375 4.288</t>
  </si>
  <si>
    <t>7dd38ada-f8f4-41d2-903f-5ea41b70d181</t>
  </si>
  <si>
    <t>2021-01-25T14:06:26</t>
  </si>
  <si>
    <t>2021-01-20T21:50:59.132-05:00</t>
  </si>
  <si>
    <t>2021-01-21T11:04:51.236-05:00</t>
  </si>
  <si>
    <t>8f8785a0-e15e-4d91-be76-b39c3725c9a2</t>
  </si>
  <si>
    <t>2021-01-21T20:24:09</t>
  </si>
  <si>
    <t>2021-01-21T09:19:36.103-05:00</t>
  </si>
  <si>
    <t>2021-01-22T10:43:51.833-05:00</t>
  </si>
  <si>
    <t>99182d5f-1cc2-4adf-a038-2a3e834211b7</t>
  </si>
  <si>
    <t>2021-01-22T15:32:08</t>
  </si>
  <si>
    <t>2021-01-20T09:47:23.964-05:00</t>
  </si>
  <si>
    <t>2021-01-21T13:25:58.319-05:00</t>
  </si>
  <si>
    <t>53a270fd-5193-4433-9227-d1c67e924d31</t>
  </si>
  <si>
    <t>2021-01-24T13:23:58</t>
  </si>
  <si>
    <t>2021-01-20T09:32:24.708-05:00</t>
  </si>
  <si>
    <t>2021-01-21T13:28:06.334-05:00</t>
  </si>
  <si>
    <t>407d1669-bfa0-49f5-b9ec-8909561fa341</t>
  </si>
  <si>
    <t>2021-01-24T13:23:57</t>
  </si>
  <si>
    <t>2021-01-20T10:40:27.722-05:00</t>
  </si>
  <si>
    <t>2021-01-21T13:12:47.837-05:00</t>
  </si>
  <si>
    <t>95d3d169-3c1f-4a6a-8e56-5cadcb1d1f02</t>
  </si>
  <si>
    <t>2021-01-24T13:24:02</t>
  </si>
  <si>
    <t>2021-01-20T10:30:30.007-05:00</t>
  </si>
  <si>
    <t>2021-01-21T13:17:14.028-05:00</t>
  </si>
  <si>
    <t>Riz Sucre Haricot noir Huile végétale</t>
  </si>
  <si>
    <t>407f9854-0330-4256-882c-f3d8e91cea9f</t>
  </si>
  <si>
    <t>2021-01-24T13:24:00</t>
  </si>
  <si>
    <t>2021-01-23T10:01:48.957-05:00</t>
  </si>
  <si>
    <t>2021-01-24T08:21:37.483-05:00</t>
  </si>
  <si>
    <t>2021-01-24</t>
  </si>
  <si>
    <t>Farine de blé blanche Maïs (moulu) Haricot noir Haricot rouge</t>
  </si>
  <si>
    <t>f0126980-7dee-4725-b282-c0d8622b79f7</t>
  </si>
  <si>
    <t>2021-01-24T13:24:09</t>
  </si>
  <si>
    <t>2021-01-20T09:19:54.905-05:00</t>
  </si>
  <si>
    <t>2021-01-21T13:30:57.953-05:00</t>
  </si>
  <si>
    <t>16389b30-6f4c-4402-8b26-d9cebcbc94e4</t>
  </si>
  <si>
    <t>2021-01-24T13:23:56</t>
  </si>
  <si>
    <t>2021-01-20T10:02:20.651-05:00</t>
  </si>
  <si>
    <t>2021-01-21T13:20:12.700-05:00</t>
  </si>
  <si>
    <t>Brosse à dent Dentifrice Papier toilette Savon pour se laver</t>
  </si>
  <si>
    <t>a283d215-9eef-4375-8dd4-b7a1e27b564e</t>
  </si>
  <si>
    <t>2021-01-24T13:23:59</t>
  </si>
  <si>
    <t>2021-01-18T19:47:54.510-05:00</t>
  </si>
  <si>
    <t>2021-01-21T13:34:54.454-05:00</t>
  </si>
  <si>
    <t>2021-01-18</t>
  </si>
  <si>
    <t>Brosse à dent Papier toilette Serviettes hygiéniques</t>
  </si>
  <si>
    <t>7fee32a1-28ce-47f2-8b40-65035e65cced</t>
  </si>
  <si>
    <t>2021-01-24T13:23:55</t>
  </si>
  <si>
    <t>UUID</t>
  </si>
  <si>
    <t>COMMUNE</t>
  </si>
  <si>
    <t>DEP</t>
  </si>
  <si>
    <t>ORG</t>
  </si>
  <si>
    <t>MILIEU</t>
  </si>
  <si>
    <t>ENQUETE</t>
  </si>
  <si>
    <t>SEXE</t>
  </si>
  <si>
    <t>TYPE_MARCH</t>
  </si>
  <si>
    <t>Gourdes</t>
  </si>
  <si>
    <t>Dollars</t>
  </si>
  <si>
    <t>Credit total</t>
  </si>
  <si>
    <t>Credit partiel</t>
  </si>
  <si>
    <t>Trock</t>
  </si>
  <si>
    <t>Coupons</t>
  </si>
  <si>
    <t>Cheque</t>
  </si>
  <si>
    <t>Paiement nsnr</t>
  </si>
  <si>
    <t>Paiement autre</t>
  </si>
  <si>
    <t>Changement commerçants</t>
  </si>
  <si>
    <t>NB Clients</t>
  </si>
  <si>
    <t>Catastrophe</t>
  </si>
  <si>
    <t>importe_farine_ble</t>
  </si>
  <si>
    <t>importe_riz</t>
  </si>
  <si>
    <t>importe_mais</t>
  </si>
  <si>
    <t>importe_sucre</t>
  </si>
  <si>
    <t>importe_haricot_noir</t>
  </si>
  <si>
    <t>importe_haricot_rouge</t>
  </si>
  <si>
    <t>importe_huile</t>
  </si>
  <si>
    <t>importe_brosse_dent</t>
  </si>
  <si>
    <t>importe_savon_lessive</t>
  </si>
  <si>
    <t>importe_dentrifrice</t>
  </si>
  <si>
    <t>importe_papier_toilette</t>
  </si>
  <si>
    <t>importe_serviettes_hygieniques</t>
  </si>
  <si>
    <t>importe_chlore_liquide</t>
  </si>
  <si>
    <t>importe_savon_mains</t>
  </si>
  <si>
    <t>type_source</t>
  </si>
  <si>
    <t>RUP eau</t>
  </si>
  <si>
    <t>RUP eau raisons</t>
  </si>
  <si>
    <t>Insécurité</t>
  </si>
  <si>
    <t>Pb transport</t>
  </si>
  <si>
    <t>Secheresse</t>
  </si>
  <si>
    <t>Pb infrastructures</t>
  </si>
  <si>
    <t>Pb technique</t>
  </si>
  <si>
    <t>Politique</t>
  </si>
  <si>
    <t>Contamination</t>
  </si>
  <si>
    <t>RUP eau autre</t>
  </si>
  <si>
    <t>RUP eau nsnr</t>
  </si>
  <si>
    <t>RUP eau autre préciser</t>
  </si>
  <si>
    <t>Row Labels</t>
  </si>
  <si>
    <t>Grand Total</t>
  </si>
  <si>
    <t>Enquêtes</t>
  </si>
  <si>
    <t>Nb prix papier toilette</t>
  </si>
  <si>
    <t>Nb prix chlore</t>
  </si>
  <si>
    <t>Nb pri serviettes H</t>
  </si>
  <si>
    <t>Nb prix eau</t>
  </si>
  <si>
    <t>Nb prix huile</t>
  </si>
  <si>
    <t>Nb prix brosse dents</t>
  </si>
  <si>
    <t>Nb prix mais</t>
  </si>
  <si>
    <t>Nb prix sucre</t>
  </si>
  <si>
    <t>Nb prix haricots noirs</t>
  </si>
  <si>
    <t>Nb prix haricots rouges</t>
  </si>
  <si>
    <t>Nb prix farine</t>
  </si>
  <si>
    <t>Nb prix riz</t>
  </si>
  <si>
    <t>Nb prix savons toilette</t>
  </si>
  <si>
    <t>Nb prix dentifrice</t>
  </si>
  <si>
    <t>Nb prix savons lessive</t>
  </si>
  <si>
    <t>Centre-ville</t>
  </si>
  <si>
    <t>Petite Rivière des Nippes</t>
  </si>
  <si>
    <t>Cap-Haïtien (Centre ville)</t>
  </si>
  <si>
    <t>Total général</t>
  </si>
  <si>
    <t>RUPTURE_FOOD</t>
  </si>
  <si>
    <t>RUP_FOOD_Raisons</t>
  </si>
  <si>
    <t>Taux_de_change</t>
  </si>
  <si>
    <t>Insecurite_ville</t>
  </si>
  <si>
    <t>Insécurite_routes</t>
  </si>
  <si>
    <t>Mauvaises_routes</t>
  </si>
  <si>
    <t>Prix_transport</t>
  </si>
  <si>
    <t>Routes_fermees</t>
  </si>
  <si>
    <t>Port_ferme</t>
  </si>
  <si>
    <t>Pas_transport</t>
  </si>
  <si>
    <t>Pas_de_saison</t>
  </si>
  <si>
    <t>Trop_cher</t>
  </si>
  <si>
    <t>Pb_stockage</t>
  </si>
  <si>
    <t>Indisponible_fournisseur</t>
  </si>
  <si>
    <t>Pb_relations_fournisseur</t>
  </si>
  <si>
    <t>Pas_souhaite_renouveler</t>
  </si>
  <si>
    <t>Rupture_autre_raison</t>
  </si>
  <si>
    <t>Rupture_nsnr</t>
  </si>
  <si>
    <t>Rupture_autre_preciser</t>
  </si>
  <si>
    <t>Rupture_autre</t>
  </si>
  <si>
    <t>RUP_Farine</t>
  </si>
  <si>
    <t>RUP_riz</t>
  </si>
  <si>
    <t>RUP_mais</t>
  </si>
  <si>
    <t>RUP_sucre</t>
  </si>
  <si>
    <t>RUP_har_noir</t>
  </si>
  <si>
    <t>RUP_har_rouge</t>
  </si>
  <si>
    <t>RUP_huile</t>
  </si>
  <si>
    <t>RUP_aucun</t>
  </si>
  <si>
    <t>Fournisseur_food_en_Haiti</t>
  </si>
  <si>
    <t>DEP_fournisseur_food</t>
  </si>
  <si>
    <t>COM_fournisseur_food</t>
  </si>
  <si>
    <t>Credit_fournisseur_food</t>
  </si>
  <si>
    <t>Capacite_stock_food</t>
  </si>
  <si>
    <t>RUP_EHA</t>
  </si>
  <si>
    <t>Taux_change</t>
  </si>
  <si>
    <t>Insecurite_routes</t>
  </si>
  <si>
    <t>Route_fermee</t>
  </si>
  <si>
    <t>Pas_dispo_fournisseur</t>
  </si>
  <si>
    <t>Capacite_stockage_EHA</t>
  </si>
  <si>
    <t>Raison_rupture_autre</t>
  </si>
  <si>
    <t>Raison_rupture_EHA_nsnr</t>
  </si>
  <si>
    <t>Raison_rupture_EHA_autre_preciser</t>
  </si>
  <si>
    <t>RUP_savon_lessive</t>
  </si>
  <si>
    <t>RUP_brosse_dents</t>
  </si>
  <si>
    <t>RUP_dentifrice</t>
  </si>
  <si>
    <t>RUP_papier_toi</t>
  </si>
  <si>
    <t>RUP_serviettes_H</t>
  </si>
  <si>
    <t>RUP_chlore</t>
  </si>
  <si>
    <t>RUP_savons_mains</t>
  </si>
  <si>
    <t>Fournisseur_EHA_Haiti</t>
  </si>
  <si>
    <t>DEP_fournisseur_EHA</t>
  </si>
  <si>
    <t>COM_fournisseur_EHA</t>
  </si>
  <si>
    <t>CREDIT_EHA</t>
  </si>
  <si>
    <t>Meme_departement_Nouriture</t>
  </si>
  <si>
    <t>Meme_departement_EHA</t>
  </si>
  <si>
    <t>Meme_commune_EHA</t>
  </si>
  <si>
    <t>Meme_commune_Nouriture</t>
  </si>
  <si>
    <t>Nombre de commerçants concernés</t>
  </si>
  <si>
    <t>Nombre de Fournisseur concernés</t>
  </si>
  <si>
    <t>Nombre de Fournisseurs  concernés</t>
  </si>
  <si>
    <t>Raison de la rupture de Stock</t>
  </si>
  <si>
    <t>Taux de change</t>
  </si>
  <si>
    <t>Routes fermées</t>
  </si>
  <si>
    <t>Rupture nsnr</t>
  </si>
  <si>
    <t>Mauvaises routes</t>
  </si>
  <si>
    <t>Port fermé</t>
  </si>
  <si>
    <t>Nombre de fournisseurs concernés</t>
  </si>
  <si>
    <t>FOURNISSEUR PRINCIPAL DE PRODUITS EHA SITUÉ DANS LA MÊME DEPARTEMENT QUE LE COMMERÇANT</t>
  </si>
  <si>
    <t>Nombre de Capacité stock food</t>
  </si>
  <si>
    <t>Produits indisponibles chez le fournisseur</t>
  </si>
  <si>
    <t>Produits trop chers</t>
  </si>
  <si>
    <t>Prix du transport</t>
  </si>
  <si>
    <t>Insecurité en ville</t>
  </si>
  <si>
    <t>Absence de moyens de transport</t>
  </si>
  <si>
    <t>Autre*</t>
  </si>
  <si>
    <t>* Stock épuisé</t>
  </si>
  <si>
    <t>* Pas assez d'argent pour réapprovisionner</t>
  </si>
  <si>
    <t>Articles trop chers</t>
  </si>
  <si>
    <t>Articles indisponibles chez le fournisseur</t>
  </si>
  <si>
    <t>Problèmes de stockage</t>
  </si>
  <si>
    <t>* Fêtes de fin d'année</t>
  </si>
  <si>
    <t>* Augmentation du coût des produits</t>
  </si>
  <si>
    <t>* Pas assez d'argent pour renouveler le stock</t>
  </si>
  <si>
    <t>* Stock épuisé (produits vendus)</t>
  </si>
  <si>
    <t>Autre *</t>
  </si>
  <si>
    <t>Count of Gourdes</t>
  </si>
  <si>
    <t>Type de commerce</t>
  </si>
  <si>
    <t>Types de paiement acceptés</t>
  </si>
  <si>
    <t>Espèces (gourdes)</t>
  </si>
  <si>
    <t>Espèces (dollars)</t>
  </si>
  <si>
    <t>Paiement mobile</t>
  </si>
  <si>
    <t>Crédit partiel</t>
  </si>
  <si>
    <t>Total # IP</t>
  </si>
  <si>
    <t># IP</t>
  </si>
  <si>
    <t>Total % IP</t>
  </si>
  <si>
    <t>% IP</t>
  </si>
  <si>
    <t>Milieu urbain</t>
  </si>
  <si>
    <t>Crédit total</t>
  </si>
  <si>
    <t>Perception des IP sur l'évolution du nombre de commerçants dans le marché au cours du mois précédant la collecte</t>
  </si>
  <si>
    <t>Taille des commerces</t>
  </si>
  <si>
    <t>Sexe des commerçants enquêtés</t>
  </si>
  <si>
    <t xml:space="preserve"> </t>
  </si>
  <si>
    <t>.</t>
  </si>
  <si>
    <t>Sexe des clients enquêtés</t>
  </si>
  <si>
    <t># Clients</t>
  </si>
  <si>
    <t>Count of type_source</t>
  </si>
  <si>
    <t>Pas de réponse</t>
  </si>
  <si>
    <t>autre*</t>
  </si>
  <si>
    <t>* remplissage chez un voisin</t>
  </si>
  <si>
    <t>CARACTERISTIQUES DES CLIENTS INTERROGES ET PRATIQUES CONCERNANT L'APPROVISONNEMENT EN EAU</t>
  </si>
  <si>
    <t>Lieu principal d'approvisionnement du ménage en eau potable</t>
  </si>
  <si>
    <t>Problèmes d'approvisionnement en eau au lieu principal d'approvisionnement du ménage au cours du mois précédant la collecte</t>
  </si>
  <si>
    <t>Raisons citées par les IP ayant fait face à des problèmes d'approvisionnement</t>
  </si>
  <si>
    <t>Values</t>
  </si>
  <si>
    <t>Problèmes liés à l'insécurité</t>
  </si>
  <si>
    <t>Catastrophe naturelle</t>
  </si>
  <si>
    <t>Sécheresse</t>
  </si>
  <si>
    <t>Problèmes d'infrastructures</t>
  </si>
  <si>
    <t>Problèmes technique sur le réseau</t>
  </si>
  <si>
    <t>Difficultés politiques</t>
  </si>
  <si>
    <t>* Pas de carburant</t>
  </si>
  <si>
    <t>EST-CE QUE VOUS AVEZ FAIT FACE A DES PROBLEMES D'APPROVISIONNEMENT EN EAU AU COURS DU DERNIER MOIS? (question posée aux clients du marché)</t>
  </si>
  <si>
    <t xml:space="preserve">2 ème cycle de collecte </t>
  </si>
  <si>
    <t>18 - 27 Janvier 2021</t>
  </si>
  <si>
    <t xml:space="preserve">10 communes dans 6 départements Haïtiens. 
La couverture géographique peut varier à chaque collecte selon l’intérêt et de la capacité des partenaires d’assurer une collecte régulière des prix, cependant cette évaluation intègre une différenciation entre les zones urbaines et rurales. </t>
  </si>
  <si>
    <r>
      <t>Cette évaluation a été réalisée à travers des enquêtes en face-à-face auprès d'informateurs clés (IC), comprenant commercants des produits de nourriture et EHA, et des clients des marchés ciblées, selon la méthode d’échantillonnage « choisi » (</t>
    </r>
    <r>
      <rPr>
        <i/>
        <sz val="10"/>
        <color rgb="FFFFFFFF"/>
        <rFont val="Arial Narrow"/>
        <family val="2"/>
      </rPr>
      <t>purposive sampling</t>
    </r>
    <r>
      <rPr>
        <sz val="10"/>
        <color rgb="FFFFFFFF"/>
        <rFont val="Arial Narrow"/>
        <family val="2"/>
      </rPr>
      <t>). Les IC ont été contactés en personne dans les marchés  avec pour objectif d'obtenir des informations sur le prix et la disponibilité de sept produits de nourriture et huit produits EHA.
La collecte de données a été réalisée par des partenaires du groupe de travail de Transferts Monétaires en Haïti interessés par l’initiative et en capacité de mobiliser des ressources dans la zone d’étude. Les équipes de terrain de ces organisations et institutions étaient en charge de relever cinq prix par produit/service</t>
    </r>
    <r>
      <rPr>
        <sz val="10"/>
        <color rgb="FFFFFF66"/>
        <rFont val="Arial Narrow"/>
        <family val="2"/>
      </rPr>
      <t xml:space="preserve"> </t>
    </r>
    <r>
      <rPr>
        <sz val="10"/>
        <color rgb="FFFFFFFF"/>
        <rFont val="Arial Narrow"/>
        <family val="2"/>
      </rPr>
      <t>afin de permettre le calcul de prix médians. Cette évaluation sera menée à une fréquence d'environ une fois par mois.</t>
    </r>
  </si>
  <si>
    <t>Paola Gómez -  paola.gomez@reach-initiative.org
Emma Kruger - emma.kruger@reach-initiative.org</t>
  </si>
  <si>
    <t>Eau</t>
  </si>
  <si>
    <t>Serviettes Hygiéniques</t>
  </si>
  <si>
    <t>Savon de toilette</t>
  </si>
  <si>
    <t>Chlore</t>
  </si>
  <si>
    <t>Brosse à dents</t>
  </si>
  <si>
    <t>Haricots rouges</t>
  </si>
  <si>
    <t>Haricots noirs</t>
  </si>
  <si>
    <t>Farine de Blé</t>
  </si>
  <si>
    <t>ID_TEMP</t>
  </si>
  <si>
    <t>Prix_Médians</t>
  </si>
  <si>
    <t>Unvalid data</t>
  </si>
  <si>
    <t>EK</t>
  </si>
  <si>
    <t>Follow-up</t>
  </si>
  <si>
    <t>FOKA DAI AYITI, Code enquêteur 1</t>
  </si>
  <si>
    <t>FOKA DAI AYITI, Code enquêteur 2</t>
  </si>
  <si>
    <t>2 magasins enquêtés semblent porter le même nom à Miragoane. S'agit-il du même commerçant?</t>
  </si>
  <si>
    <t>FOKA DAI AYITI, Enquêteur 2</t>
  </si>
  <si>
    <t>Produit kosmetik</t>
  </si>
  <si>
    <t>(Ok)</t>
  </si>
  <si>
    <t>Produit cosmétique</t>
  </si>
  <si>
    <t>2 détaillants semblent porter le même nom à Cité Soleil, s'agit-il du même commerçant?</t>
  </si>
  <si>
    <t>Concern, CWW-01</t>
  </si>
  <si>
    <t>Youseline Vixama</t>
  </si>
  <si>
    <t>Youseline</t>
  </si>
  <si>
    <t>Vous avez indiqué "TEST" dans la section commentaires. Est-ce qu'il s'agit q'une erreur, ou bien les données ne sont pas valides?</t>
  </si>
  <si>
    <t>CRS, 746</t>
  </si>
  <si>
    <t>Petite Rivière de Nippes, Nippes</t>
  </si>
  <si>
    <t>TEST</t>
  </si>
  <si>
    <t>Durée courte : la durée de l'enquête nous parait assez courte (en tenant conte du nombre de produits), c</t>
  </si>
  <si>
    <t>UNDP, 2727</t>
  </si>
  <si>
    <t>Durée courte : la durée de l'enquête nous parait assez courte (en tenant conte du nombre de produits), est-elle bien valide?</t>
  </si>
  <si>
    <t>FOKA DAI AYITI, Enquêteur 1</t>
  </si>
  <si>
    <t>WFP, nord_5661</t>
  </si>
  <si>
    <t>ACTED, PL82</t>
  </si>
  <si>
    <t>Anse d'Hainault, Grand'Anse</t>
  </si>
  <si>
    <t>WFP, sud_8132</t>
  </si>
  <si>
    <t>MOJDDE, EI3120</t>
  </si>
  <si>
    <t>Durée longue : la durée de l'enquête nous parait assez longue, l'enquête est-elle bien valide?</t>
  </si>
  <si>
    <t>MOJDDE, PL0063</t>
  </si>
  <si>
    <t>Concern, CWW-03</t>
  </si>
  <si>
    <t>Column Deleted</t>
  </si>
  <si>
    <t>Deleted for identity protection</t>
  </si>
  <si>
    <t>CHECK_LOCALITE</t>
  </si>
  <si>
    <t xml:space="preserve">St Michel
</t>
  </si>
  <si>
    <t>Mache nan Pon Gabriel</t>
  </si>
  <si>
    <t>Mache nan  Pon Gabriel</t>
  </si>
  <si>
    <t>Mache nan Pon  Gabriel</t>
  </si>
  <si>
    <t>Mache Nan  Pony Gabriel</t>
  </si>
  <si>
    <t>Mache  nan  Pon  Gabriel</t>
  </si>
  <si>
    <t>Save the Children, ASV758</t>
  </si>
  <si>
    <t>Mache lestè</t>
  </si>
  <si>
    <t>Marché de Estère</t>
  </si>
  <si>
    <t>Marché de l'Estere</t>
  </si>
  <si>
    <t>Marche St Michel</t>
  </si>
  <si>
    <t>Marché Vieux route</t>
  </si>
  <si>
    <t>ACTED, Pl82</t>
  </si>
  <si>
    <t>26de588f-c6be-4018-a26b-8b2eba9b78e6</t>
  </si>
  <si>
    <t>Pl82</t>
  </si>
  <si>
    <t>Pour les autres enquêtes dans ce marchés, il est indiqué qu'il s'agit de la localité Gaillard. Est-ce que vous confirmez que ce n'était pas le cas pour cette enquête?</t>
  </si>
  <si>
    <t>Anse-d'Ainault</t>
  </si>
  <si>
    <t>Correction</t>
  </si>
  <si>
    <t>Cap-Haïtien, Nord</t>
  </si>
  <si>
    <t>Lors de la dernière collecte et des discussions il était indiqué que le Marché des Cayes était en milieu urbain. Est-ce que c'est le cas ou s'agit-il d'un autre marché?</t>
  </si>
  <si>
    <t>Clarification from enumerator</t>
  </si>
  <si>
    <t>Lors de la dernière collecte et des discussions, il avait été indiqué que le marché L'estère était situé en milieu rural. Est-ce que c'est le cas?</t>
  </si>
  <si>
    <t>Lors de la collecte il était indiqué que le marché de Port-à-Piment était situé en zone rurale. Est-ce le cas?</t>
  </si>
  <si>
    <t>CHECK_MARCHE</t>
  </si>
  <si>
    <t>Pour les autres enquêtes il est indiqué "Marché de Port-à-Piment". S'agit-il du même marché?</t>
  </si>
  <si>
    <t>Lors de la collecte précédente et des discussions, vous aviez indiqué que le marché de Limonade était situé en milieu rural. Est-ce que c'est le cas?</t>
  </si>
  <si>
    <t>Pour les autres enquêtes il est indiqué "Marché de Cluny". S'agit-il du même marché?</t>
  </si>
  <si>
    <t>Pour les autres enquêtes il est indiqué marché de l'Estère. S'agit-il du même marché ou d'un autre?</t>
  </si>
  <si>
    <t>Valeur Aberrante : pouvez-vous vérifier que le prix indiqué pour 1 marmite de farine chez ce marchand est correct?</t>
  </si>
  <si>
    <t>Valeur abberante : confirmez-vous que le prix pour une marmite de riz chez ce marchand était bien de 150 gourdes?</t>
  </si>
  <si>
    <t>Valeur aberrante : confirmez-vous qu'il s'agit bien du prix pour 1 marmite de haricots chez ce marchand?</t>
  </si>
  <si>
    <t>Valeur aberrante : confirmez-vous qu'il s'agisse bien du prix d'1 marmite des haricots noirs les moins chers chez ce marchand?</t>
  </si>
  <si>
    <t>Unvalid unit conversion</t>
  </si>
  <si>
    <t>Concern, CWW-02</t>
  </si>
  <si>
    <t>Te gen peryod fèt</t>
  </si>
  <si>
    <t>se te moman fèt</t>
  </si>
  <si>
    <t>pp</t>
  </si>
  <si>
    <t>Akoz,c t peryod fèt</t>
  </si>
  <si>
    <t>Paske c t mwa fèt</t>
  </si>
  <si>
    <t>Peryod fèt</t>
  </si>
  <si>
    <t>Paske yo te  fini</t>
  </si>
  <si>
    <t>Paske yo te fini</t>
  </si>
  <si>
    <t>Akoz  mw  te fin  vann  yo</t>
  </si>
  <si>
    <t>Paske  yo te fini</t>
  </si>
  <si>
    <t>Sandardisation</t>
  </si>
  <si>
    <t>Paske  stok mw konn  fini</t>
  </si>
  <si>
    <t>PROBLEM LAJAN</t>
  </si>
  <si>
    <t>Pat gen lajan</t>
  </si>
  <si>
    <t>Pa gen mwayen kob pou m achte</t>
  </si>
  <si>
    <t>Lajanm pat sifi poum  te re  achte le pwodwi yo  te fini  an</t>
  </si>
  <si>
    <t>L'argent ne suffit pas pour acheter à nouveau quand les produits ont été fini</t>
  </si>
  <si>
    <t>Traducation</t>
  </si>
  <si>
    <t>Traduction</t>
  </si>
  <si>
    <t>Ils ont été fini</t>
  </si>
  <si>
    <t>Paskem te vann  anpil  e mw pat  gentan  remonte  dlo  a</t>
  </si>
  <si>
    <t>Il y n'avait pas  d'argent</t>
  </si>
  <si>
    <t>Podwi pa tro chè</t>
  </si>
  <si>
    <t>Les produits ne sont pas trop cher</t>
  </si>
  <si>
    <t>C'etait le moment de fête</t>
  </si>
  <si>
    <t xml:space="preserve">Stok mw  te  fini  mw  te  oblije al  renouvlel </t>
  </si>
  <si>
    <t>DINEPA PAT BAY DLO</t>
  </si>
  <si>
    <t>Problème gaz</t>
  </si>
  <si>
    <t>Commentaires</t>
  </si>
  <si>
    <t>M ta renmen nou edem pou komes la grandi</t>
  </si>
  <si>
    <t>mwen ta renmen jwenn èd</t>
  </si>
  <si>
    <t>Anyn</t>
  </si>
  <si>
    <t>Anyen</t>
  </si>
  <si>
    <t>nou bezw pri dlo a desann</t>
  </si>
  <si>
    <t>nou bezwen pri dlo a desann</t>
  </si>
  <si>
    <t>nou bezwen Dinepa bannou sevis</t>
  </si>
  <si>
    <t>Se yon  komesan  ki preske  gen tout pwodwi yo sou bak li</t>
  </si>
  <si>
    <t>Se toujou bak nap fe chak jou</t>
  </si>
  <si>
    <t>Machann nanbanou yon bon akèy em kwè nan véracité sal dim yo</t>
  </si>
  <si>
    <t>Mwen ta jwenn kredi vre men mwen toujou pè sa Paske komes yo pa vann cho épi bank ap fe tansyon monte ou</t>
  </si>
  <si>
    <t>M ta renmen konnen poukisa nap mande tout enfomasyon anplis Sam sot tande yo</t>
  </si>
  <si>
    <t>Nou Ht dlo two ché</t>
  </si>
  <si>
    <t xml:space="preserve">Eske se jounalis ou ye ko fe wap plede poze m kesyon sa yo ? </t>
  </si>
  <si>
    <t xml:space="preserve">Eske se jounalis ou ye ki fe wap plede poze m kesyon sa yo ? </t>
  </si>
  <si>
    <t>Lè w fin fè ankèt la pou ki rezon? (moun ki ankete a)</t>
  </si>
  <si>
    <t xml:space="preserve">nou swete dinepa ede nou </t>
  </si>
  <si>
    <t>Moun Nan reponn Kesyon yo,  men l pa vle bay informations sou non l ak Telefon li</t>
  </si>
  <si>
    <t>Mèsi anpil Madam Dina</t>
  </si>
  <si>
    <t xml:space="preserve">Anpil fwa nou chita nou pa vann anyen. Moun yo pa gen lajan pou achte </t>
  </si>
  <si>
    <t xml:space="preserve">Mw pa jwn moun ki vann dlo klowos la se klowos en grain </t>
  </si>
  <si>
    <t xml:space="preserve">Mw pa jwen moun ki vann dlo klowos la se klowos en grain </t>
  </si>
  <si>
    <t>Klowoks likid la pa disponib ditou</t>
  </si>
  <si>
    <t>Eske organisation sa a ap prete nou yon ti kob</t>
  </si>
  <si>
    <t>Sa se pou  dlo moun  konn  bwè .</t>
  </si>
  <si>
    <t>Ceci est pour l'eau de boisson</t>
  </si>
  <si>
    <t>Marche nan Pon Gabriel</t>
  </si>
  <si>
    <t>Stock  mw  te fini</t>
  </si>
  <si>
    <t>Paske machandiz  mw  yo te fini</t>
  </si>
  <si>
    <t>Paske pwodwim  yo te fini</t>
  </si>
  <si>
    <t>Pwodwi yo  te fini</t>
  </si>
  <si>
    <t>Paske komes yo konn fini</t>
  </si>
  <si>
    <t>Data not valid</t>
  </si>
  <si>
    <t>Valeur aberrante : confirmez-vous qu'il s'agisse bien du prix collecté pour 1 gallon d'huile (environ 3,78 L)?</t>
  </si>
  <si>
    <t>Valeur aberrante : confirmez-vous qu'il s'agisse bien du prix collecté pour 591 mL d'huile? S'agit-il d'huile en drum ou conditionnée?</t>
  </si>
  <si>
    <t>Ici le prix est indiqué mais pas la quantité/unité (999). Combien de grammes faisait le savon lessive de prix 650 HTG?</t>
  </si>
  <si>
    <t>Ici le prix est indiqué mais pas la quantité/unité (999). Combien de grammes faisait le savon lessive de prix 525 HTG?</t>
  </si>
  <si>
    <t>Paskem  vann  yo</t>
  </si>
  <si>
    <t>Le prix n'a pas été enregistré pour la savon lessive de 75 g (999) : pour quelle raison?</t>
  </si>
  <si>
    <t>Valeur aberrante : confirmez-vous qu'il s'agit du prix pour 1 brosse à dents?</t>
  </si>
  <si>
    <t>Valeur aberrante : confirmez-vous qu'il s'agit du prix pour un paquet de 24 serviettes hygiéniques (kotex)?</t>
  </si>
  <si>
    <t>Valeur aberrante : confirmez-vous qu'il s'agit du prix pour un paquet de 8 serviettes hygiéniques (kotex)?</t>
  </si>
  <si>
    <t>Erreur d'unité : êtes-vous sur qu'il s'agit d' 1 mL de chlore (15 HTG)? De quel type de récipent s'agit-il?</t>
  </si>
  <si>
    <t>Valeur aberrante : confirmez-vous qu'il s'agit du prix pour 1L de chlore?</t>
  </si>
  <si>
    <t>CHECK_Prix_Serviettes H_Ok</t>
  </si>
  <si>
    <t>Valeur aberrante : confirmez-vous qu'il s'agit du prix pour un savon de 75g?</t>
  </si>
  <si>
    <t>Valeur aberrante : confirmez-vous qu'il s'agit du prix pour un savon d'environ 75g?</t>
  </si>
  <si>
    <t>Réponse qui semble incohérente : confirmez-vous que la rupture de stock a été justifiée par le faible coût des produits?</t>
  </si>
  <si>
    <t>Valeur aberrante : confirmez-vous qu'il s'agit du prix pour le remplissage d'un galon de 5 gallons (environ 19L) d'eau à une boutique en gourdes?</t>
  </si>
  <si>
    <t>Valeur aberrante : confirmez-vous que c'est le prix que la personne pait pour acheter un bidon de 12L à une boutique?</t>
  </si>
  <si>
    <t>Vous avez écris que cette enquête était pour l'eau de boisson mais je ne vois pas de prix ou d'informations concernant l'eau de boisson. Quelle est la raison?</t>
  </si>
  <si>
    <t>Coordonnées GPS similaire : il semblerait que 9 enquêtes aient été réalisées au même endroit (clinique médicale rue Hubert). Ces enquêtes sont-elles valides?</t>
  </si>
  <si>
    <t>Unvalid value</t>
  </si>
  <si>
    <t>Valeurs abbérantes : merci de vérifier</t>
  </si>
  <si>
    <t>Deletion</t>
  </si>
  <si>
    <t>Unvalid survey (clarification from enumerator)</t>
  </si>
  <si>
    <t>CHECK_Prix_Dentifrice_Ok</t>
  </si>
  <si>
    <t>Lors de la dernière collecte et des discussions, il avait été indiqué que le marché de terre Noire était situé en zone urbaine. Est-ce que c'est le cas?</t>
  </si>
  <si>
    <t>Milieu urbain / Centre-ville</t>
  </si>
  <si>
    <t>Deleted</t>
  </si>
  <si>
    <t>label::Français</t>
  </si>
  <si>
    <t>label:Kreyol</t>
  </si>
  <si>
    <t>hint:Français</t>
  </si>
  <si>
    <t>hint:Kreyol</t>
  </si>
  <si>
    <t>Dat jodi an</t>
  </si>
  <si>
    <t>selected(${q02_organisation}, 'autre')</t>
  </si>
  <si>
    <t>endike pou nou, inisyal non ou</t>
  </si>
  <si>
    <t>Pa egzamp: si non ou se Samson Lux, mete SL pou inisyal ou</t>
  </si>
  <si>
    <t>${q03_enqueteur}='autre'</t>
  </si>
  <si>
    <t>Non depatman</t>
  </si>
  <si>
    <t>Non komin</t>
  </si>
  <si>
    <t>select_one section_communale</t>
  </si>
  <si>
    <t>Nom de la Section Communale:</t>
  </si>
  <si>
    <t>Non seksyon kominal</t>
  </si>
  <si>
    <t>selected-at(${sq06_section_communale}, position(..)-1)</t>
  </si>
  <si>
    <t>jr:choice-name(${nom_section_commune}, '${sq06_section_communale}')</t>
  </si>
  <si>
    <t>select_one localite</t>
  </si>
  <si>
    <t>Nom de la localité:</t>
  </si>
  <si>
    <t>Non lokalite</t>
  </si>
  <si>
    <t>Précisez le nom de la localité / ville :</t>
  </si>
  <si>
    <t>Presize non vil lokalite an</t>
  </si>
  <si>
    <t>selected(${q06_localite}, 'autre')</t>
  </si>
  <si>
    <t>Non mache a</t>
  </si>
  <si>
    <t>bay presizyon sou non mache an</t>
  </si>
  <si>
    <t>select_one type_zone</t>
  </si>
  <si>
    <t>Dans quelle type de milieu se trouve le marché?</t>
  </si>
  <si>
    <t>select_one type_enquete</t>
  </si>
  <si>
    <t>Type de l'enquête:</t>
  </si>
  <si>
    <t>ou genyen plis ke 17 tan?</t>
  </si>
  <si>
    <t>[Enquêteur] : Merci de votre temps, nous cherchons informateurs clés de plus de 18 ans.</t>
  </si>
  <si>
    <t>select_one sexe</t>
  </si>
  <si>
    <t>Quel est le sexe de la personne enquêtée?</t>
  </si>
  <si>
    <t>marchand</t>
  </si>
  <si>
    <t>${q00_type_enquete}='marchand'</t>
  </si>
  <si>
    <t>1-Questions sur le marchand</t>
  </si>
  <si>
    <t>1- Kesyon sou machann lan</t>
  </si>
  <si>
    <t>Nom de la boutique ou du commerce</t>
  </si>
  <si>
    <t>Si le commerce n'a pas de nom, indiquer le nom du marchand</t>
  </si>
  <si>
    <t>lap itil nou selman nan ka kote nap bezwen klarifye kek enfomasyon oubyen buznis lan pa fasil pou ale ladan l. ekri "-999" si moun kap reponn lan pa vle ou pa kapab reponn</t>
  </si>
  <si>
    <t>numbers</t>
  </si>
  <si>
    <t>select_one  type_marchand</t>
  </si>
  <si>
    <t>Quel est le type de marchand?</t>
  </si>
  <si>
    <t>Eske ou vann an gwo oubyen an detay?</t>
  </si>
  <si>
    <t xml:space="preserve">Merci de votre temps, nous cherchons uniquement des marchands non grossistes cette enquête. Aurevoir. </t>
  </si>
  <si>
    <t>Mesi pou tan ou, nap chache machann ki vann an detay. Babay</t>
  </si>
  <si>
    <t>${q1_1_magain_type}='Grossiste'</t>
  </si>
  <si>
    <t>Quel type de produits vendez-vous ?</t>
  </si>
  <si>
    <t>Ki tip pwodwi ou vann?</t>
  </si>
  <si>
    <t>eske ou genyen yon ide sou konbyen moun ki achte nan biznis ou an chak jou</t>
  </si>
  <si>
    <t>2-Questions sur les produits : nourriture</t>
  </si>
  <si>
    <t>2- Kesyon sou pwodwi yo: Manje</t>
  </si>
  <si>
    <t>food_solide</t>
  </si>
  <si>
    <t>(selected(${q2_1_articles_disponibles}, 'farine_ble')) or (selected(${q2_1_articles_disponibles}, 'riz')) or (selected (${q2_1_articles_disponibles}, 'mais')) or (selected (${q2_1_articles_disponibles}, 'sucre')) or (selected (${q2_1_articles_disponibles}, 'haricot_noir')) or (selected (${q2_1_articles_disponibles}, 'haricot_rouge'))</t>
  </si>
  <si>
    <t>select_one oui_non_marmite</t>
  </si>
  <si>
    <t>Pour cette enquête, nous aurions besoin de connaître les prix en grande marmite. Vendez-vous vos produits en grande marmite?</t>
  </si>
  <si>
    <t>food_solide_marmite</t>
  </si>
  <si>
    <t>${q2_2_utilisation_marmite}='oui_marmite'</t>
  </si>
  <si>
    <t>Quel est le prix en gourdes pour 1 grosse marmite de farine de blé (blanche) ?</t>
  </si>
  <si>
    <t>konbyen goud ou vann yon gro mamit farin ble ki blanch?</t>
  </si>
  <si>
    <t xml:space="preserve">Si le marchand vend plusieurs types de farine, merci de considérer uniquement la moins chère pour relever le prix. Écrivez "-999" pour si l'enquêté ne peut/veut pas répondre. </t>
  </si>
  <si>
    <t>${q3_2_prix_bas_kg_farine_ble} div 2</t>
  </si>
  <si>
    <t>Quel est le prix en gourdes pour 1 grosse marmite de riz?</t>
  </si>
  <si>
    <t>Konbyen goud ou vann yon gro mamit diri?</t>
  </si>
  <si>
    <t>Si le marchand vend plusieurs types de riz, merci de considérer uniquement le moins cher pour relever le prix.  Écrivez "-999" pour si l'enquêté ne peut/veut pas répondre.</t>
  </si>
  <si>
    <t>${q3_2_prix_bas_marmite_riz} div 2.6</t>
  </si>
  <si>
    <t>Quel est le prix en gourdes pour 1 grosse marmite de maïs (moulu) ?</t>
  </si>
  <si>
    <t>Konbyen goud ou vann yon gro mamit mayi moulen?</t>
  </si>
  <si>
    <t xml:space="preserve">Si le marchand vend plusieurs types de maïs, merci de considérer uniquement le moins cher pour relever le prix.  Écrivez "-999" pour si l'enquêté ne peux/veux pas répondre. </t>
  </si>
  <si>
    <t>${q3_2_prix_bas_autre_mais_mais} div 2.3</t>
  </si>
  <si>
    <t>eske mayi moulen sa sòti nan yon lòt peyi?</t>
  </si>
  <si>
    <t>Quel est le prix en gourdes pour une grosse marmite de sucre en gourdes?</t>
  </si>
  <si>
    <t>konbyen goud ou vann yon gro mamit sik?</t>
  </si>
  <si>
    <t>Si le marchand vend plusieurs types de sucre, merci de considérer uniquement le moins cher pour relever le prix.  Écrivez "-999" pour si l'enquêté ne peux/veux pas répondre.</t>
  </si>
  <si>
    <t>${q3_2_prix_bas_autre_sucre_sucre} div 2.9</t>
  </si>
  <si>
    <t>eske sik sa sòti nan lòt peyi?</t>
  </si>
  <si>
    <t>Quel est le prix en gourdes pour 1 grosse marmite de haricots noirs en gourdes?</t>
  </si>
  <si>
    <t>konbyen goud ou vann yon gro mamit pwa nwa?</t>
  </si>
  <si>
    <t>Si le marchand vend plusieurs types de haricots, merci de considérer uniquement le moins cher pour relever le prix.  Écrivez "-999" pour si l'enquêté ne peux/veux pas répondre.</t>
  </si>
  <si>
    <t>${q3_2_prix_bas_autre_haricot_noir_haricot_noir} div 2.4</t>
  </si>
  <si>
    <t>Est-ce que ces haricots noir sont un produit importé?</t>
  </si>
  <si>
    <t>eske pwa nwa sa sòti nan lòt peyi?</t>
  </si>
  <si>
    <t>Quel est le prix en gourdes pour une marmite de haricots rouge ?</t>
  </si>
  <si>
    <t>Konbyen goud ou vann yon gro mamit pwa rouj?</t>
  </si>
  <si>
    <t>Si le marchand vend plusieurs types de haricots, merci de considérer uniquement le moins cher pour relever le prix.  Écrivez "-999" pour si l'enquêté ne peux/veux pas</t>
  </si>
  <si>
    <t>eske pwa rouj sa sòti nan lòt peyi?</t>
  </si>
  <si>
    <t>Vendez-vous l'huile en bidon de 1 gallon ?</t>
  </si>
  <si>
    <t>ou vann lwil pa galon?</t>
  </si>
  <si>
    <t>Quel est le prix en gourdes pour 1 gallon d'huile ?</t>
  </si>
  <si>
    <t>Konbyen goud ou vann yon galon lwil?</t>
  </si>
  <si>
    <t>Si il y a plusieurs types de bidons de 1 gallon d'huile, merci de ne considérer uniquement celui le moins cher pour relever le prix.  Écrivez "-999" pour si l'enquêté ne peux/veux pas répondre.</t>
  </si>
  <si>
    <t>${q3_1_unite_huile} = 'oui'</t>
  </si>
  <si>
    <t>Si non, par quelle quantité vendez-vous généralement l'huile ?</t>
  </si>
  <si>
    <t>si non, pa ki kantite ou vann lwil la:</t>
  </si>
  <si>
    <t>Si il y a plusieurs types d'huile dans le magasin, merci de considérer uniquement la marque/catégorie la moins chère.</t>
  </si>
  <si>
    <t>inite:</t>
  </si>
  <si>
    <t>Nombre de ${unite_autre_huile_connue}  :</t>
  </si>
  <si>
    <t>kantite ${unite_autre_huile_connue}  :</t>
  </si>
  <si>
    <t>Écrivez "-999" pour si l'enquêté ne peut/veut pas répondre.</t>
  </si>
  <si>
    <t xml:space="preserve"> Ekri "-999" si li pa vle ou pa kapab reponn</t>
  </si>
  <si>
    <t>Quel est le prix de ${q3_1_3_poids_unite_autre_huile},  ${unite_autre_huile_connue} d'huile en gourdes?</t>
  </si>
  <si>
    <t>Ki pri ${q3_1_3_poids_unite_autre_huile},  ${unite_autre_huile_connue} lwil an goud?</t>
  </si>
  <si>
    <t>Si il y a plusieurs types d'huile différents, merci de considérer le moins cher pour relever le prix.  Écrivez "-999" pour si l'enquêté ne peux/veux pas répondre.</t>
  </si>
  <si>
    <t>if((selected(${q3_1_2_unites_autre_huile}, 'gallon')),(${q3_2_prix_bas_autre_huile_huile} div ${q3_1_3_poids_unite_autre_huile}),
if((selected(${q3_1_2_unites_autre_huile}, 'litre')),((${q3_2_prix_bas_autre_huile_huile} div ${q3_1_3_poids_unite_autre_huile} )*3.78),
if((selected(${q3_1_2_unites_autre_huile}, 'mililitre')),(((${q3_2_prix_bas_autre_huile_huile} div ${q3_1_3_poids_unite_autre_huile} )*1000)*3.785),
if((selected(${q3_1_2_unites_autre_huile}, 'bouteille_barbancourt')),(((${q3_2_prix_bas_autre_huile_huile} div (${q3_1_3_poids_unite_autre_huile}) div .75)) *3.785),
'NA'))))</t>
  </si>
  <si>
    <t>if((selected(${q3_1_unite_huile}, 'oui')),
(${q3_2_prix_bas_gal_huile}), (${huile_prix_unite_converti_gallon}))</t>
  </si>
  <si>
    <t>eske lwil sa soti nan lot peyi?</t>
  </si>
  <si>
    <t>pandan denye mwa sa, eske sa rivew deja estok pwodwi manjew lan konn fini?</t>
  </si>
  <si>
    <t>Poukisa estok pwodwi manjew konn fini pandan denye mwa sa?</t>
  </si>
  <si>
    <t>selected(${q2_1_articles_disponibles}, name)</t>
  </si>
  <si>
    <t xml:space="preserve">eske moun ki konn founi w pwodwi manje yo sitou, li trouve li ayiti? </t>
  </si>
  <si>
    <t>nan ki depatman, moun ki konn founi w pwodwi manje yo sitou, li retrouve l?</t>
  </si>
  <si>
    <t>nan ki komin, moun ki konn founi w pwodwi manje yo sitou, li retrouve l?</t>
  </si>
  <si>
    <t>eske ou kapab jwenn kredi pou ou achte pwodwi manje ou yo?</t>
  </si>
  <si>
    <t>eske kounya, ou gen mwayen pou w ta ogmante estok ou de 20% nan 15 jou kap vini la yo, nan ka kote ou ta vin genyen plis kliyan ki vin achte?</t>
  </si>
  <si>
    <t>3-Questions sur les produits : Produits d'hygiène, eau ou assainissement</t>
  </si>
  <si>
    <t>Est-ce que les barres de savon lessive que vous vendez font entre 70 et 80 g ?</t>
  </si>
  <si>
    <t>Eske ba savon lave ou vann yo peze 70-80g?</t>
  </si>
  <si>
    <t>Si vous vendez plusieurs marques, merci d'indiquer le prix pour la marque la moins chère.</t>
  </si>
  <si>
    <t>Quel est le prix en gourdes pour 1 pièce de savon lessive d'environ 70-80 g ?</t>
  </si>
  <si>
    <t>Konbyen goud ou vann yon ba savon lave?</t>
  </si>
  <si>
    <t xml:space="preserve">Écrivez "-999" pour si l'enquêté ne peut/souhaite pas répondre. </t>
  </si>
  <si>
    <t>Ekri "-999" pou si moun kap reponn lan pa vle oubyen pa swete reponn</t>
  </si>
  <si>
    <t>savon_autre_unite</t>
  </si>
  <si>
    <t>Si non, combien de grammes fait le savon lessive que vous vendez?</t>
  </si>
  <si>
    <t>Si vous vendez plusieurs marques, merci d'indiquer le poids de la barre de la marque la moins chère.</t>
  </si>
  <si>
    <t>Quel est le prix en gourdes pour ${q3_1_2_unites_autre_savon_lessive} grammes de savon lessive ?</t>
  </si>
  <si>
    <t>ki pri an goud pou ${q3_1_2_unites_autre_savon_lessive} gram savon lave ?</t>
  </si>
  <si>
    <t>Si vous vendez plusieurs marques, merci d'indiquer le prix pour la marque la moins chère.  Écrivez "-999" pour si l'enquêté ne peut/souhaite pas répondre.</t>
  </si>
  <si>
    <t>if((selected(${q3_1_unite_savon_lessive}, ‘oui’)), (${q3_2_prix_75g_savon_lessive}), 
if((selected(${q3_1_unite_savon_lessive}, ‘non’)), (${q3_2_prix_bas_autre_savon_lessive} div ${q3_1_2_unites_autre_savon_lessive})*75, 'NA'))</t>
  </si>
  <si>
    <t>an goud. Ekri "-999" pou si moun kap reponn lan pa vle oubyen pa swete reponn</t>
  </si>
  <si>
    <t>Est-ce que cette brosse à dent est un produit importé?</t>
  </si>
  <si>
    <t>eske ou vann pat pou bwose dan ki peze 85 gram?</t>
  </si>
  <si>
    <t>Quel est le prix en gourdes pour 1 tube de dentrifrice d'environ 85g ?</t>
  </si>
  <si>
    <t>konbyen goud ou vann yon pat pou bwose dan ki peze 85 gram?</t>
  </si>
  <si>
    <t xml:space="preserve">Si vous vendez plusieurs types de dentifrice, merci de considérer la marque de dentifrice la moins chère.  Écrivez "-999" pour si l'enquêté ne peut/souhaite pas répondre. </t>
  </si>
  <si>
    <t>selected(${q3_1_unite_dentifrice},'oui')</t>
  </si>
  <si>
    <t>dentifrice_autre_unite</t>
  </si>
  <si>
    <t>${q3_1_unite_dentifrice} = 'non'</t>
  </si>
  <si>
    <t>Si non, combien de grammes font le dentifrice que vous vendez ?</t>
  </si>
  <si>
    <t>Si non, konbyen gram pat ou vann yo peze?</t>
  </si>
  <si>
    <t>Quel est le prix en gourdes pour ${q3_1_2_unites_autre_dentifrice} grammes de dentrifrice ?</t>
  </si>
  <si>
    <t>Ki pri an goud pou ${q3_1_2_unites_autre_dentifrice} gram pat ?</t>
  </si>
  <si>
    <t xml:space="preserve">Si vous vendez plusieurs types de dentifrice, merci de considérer uniquement le moins cher d'entre eux.  Écrivez "-999" pour si l'enquêté ne peut/souhaite pas répondre. </t>
  </si>
  <si>
    <t>if((selected(${q3_1_unite_dentifrice}, ‘oui’)), (${q3_2_prix_85g_dentifrice}), 
if((selected(${q3_1_unite_dentifrice}, ‘non’)), (${q3_2_prix_bas_autre_dentifrice_dentrifrice} div ${q3_1_2_unites_autre_dentifrice})*85, 'NA'))</t>
  </si>
  <si>
    <t>Est-ce que le dentifrice est un produit importé?</t>
  </si>
  <si>
    <t xml:space="preserve">Si il y a plusieurs types de papier toilette, merci de considérer la marque la moins chère. Écrivez "-999" pour si l'enquêté ne peut/veut pas répondre. </t>
  </si>
  <si>
    <t>Est-ce que vous vendez les serviettes hygiéniques (kotex) en sachet de 8 pièces ?</t>
  </si>
  <si>
    <t>Quel est le prix en gourdes pour 1 pack de 8 pièces de serviettes hygiéniques (kotex) dans votre magasin?</t>
  </si>
  <si>
    <t xml:space="preserve">Si il y a plusieurs types, merci de considérer la marque la moins chère. Écrivez "-999" pour si l'enquêté ne peut/veut pas répondre. </t>
  </si>
  <si>
    <t>serviettes_autre_unite</t>
  </si>
  <si>
    <t>Si non, en paquets de combien d'unités vendez vous les serviettes hygiéniques (kotex) ?</t>
  </si>
  <si>
    <t>Exemple: Si il y a 10 serviettes/pads dans un paquet, indiquer 10.</t>
  </si>
  <si>
    <t>Quel est le prix en gourdes pour ${q3_1_2_unites_autre_serviettes_hygieniques} serviettes hygiéniques (kotex)?</t>
  </si>
  <si>
    <t xml:space="preserve">Si il y a plusieurs types, merci de considérer la marque la moins chère.  Écrivez "-999" pour si l'enquêté ne peut/veut pas répondre. </t>
  </si>
  <si>
    <t>Siw vann plizyè tip  koteks, endike pri mak ki vann mwen chè a. Ekri "-999" pou si moun kap reponn lan pa vle oubyen pa swete reponn</t>
  </si>
  <si>
    <t>if((selected(${q3_1_unite_serviettes_hygieniques}, ‘oui’)), (${q3_2_prix_p8_serviettes_hygieniques}), 
if((selected(${q3_1_unite_serviettes_hygieniques}, ‘non’)), (${q3_2_prix_bas_autre_serviettes_hygieniques_serviettes_hygieniques} div ${q3_1_2_unites_autre_serviettes_hygieniques})*8, 'NA'))</t>
  </si>
  <si>
    <t>Est-ce que les serviettes hygiéniques (kotex) est un produit importé?</t>
  </si>
  <si>
    <t>Est-ce que vous vendez le chlore liquide (nettoyage) par bouteille d'1 litre ?</t>
  </si>
  <si>
    <t>Quel est le prix en gourdes pour une bouteille d'un litre de chlore liquide (nettoyage) ?</t>
  </si>
  <si>
    <t>konbyen goud ou vann boutèy  ki genyen yon lit dlo kloròks?</t>
  </si>
  <si>
    <t xml:space="preserve">Si il y a plusieurs types de chlore liquide chez le marchand, merci de considérer uniquement la marque/catégorie la moins chère.  Écrivez "-999" pour si l'enquêté ne peuT/souhaite pas répondre. </t>
  </si>
  <si>
    <t>${q3_1_unite_chlore_liquide} = 'oui'</t>
  </si>
  <si>
    <t>Dans ce cas, quelle taille font les bouteilles de chlore liquide de nettoyage que vous vendez (marque la moins chère)?</t>
  </si>
  <si>
    <t>Si il y a plusieurs types de chlore liquide chez le marchand, merci de considérer uniquement la marque/catégorie la moins chère.</t>
  </si>
  <si>
    <t>Nombre de ${q3_1_2_unites_autre_chlore_liquide} dans la bouteille de chlore :</t>
  </si>
  <si>
    <t>Si il y a plusieurs types de chlore liquide chez le marchand, merci de considérer uniquement la marque/catégorie la moins chère. Écrivez "-999" pour si l'enquêté ne peut/veut pas répondre.</t>
  </si>
  <si>
    <t>Quel est le prix de ${q3_1_3_poids_unite_autre_chlore_liquide},  ${unite_autre_chlore_liquide_connue} de chlore liquide en gourdes?</t>
  </si>
  <si>
    <t>ki pri ${q3_1_3_poids_unite_autre_chlore_liquide},  ${unite_autre_chlore_liquide_connue} kloròks likid an goud?</t>
  </si>
  <si>
    <t xml:space="preserve">Si il y a plusieurs types de chlore liquide chez le marchand, merci de considérer uniquement la marque/catégorie la moins chère.  Écrivez "-999" pour si l'enquêté ne peut/veut pas répondre. </t>
  </si>
  <si>
    <t>Eske kloròks likid lan sòti nan lòt peyi?</t>
  </si>
  <si>
    <t>if((selected(${q3_1_2_unites_autre_chlore_liquide}, 'litre')),       (${q3_2_prix_bas_autre_chlore_liquide} div ${q3_1_3_poids_unite_autre_chlore_liquide}),
if((selected(${q3_1_2_unites_autre_chlore_liquide}, 'gallon')),   ((${q3_2_prix_bas_autre_chlore_liquide} div ${q3_1_3_poids_unite_autre_chlore_liquide}) div (3.785)),
if((selected(${q3_1_2_unites_autre_chlore_liquide}, 'mililitre')) ,((${q3_2_prix_bas_autre_chlore_liquide} div ${q3_1_3_poids_unite_autre_chlore_liquide} )*1000),
if((selected(${q3_1_2_unites_autre_chlore_liquide}, 'bouteille_barbancourt')), ((${q3_2_prix_bas_autre_chlore_liquide} div (${q3_1_3_poids_unite_autre_chlore_liquide}) div (.75))),
'NA'))))</t>
  </si>
  <si>
    <t>if((selected(${q3_1_unite_chlore_liquide}, ‘oui’)), ${q3_2_prix_bas_lt_chlore_liquide}, 
if((selected(${q3_1_unite_chlore_liquide}, ‘non’)), ${chlore_prix_unite_converti_litre}, 'NA'))</t>
  </si>
  <si>
    <t>Est-ce que les barres de savon de toilette que vous vendez font entre 70 et 80 g ?</t>
  </si>
  <si>
    <t xml:space="preserve">Siw vann plizyè mak savon twalèt, endike pri mak ki vann mwen chè a. </t>
  </si>
  <si>
    <t>Quel est le prix le plus bas en gourdes pour 1 pièce de savon de toilette d'environ 70-80 g ?</t>
  </si>
  <si>
    <t xml:space="preserve">Si il y a plusieurs types de savons de toilette, merci de considérer la marque la moins chère. Écrivez "-999" pour si l'enquêté ne peut/veut pas répondre. </t>
  </si>
  <si>
    <t>siw genyen plizè tip savon twalèt, konsidere sa ki vann mwen chè a. ekri "-999" pou si moun kap reponn lan pa vle oubyen pa swete reponn</t>
  </si>
  <si>
    <t>${q3_1_unite_savon_mains} = 'oui'</t>
  </si>
  <si>
    <t>savons_mains_autre_unite</t>
  </si>
  <si>
    <t>Si non, combien de grammes fait le savon de toilette que vous vendez (marque la moins chère)?</t>
  </si>
  <si>
    <t>Quel est le prix en gourdes pour ${q3_1_2_unites_autre_savon_toilette} grammes de savon de toilette ?</t>
  </si>
  <si>
    <t>ki pri an goud pou ${q3_1_2_unites_autre_savon_toilette} gram savon twalèt ?</t>
  </si>
  <si>
    <t>if((selected(${q3_1_unite_savon_mains}, ‘oui’)), (${q3_2_prix_75g_savon_mains}), 
if((selected(${q3_1_unite_savon_mains}, ‘non’)),(( ${q3_2_prix_bas_autre_savon_toilette} div ${q3_1_2_unites_autre_savon_toilette})*(75)), 'NA'))</t>
  </si>
  <si>
    <t>Est-ce que le savon de toilette est un produit importé?</t>
  </si>
  <si>
    <t>Poukisa pwodwi lijèn ou, dlo et pwodwi pou fè netwayaj ou te fini pandan dvnye mwa sa?</t>
  </si>
  <si>
    <t>kiyès nan pwodwi sa yo ki te fini pandan dènye mwa sa?</t>
  </si>
  <si>
    <t>selected(${q2_1_articles_disponibles_eha}, name)</t>
  </si>
  <si>
    <t xml:space="preserve">eske moun ki konn founi w pwodwi lijèn dlo e pwodwi pou netwayaj  sitou, li trouve li ayiti? </t>
  </si>
  <si>
    <t>nan ki depatman, moun ki konn founi w pwodwi lijèn dlo e pwodwi pou netwayaj  sitou, li retrouve l?</t>
  </si>
  <si>
    <t>nan ki komin, moun ki konn founi w pwodwi lijèn dlo e pwodwi pou netwayaj  sitou, li retrouve l?</t>
  </si>
  <si>
    <t>eske ou kapab jwenn kredi pou ou achte pwodwi lijèn dlo e pwodwi pou netwayaj  sitou?</t>
  </si>
  <si>
    <t xml:space="preserve">Pwodwi lijèn dlo e pwodwi pou netwayaj  </t>
  </si>
  <si>
    <t>habitant</t>
  </si>
  <si>
    <t>selected(${q00_type_enquete},'client')</t>
  </si>
  <si>
    <t>select_one oui_non_eau</t>
  </si>
  <si>
    <t>Etes-vous généralement responsable de l'approvisionnement en eau du ménage?</t>
  </si>
  <si>
    <t>an jeneral, eske se ou menm ki genyen responsabilite pou pote dlo nan fwaye an?</t>
  </si>
  <si>
    <t>[Enquêteur] : Merci de votre temps, nous cherchons des informateurs qui sont habituellement responsables de collecter l'eau pour le ménage.</t>
  </si>
  <si>
    <t>${q1_2_client_marche}='non_eau'</t>
  </si>
  <si>
    <t>applicable_2</t>
  </si>
  <si>
    <t>${q1_2_client_marche}='oui_eau'</t>
  </si>
  <si>
    <t>c_eau</t>
  </si>
  <si>
    <t>select_one type_source</t>
  </si>
  <si>
    <t>En général, d'où provient l'eau bue par votre ménage ?</t>
  </si>
  <si>
    <t>Jeneralman, ki bò dlo fwaye a ap brè a soti?</t>
  </si>
  <si>
    <t>Concerne l'eau de boisson. Si le ménage boit de l'eau de différentes provenances, merci de ne considérer que la principale.</t>
  </si>
  <si>
    <t>Sa gen rapò ak dlo moun brè. Si fwaye a brè dlo nan plizyè zòn, mesi poun konsidere kote li plis pran dlo a.</t>
  </si>
  <si>
    <t>Précisez d'où provient l'eau bue par votre ménage:</t>
  </si>
  <si>
    <t>Bay ki kote agzateman dlo pou fwaye a brè soti.</t>
  </si>
  <si>
    <t>selected(${q2_1_type_source}, 'autre')</t>
  </si>
  <si>
    <t>selected-at(${q2_1_type_source}, position(..)-1)</t>
  </si>
  <si>
    <t>jr:choice-name(${source_eau}, '${q2_1_type_source}')</t>
  </si>
  <si>
    <t>if (${q2_1_type_source}='autre', (${q2_1_type_source_autre}), (${nom_source_eau}))</t>
  </si>
  <si>
    <t>select_one volume</t>
  </si>
  <si>
    <t>Lorsque vous faite les ${source_eau_all}, est-ce que vous utilisez des bidons de 5 gallons?</t>
  </si>
  <si>
    <t>Lè wap fè  ${source_eau_all}, eske w itilize bokit ou gwo galon  ki pran 5 galon?</t>
  </si>
  <si>
    <t xml:space="preserve">Concerne l'eau de boisson. </t>
  </si>
  <si>
    <t>Sa gen rapò ak dlo moun brè.</t>
  </si>
  <si>
    <t>selected-at(${q2_3_eau_quantite_5gal}, position(..)-1)</t>
  </si>
  <si>
    <t>jr:choice-name(${nom_unite_autre_eau_1}, '${q2_3_eau_quantite_5gal}')</t>
  </si>
  <si>
    <t>q_eau_autre</t>
  </si>
  <si>
    <t>selected(${q2_3_eau_quantite_5gal}, 'non')</t>
  </si>
  <si>
    <t>Dans ce cas, quelle est la taille des bidons que vous remplissez/achetez pour l'eau de boisson consommée par votre ménage?</t>
  </si>
  <si>
    <t>Nan ka sa, ki gwosè bokit ou itilize pouw plen ou pouw achte dlo a brè kew ap sevi nan fwaye w lan?</t>
  </si>
  <si>
    <t>Par exemple, si vous remplissez ou achetez des bidons de 3 gallons, indiquer unité = gallons; nombre = 3.</t>
  </si>
  <si>
    <t>Tankou, siw ta plen ou achte bokit ou gwo galon ki mezire 3 galon. Di li konsa, unite=galon; kantite=3</t>
  </si>
  <si>
    <t>Précisez l'unité des bidons d'eau:</t>
  </si>
  <si>
    <t>Bay egzteman inite kew mezire bokit ou bidon dlo yo.</t>
  </si>
  <si>
    <t>selected-at(${q2_3_eau_autre_unite}, position(..)-1)</t>
  </si>
  <si>
    <t>jr:choice-name(${nom_unite_autre_eau_2}, '${q2_3_eau_autre_unite}')</t>
  </si>
  <si>
    <t>Précisez le nombre de ${unite_autre_eau_autre} par bidon d'eau:</t>
  </si>
  <si>
    <t>Bay egzteman kantite ${unite_autre_eau_autre} pou chak bokit ou bidon dlo yo.</t>
  </si>
  <si>
    <t>Quel est le prix que vous avez payé pour un bidon de 5 gallons d'eau la dernière fois que vous êtes allés chercher de l'eau?</t>
  </si>
  <si>
    <t>Ki pri kew t peye yon bokit ounyen on gwo galon ki pran 5 galon dlo dènyèman kew tal achte dlo?</t>
  </si>
  <si>
    <t>Concerne l'eau qui est utilisée pour boire. Si l'eau bue par le ménage est gratuite, merci d'indiquer 0.</t>
  </si>
  <si>
    <t>Sa gen rapò ak dlo moun brè. Si dlo fwaye a brè li gratis ti cheri, mesi mete 0.</t>
  </si>
  <si>
    <t>${q2_3_eau_quantite_5gal}='oui'</t>
  </si>
  <si>
    <t>Quel est le prix que vous avez payé pour un bidon de ${q2_3_eau_autre_unite_quantite}, ${unite_autre_eau_autre} d'eau la dernière fois que vous êtes allé chercher de l'eau?</t>
  </si>
  <si>
    <t>Ki pri kew t peye yon bokit ou on gwo galon ${q2_3_eau_autre_unite_quantite}, ${unite_autre_eau_autre} dlo dènyèman kew tal achte dlo?</t>
  </si>
  <si>
    <t>if((selected(${q2_3_eau_autre_unite}, 'gallon')), ((${q2_4_prix_eau_autre} div ${q2_3_eau_autre_unite_quantite})*5),
if((selected(${q2_3_eau_autre_unite}, 'litre')), ((${q2_4_prix_eau_autre} div ${q2_3_eau_autre_unite_quantite} )*(18.925)),
if((selected(${q2_3_eau_autre_unite}, 'mililitre')), (((${q2_4_prix_eau_autre} div ${q2_3_eau_autre_unite_quantite} )*(1000))*(18.925)),
if((selected(${q2_3_eau_autre_unite}, 'bouteille_barbancourt')), (((${q2_4_prix_eau_autre} div (${q2_3_eau_autre_unite_quantite}) div (0.75))) *(18.925)),
'NA'))))</t>
  </si>
  <si>
    <t>if(${q2_3_eau_quantite_5gal}='oui', ${q2_4_prix_eau_connue},${eau_prix_unite_converti_5gal})</t>
  </si>
  <si>
    <t>d_disponibilite</t>
  </si>
  <si>
    <t xml:space="preserve">Au cours du dernier mois, avez-vous fait face à des problèmes d'absence d'eau à votre source/fournisseur habituel (${source_eau_all})? </t>
  </si>
  <si>
    <t xml:space="preserve">Nan mwa pase yo, eskew konn we sous dlo yo oubyen kote yo vann dlo a t gen ratman dlo (${source_eau_all})? </t>
  </si>
  <si>
    <t>select_multiple raison_pasdispo_eau</t>
  </si>
  <si>
    <t>D'après vous, pourquoi est-ce qu'il y a eu ces problèmes d'absence d'eau au cours du dernier mois?</t>
  </si>
  <si>
    <t>Selon ou menm, ki sa ki koz ratman dlo sa a nan mwa pase yo?</t>
  </si>
  <si>
    <t>${q3_1_ruptures_eau}='oui'</t>
  </si>
  <si>
    <t>Si gen lòt koz wa dil</t>
  </si>
  <si>
    <t>selected(${q3_3_raisons_ruptures_eau}, 'autre')</t>
  </si>
  <si>
    <t>Mesi mete pwen geografik yo</t>
  </si>
  <si>
    <t>Komantè</t>
  </si>
  <si>
    <t>Mesi pou ti tan sa nou sot pase ansanm</t>
  </si>
  <si>
    <r>
      <t xml:space="preserve">Non </t>
    </r>
    <r>
      <rPr>
        <sz val="11"/>
        <color indexed="63"/>
        <rFont val="Arial Narrow"/>
        <family val="2"/>
      </rPr>
      <t>òganizasyon kap mennen ankè lan</t>
    </r>
  </si>
  <si>
    <r>
      <t>Non patn</t>
    </r>
    <r>
      <rPr>
        <sz val="11"/>
        <color indexed="63"/>
        <rFont val="Arial Narrow"/>
        <family val="2"/>
      </rPr>
      <t>è an avèk plis presizyon</t>
    </r>
  </si>
  <si>
    <r>
      <t>K</t>
    </r>
    <r>
      <rPr>
        <sz val="11"/>
        <color indexed="63"/>
        <rFont val="Arial Narrow"/>
        <family val="2"/>
      </rPr>
      <t>òd anketè a</t>
    </r>
  </si>
  <si>
    <r>
      <t>nan ki tip de z</t>
    </r>
    <r>
      <rPr>
        <sz val="11"/>
        <color indexed="63"/>
        <rFont val="Arial Narrow"/>
        <family val="2"/>
      </rPr>
      <t>òn mache an ye</t>
    </r>
  </si>
  <si>
    <r>
      <t>Di nou si mache an se nan vil li ye oubyen andy</t>
    </r>
    <r>
      <rPr>
        <sz val="11"/>
        <color indexed="63"/>
        <rFont val="Arial Narrow"/>
        <family val="2"/>
      </rPr>
      <t>ò</t>
    </r>
  </si>
  <si>
    <r>
      <t>Tip ank</t>
    </r>
    <r>
      <rPr>
        <sz val="11"/>
        <color indexed="63"/>
        <rFont val="Arial Narrow"/>
        <family val="2"/>
      </rPr>
      <t>èt la</t>
    </r>
  </si>
  <si>
    <r>
      <t>[anket</t>
    </r>
    <r>
      <rPr>
        <sz val="11"/>
        <color indexed="63"/>
        <rFont val="Arial Narrow"/>
        <family val="2"/>
      </rPr>
      <t>è] : Bonjou, mwen se anktè ${organisation}. Nou menm, avèk lòt patnè ki ap travay nan imanitè,nou ap mennen kounya yon etid ki ap pèmèt nou pi byen konprann pri kelke pwodwi de baz yo sou mache an e kilè yo disponib sou mache an. mwen ta swete pozew kelke kesyon ki genyen rapò avèk sa. nan obdjektif sa, nou ap fè plizyè ankèt nan mache sa, nou konte anpil sou patisipasyon w. patisipasyon ou nan etid sila, li volontè, e ti pale sa nou pral fè la, ap dire sèlman 20 minit.  ou lib reponn sim ta pozew yon kesyon ki ta fèw santi ou manke alèz, ou ka chwazi pa li. map tou profite diw ke enfòmasyon sa yo nap pran la, pa pral pran lari e nou pap pataje yo avèk lòt moun. nap trete repons yo san nou pap fè jijman. pa genyen move repons. eske ou dakò pou w komanse avèk mwen?</t>
    </r>
  </si>
  <si>
    <r>
      <t>[anket</t>
    </r>
    <r>
      <rPr>
        <sz val="11"/>
        <color indexed="63"/>
        <rFont val="Arial Narrow"/>
        <family val="2"/>
      </rPr>
      <t xml:space="preserve">è] : mèsi pou tan ou te akòde avèk mwen. Babay. </t>
    </r>
  </si>
  <si>
    <r>
      <t>[anket</t>
    </r>
    <r>
      <rPr>
        <sz val="11"/>
        <color indexed="63"/>
        <rFont val="Arial Narrow"/>
        <family val="2"/>
      </rPr>
      <t xml:space="preserve">è] : mèsi pou tan ou te akòde avèk mwen. Nap chache enfòmatè ki genyen 18 tan e plis. </t>
    </r>
  </si>
  <si>
    <r>
      <t>Ki s</t>
    </r>
    <r>
      <rPr>
        <sz val="11"/>
        <color indexed="63"/>
        <rFont val="Arial Narrow"/>
        <family val="2"/>
      </rPr>
      <t>èks moun kap reponn lan</t>
    </r>
  </si>
  <si>
    <r>
      <t>Non boutik lan oubyen kom</t>
    </r>
    <r>
      <rPr>
        <sz val="11"/>
        <color indexed="63"/>
        <rFont val="Arial Narrow"/>
        <family val="2"/>
      </rPr>
      <t>ès lan</t>
    </r>
  </si>
  <si>
    <r>
      <t>Si kom</t>
    </r>
    <r>
      <rPr>
        <sz val="11"/>
        <color indexed="63"/>
        <rFont val="Arial Narrow"/>
        <family val="2"/>
      </rPr>
      <t>ès lan pa genyen non, mete non machann lan</t>
    </r>
  </si>
  <si>
    <r>
      <t>Nimewo telef</t>
    </r>
    <r>
      <rPr>
        <sz val="11"/>
        <color indexed="63"/>
        <rFont val="Arial Narrow"/>
        <family val="2"/>
      </rPr>
      <t>òn machann lan oubyen biznis lan</t>
    </r>
  </si>
  <si>
    <r>
      <t>Kiy</t>
    </r>
    <r>
      <rPr>
        <sz val="11"/>
        <color indexed="63"/>
        <rFont val="Arial Narrow"/>
        <family val="2"/>
      </rPr>
      <t>ès nan mwayen sa yo, ou aksepte yo peye w nan komè lan?</t>
    </r>
  </si>
  <si>
    <r>
      <t>Bay presizyon sou "l</t>
    </r>
    <r>
      <rPr>
        <sz val="11"/>
        <color indexed="63"/>
        <rFont val="Arial Narrow"/>
        <family val="2"/>
      </rPr>
      <t>òt" fason ou aksepte yo peye w</t>
    </r>
  </si>
  <si>
    <r>
      <t>Selon ou menm, eske ou w</t>
    </r>
    <r>
      <rPr>
        <sz val="11"/>
        <color indexed="63"/>
        <rFont val="Arial Narrow"/>
        <family val="2"/>
      </rPr>
      <t>è gen chanjman sou kantite machann nan mache a ${marche} pandan dènye mwa sa ?</t>
    </r>
  </si>
  <si>
    <r>
      <t>kiy</t>
    </r>
    <r>
      <rPr>
        <sz val="11"/>
        <color indexed="63"/>
        <rFont val="Arial Narrow"/>
        <family val="2"/>
      </rPr>
      <t>ès nan pwodwi sa yo ou vann kounya?</t>
    </r>
  </si>
  <si>
    <r>
      <t>Pou ank</t>
    </r>
    <r>
      <rPr>
        <sz val="11"/>
        <color indexed="63"/>
        <rFont val="Arial Narrow"/>
        <family val="2"/>
      </rPr>
      <t>èt sila, nap bezwen konnen ki pri an gwo mamit. Ou vann pwodwi ou yo?</t>
    </r>
  </si>
  <si>
    <r>
      <t>si machann lan vann plizy</t>
    </r>
    <r>
      <rPr>
        <sz val="11"/>
        <color indexed="63"/>
        <rFont val="Arial Narrow"/>
        <family val="2"/>
      </rPr>
      <t>è kalite farin, konsidere sa ki vann mwen chè an. Ekri "-999" si li pa vle reponn</t>
    </r>
  </si>
  <si>
    <r>
      <t>eske farin ble blanch sa s</t>
    </r>
    <r>
      <rPr>
        <sz val="11"/>
        <color indexed="63"/>
        <rFont val="Arial Narrow"/>
        <family val="2"/>
      </rPr>
      <t>òti nan lòt peyi?</t>
    </r>
  </si>
  <si>
    <r>
      <t>si machann lan vann plizy</t>
    </r>
    <r>
      <rPr>
        <sz val="11"/>
        <color indexed="63"/>
        <rFont val="Arial Narrow"/>
        <family val="2"/>
      </rPr>
      <t>è kalite diri, konsidere sa ki vann mwen chè an. Ekri "-999" si li pa vle reponn</t>
    </r>
  </si>
  <si>
    <r>
      <t>eske diri sa s</t>
    </r>
    <r>
      <rPr>
        <sz val="11"/>
        <color indexed="63"/>
        <rFont val="Arial Narrow"/>
        <family val="2"/>
      </rPr>
      <t>òti nan yon lòt peyi</t>
    </r>
  </si>
  <si>
    <r>
      <t>si machann lan vann plizy</t>
    </r>
    <r>
      <rPr>
        <sz val="11"/>
        <color indexed="63"/>
        <rFont val="Arial Narrow"/>
        <family val="2"/>
      </rPr>
      <t>è kalite mayi moulen, konsidere sa ki vann mwen chè an. Ekri "-999" si li pa vle reponn</t>
    </r>
  </si>
  <si>
    <r>
      <t>si machann lan vann plizy</t>
    </r>
    <r>
      <rPr>
        <sz val="11"/>
        <color indexed="63"/>
        <rFont val="Arial Narrow"/>
        <family val="2"/>
      </rPr>
      <t>è kalite sik, konsidere sa ki vann mwen chè an. Ekri "-999" si li pa vle reponn</t>
    </r>
  </si>
  <si>
    <r>
      <t>si machann lan vann plizy</t>
    </r>
    <r>
      <rPr>
        <sz val="11"/>
        <color indexed="63"/>
        <rFont val="Arial Narrow"/>
        <family val="2"/>
      </rPr>
      <t>è kalite pwa nwa, konsidere sa ki vann mwen chè an. Ekri "-999" si li pa vle reponn</t>
    </r>
  </si>
  <si>
    <r>
      <t>si machann lan vann plizy</t>
    </r>
    <r>
      <rPr>
        <sz val="11"/>
        <color indexed="63"/>
        <rFont val="Arial Narrow"/>
        <family val="2"/>
      </rPr>
      <t>è kalite pwa rouj, konsidere sa ki vann mwen chè an. Ekri "-999" si li pa vle reponn</t>
    </r>
  </si>
  <si>
    <r>
      <t>si genyen plizy</t>
    </r>
    <r>
      <rPr>
        <sz val="11"/>
        <color indexed="63"/>
        <rFont val="Arial Narrow"/>
        <family val="2"/>
      </rPr>
      <t>è kalite galon lwil, konsidere sa ki vann mwen chè an. Ekri "-999" si li pa vle reponn</t>
    </r>
  </si>
  <si>
    <r>
      <t>si genyen plizy</t>
    </r>
    <r>
      <rPr>
        <sz val="11"/>
        <color indexed="63"/>
        <rFont val="Arial Narrow"/>
        <family val="2"/>
      </rPr>
      <t>è non lwil nan biznis lan, konsidere sa ki vann mwen chè an. Ekri "-999" si li pa vle reponn</t>
    </r>
  </si>
  <si>
    <r>
      <t>Egzamp, si se pa bout</t>
    </r>
    <r>
      <rPr>
        <sz val="11"/>
        <color indexed="63"/>
        <rFont val="Arial Narrow"/>
        <family val="2"/>
      </rPr>
      <t>èy de 2 Lit: Lit se inite an e 2 se kantite an</t>
    </r>
  </si>
  <si>
    <r>
      <t>si genyen plizy</t>
    </r>
    <r>
      <rPr>
        <sz val="11"/>
        <color indexed="63"/>
        <rFont val="Arial Narrow"/>
        <family val="2"/>
      </rPr>
      <t>è kalite  lwil, konsidere sa ki vann mwen chè an. Ekri "-999" si li pa vle ou pa kapab reponn</t>
    </r>
  </si>
  <si>
    <r>
      <t>si l</t>
    </r>
    <r>
      <rPr>
        <sz val="11"/>
        <color indexed="63"/>
        <rFont val="Arial Narrow"/>
        <family val="2"/>
      </rPr>
      <t>òt, bay presizyon an pou nou</t>
    </r>
  </si>
  <si>
    <r>
      <t>eske w kapab endike pou nou kiy</t>
    </r>
    <r>
      <rPr>
        <sz val="11"/>
        <color indexed="63"/>
        <rFont val="Arial Narrow"/>
        <family val="2"/>
      </rPr>
      <t>ès nan pwodwi ou yo ki konn fini pandan denye mwa sa?</t>
    </r>
  </si>
  <si>
    <r>
      <t>3- Kesyon sou pwodwi lij</t>
    </r>
    <r>
      <rPr>
        <sz val="11"/>
        <color indexed="9"/>
        <rFont val="Arial Narrow"/>
        <family val="2"/>
      </rPr>
      <t>èn yo, Dlo, pwodwi pou netwayaj</t>
    </r>
  </si>
  <si>
    <r>
      <t>Siw vann plizy</t>
    </r>
    <r>
      <rPr>
        <sz val="12"/>
        <color theme="1"/>
        <rFont val="Arial Narrow"/>
        <family val="2"/>
      </rPr>
      <t>è mak, endike pri mak ki vann mwen chè a</t>
    </r>
  </si>
  <si>
    <r>
      <t>si non, konbyen gram savon lave ou vann yo peze? (sa ki vann mwen ch</t>
    </r>
    <r>
      <rPr>
        <sz val="11"/>
        <color indexed="63"/>
        <rFont val="Arial Narrow"/>
        <family val="2"/>
      </rPr>
      <t>è a)</t>
    </r>
  </si>
  <si>
    <r>
      <t>Siw vann plizy</t>
    </r>
    <r>
      <rPr>
        <sz val="11"/>
        <color indexed="63"/>
        <rFont val="Arial Narrow"/>
        <family val="2"/>
      </rPr>
      <t>è mak, endike pri mak ki vann mwen chè a. Ekri "-999" pou si moun kap reponn lan pa vle oubyen pa swete reponn</t>
    </r>
  </si>
  <si>
    <r>
      <t>eske savon lave an s</t>
    </r>
    <r>
      <rPr>
        <sz val="11"/>
        <color indexed="63"/>
        <rFont val="Arial Narrow"/>
        <family val="2"/>
      </rPr>
      <t>òti nan lòt peyi?</t>
    </r>
  </si>
  <si>
    <r>
      <t>ki pi piti pri an goud yon moun ka peye yon bw</t>
    </r>
    <r>
      <rPr>
        <sz val="11"/>
        <color indexed="63"/>
        <rFont val="Arial Narrow"/>
        <family val="2"/>
      </rPr>
      <t>òs dan?</t>
    </r>
  </si>
  <si>
    <r>
      <t>eske bw</t>
    </r>
    <r>
      <rPr>
        <sz val="11"/>
        <color indexed="63"/>
        <rFont val="Arial Narrow"/>
        <family val="2"/>
      </rPr>
      <t>òs dan sa pa sòti nan lòt peyi?</t>
    </r>
  </si>
  <si>
    <r>
      <t>Siw vann plizy</t>
    </r>
    <r>
      <rPr>
        <sz val="12"/>
        <color theme="1"/>
        <rFont val="Arial Narrow"/>
        <family val="2"/>
      </rPr>
      <t>è mak  pat, endike pri mak ki vann mwen chè a. Ekri "-999" pou si moun kap reponn lan pa vle oubyen pa swete reponn</t>
    </r>
  </si>
  <si>
    <r>
      <t>Siw vann plizy</t>
    </r>
    <r>
      <rPr>
        <sz val="12"/>
        <color theme="1"/>
        <rFont val="Arial Narrow"/>
        <family val="2"/>
      </rPr>
      <t>è tip  pat, endike pri mak ki vann mwen chè a. Ekri "-999" pou si moun kap reponn lan pa vle oubyen pa swete reponn</t>
    </r>
  </si>
  <si>
    <r>
      <t>eske pat pou bwose dan s</t>
    </r>
    <r>
      <rPr>
        <sz val="11"/>
        <color indexed="63"/>
        <rFont val="Arial Narrow"/>
        <family val="2"/>
      </rPr>
      <t>òti nan lòt peyi?</t>
    </r>
  </si>
  <si>
    <r>
      <t>ki pi piti pri an goud yon moun ka peye pou yon roulo papye twal</t>
    </r>
    <r>
      <rPr>
        <sz val="11"/>
        <color indexed="63"/>
        <rFont val="Arial Narrow"/>
        <family val="2"/>
      </rPr>
      <t>èt?</t>
    </r>
  </si>
  <si>
    <r>
      <t>Siw vann plizy</t>
    </r>
    <r>
      <rPr>
        <sz val="12"/>
        <color theme="1"/>
        <rFont val="Arial Narrow"/>
        <family val="2"/>
      </rPr>
      <t>è tip  papye twalèt, endike pri mak ki vann mwen chè a. Ekri "-999" pou si moun kap reponn lan pa vle oubyen pa swete reponn</t>
    </r>
  </si>
  <si>
    <r>
      <t>eske papye twal</t>
    </r>
    <r>
      <rPr>
        <sz val="11"/>
        <color indexed="63"/>
        <rFont val="Arial Narrow"/>
        <family val="2"/>
      </rPr>
      <t>èt lan sòti nan lòt peyi?</t>
    </r>
  </si>
  <si>
    <r>
      <t>Eske ou vann s</t>
    </r>
    <r>
      <rPr>
        <sz val="11"/>
        <color indexed="63"/>
        <rFont val="Arial Narrow"/>
        <family val="2"/>
      </rPr>
      <t>èvyèt lijèn(kotèks) qui genyen 8 pyès ladan yo?</t>
    </r>
  </si>
  <si>
    <r>
      <t>Konbyen goud ou vann yon pake kot</t>
    </r>
    <r>
      <rPr>
        <sz val="11"/>
        <color indexed="63"/>
        <rFont val="Arial Narrow"/>
        <family val="2"/>
      </rPr>
      <t>èks ki genyen ladan l 8 pyès?</t>
    </r>
  </si>
  <si>
    <r>
      <t>Si non, konbyen (sèvyèt) py</t>
    </r>
    <r>
      <rPr>
        <sz val="11"/>
        <color indexed="63"/>
        <rFont val="Arial Narrow"/>
        <family val="2"/>
      </rPr>
      <t>ès ki konn nan pake kotèks ou konn vann yo?</t>
    </r>
  </si>
  <si>
    <r>
      <t>si se 10 sèvyèt (py</t>
    </r>
    <r>
      <rPr>
        <sz val="11"/>
        <color indexed="63"/>
        <rFont val="Arial Narrow"/>
        <family val="2"/>
      </rPr>
      <t>ès) ki nan yon pake, endike :10</t>
    </r>
  </si>
  <si>
    <r>
      <t>Eske sèvyèt lij</t>
    </r>
    <r>
      <rPr>
        <sz val="11"/>
        <color indexed="63"/>
        <rFont val="Arial Narrow"/>
        <family val="2"/>
      </rPr>
      <t>èn yo (kotèks) soti nan lot peyi?</t>
    </r>
  </si>
  <si>
    <r>
      <t>Eske ou vann Dlo klor</t>
    </r>
    <r>
      <rPr>
        <sz val="11"/>
        <color indexed="63"/>
        <rFont val="Arial Narrow"/>
        <family val="2"/>
      </rPr>
      <t>òks ki nan boutèy yon lit?</t>
    </r>
  </si>
  <si>
    <r>
      <t>Siw vann plizyè tip  klor</t>
    </r>
    <r>
      <rPr>
        <sz val="11"/>
        <color indexed="8"/>
        <rFont val="Arial Narrow"/>
        <family val="2"/>
      </rPr>
      <t>ò</t>
    </r>
    <r>
      <rPr>
        <sz val="12"/>
        <color theme="1"/>
        <rFont val="Arial Narrow"/>
        <family val="2"/>
      </rPr>
      <t>ks likid, endike pri mak ki vann mwen chè a. Ekri "-999" pou si moun kap reponn lan pa vle oubyen pa swete reponn</t>
    </r>
  </si>
  <si>
    <r>
      <t>nan ka sa, ki dimansyon bout</t>
    </r>
    <r>
      <rPr>
        <sz val="11"/>
        <color indexed="63"/>
        <rFont val="Arial Narrow"/>
        <family val="2"/>
      </rPr>
      <t>èy dlo kloròks ou vann yo? (sa ki mwen chè a )</t>
    </r>
  </si>
  <si>
    <r>
      <t>Siw vann plizyè mak  klor</t>
    </r>
    <r>
      <rPr>
        <sz val="11"/>
        <color indexed="8"/>
        <rFont val="Arial Narrow"/>
        <family val="2"/>
      </rPr>
      <t>ò</t>
    </r>
    <r>
      <rPr>
        <sz val="12"/>
        <color theme="1"/>
        <rFont val="Arial Narrow"/>
        <family val="2"/>
      </rPr>
      <t>ks likid, endike mak ki vann mwen chè a. Ekri "-999" pou si moun kap reponn lan pa vle oubyen pa swete reponn</t>
    </r>
  </si>
  <si>
    <r>
      <t>Egzamp, si se bout</t>
    </r>
    <r>
      <rPr>
        <sz val="11"/>
        <color indexed="63"/>
        <rFont val="Arial Narrow"/>
        <family val="2"/>
      </rPr>
      <t>èy de 2 Lit: Lit se inite an e 2 se kantite an</t>
    </r>
  </si>
  <si>
    <r>
      <t>kantite ${q3_1_2_unites_autre_chlore_liquide} nan yon bout</t>
    </r>
    <r>
      <rPr>
        <sz val="11"/>
        <color indexed="63"/>
        <rFont val="Arial Narrow"/>
        <family val="2"/>
      </rPr>
      <t>èy kloròks :</t>
    </r>
  </si>
  <si>
    <r>
      <t>Eske ba savon twal</t>
    </r>
    <r>
      <rPr>
        <sz val="12"/>
        <color theme="1"/>
        <rFont val="Arial Narrow"/>
        <family val="2"/>
      </rPr>
      <t>èt ou vann yo peze 70-80g?</t>
    </r>
  </si>
  <si>
    <r>
      <t>Konbyen goud ou vann yon ba savon twal</t>
    </r>
    <r>
      <rPr>
        <sz val="11"/>
        <color indexed="63"/>
        <rFont val="Arial Narrow"/>
        <family val="2"/>
      </rPr>
      <t>èt ki mwen chè an?</t>
    </r>
  </si>
  <si>
    <r>
      <t>si non, konbyen gram savon twalèt ou vann yo peze? (sa ki vann mwen ch</t>
    </r>
    <r>
      <rPr>
        <sz val="12"/>
        <color theme="1"/>
        <rFont val="Arial Narrow"/>
        <family val="2"/>
      </rPr>
      <t>è a)</t>
    </r>
  </si>
  <si>
    <r>
      <t>Siw vann plizyè mak savon twal</t>
    </r>
    <r>
      <rPr>
        <sz val="11"/>
        <color indexed="8"/>
        <rFont val="Arial Narrow"/>
        <family val="2"/>
      </rPr>
      <t>èt</t>
    </r>
    <r>
      <rPr>
        <sz val="12"/>
        <color theme="1"/>
        <rFont val="Arial Narrow"/>
        <family val="2"/>
      </rPr>
      <t>, endike pri mak ki vann mwen chè a. Ekri "-999" pou si moun kap reponn lan pa vle oubyen pa swete reponn</t>
    </r>
  </si>
  <si>
    <r>
      <t>eske savon twalèt lan s</t>
    </r>
    <r>
      <rPr>
        <sz val="11"/>
        <color indexed="63"/>
        <rFont val="Arial Narrow"/>
        <family val="2"/>
      </rPr>
      <t>òti nan lòt peyi?</t>
    </r>
  </si>
  <si>
    <r>
      <t>Eske est</t>
    </r>
    <r>
      <rPr>
        <sz val="11"/>
        <color indexed="63"/>
        <rFont val="Arial Narrow"/>
        <family val="2"/>
      </rPr>
      <t>òk pwodi lijèn ,dlo e pwodwi pou fè netwayaj ou te fini pandan dènye mwa sa?</t>
    </r>
  </si>
  <si>
    <r>
      <t>EHA: ij</t>
    </r>
    <r>
      <rPr>
        <sz val="11"/>
        <color indexed="63"/>
        <rFont val="Arial Narrow"/>
        <family val="2"/>
      </rPr>
      <t>èn, dlo , asenisman(savon lave, bwòs dan, pat pou bwose dan, savon twalet, kotèks, dlo trete, kloroks likid)</t>
    </r>
  </si>
  <si>
    <r>
      <t>[anketè] : Mèsi pou tan ou, nap chache enf</t>
    </r>
    <r>
      <rPr>
        <sz val="11"/>
        <color indexed="63"/>
        <rFont val="Arial Narrow"/>
        <family val="2"/>
      </rPr>
      <t>òmatè ki gen abitid responsab pote dlo nan fwaye an.</t>
    </r>
  </si>
  <si>
    <t>label::Kreyol</t>
  </si>
  <si>
    <t>Impact_ini</t>
  </si>
  <si>
    <t>IMPACT</t>
  </si>
  <si>
    <t>impact1</t>
  </si>
  <si>
    <t>BC85</t>
  </si>
  <si>
    <t>impact2</t>
  </si>
  <si>
    <t>JSM80</t>
  </si>
  <si>
    <t>Kòd anketè 1</t>
  </si>
  <si>
    <t>Kòd anketè 2</t>
  </si>
  <si>
    <t>Kòd anketè 3</t>
  </si>
  <si>
    <t>Kòd anketè 4</t>
  </si>
  <si>
    <t>Kòd anketè 5</t>
  </si>
  <si>
    <t>Kòd anketè 6</t>
  </si>
  <si>
    <t>Kòd anketè 7</t>
  </si>
  <si>
    <t>Kòd anketè 8</t>
  </si>
  <si>
    <t>acted_pl82</t>
  </si>
  <si>
    <t>sexe</t>
  </si>
  <si>
    <t>femme</t>
  </si>
  <si>
    <t>Fanm</t>
  </si>
  <si>
    <t>homme</t>
  </si>
  <si>
    <t>Gason</t>
  </si>
  <si>
    <t>vil</t>
  </si>
  <si>
    <t>andeyò</t>
  </si>
  <si>
    <t>mwen pa konnen, mwen pa swete reponn</t>
  </si>
  <si>
    <t>type_enquete</t>
  </si>
  <si>
    <t>ankèt bò kote machann yo</t>
  </si>
  <si>
    <t>client</t>
  </si>
  <si>
    <t>ankèt bò kote achtè yo</t>
  </si>
  <si>
    <t>anyen</t>
  </si>
  <si>
    <t>lajan kach goud</t>
  </si>
  <si>
    <t>lajan kach dolameriken</t>
  </si>
  <si>
    <t>peye pa telefòn</t>
  </si>
  <si>
    <t>credite_tot</t>
  </si>
  <si>
    <t>À crédit total</t>
  </si>
  <si>
    <t>tout se kredi</t>
  </si>
  <si>
    <t>credite_part</t>
  </si>
  <si>
    <t>A crédit partiel</t>
  </si>
  <si>
    <t>yon pati se kredi</t>
  </si>
  <si>
    <t>trock</t>
  </si>
  <si>
    <t>echanj</t>
  </si>
  <si>
    <t>koupon</t>
  </si>
  <si>
    <t>check</t>
  </si>
  <si>
    <t xml:space="preserve">lòt epi bay presizyon </t>
  </si>
  <si>
    <t>mwen pa konnen / mwen pa swete reponn</t>
  </si>
  <si>
    <t>type_marchand</t>
  </si>
  <si>
    <t>boutik ki vann an detay</t>
  </si>
  <si>
    <t>table</t>
  </si>
  <si>
    <t>tab ki vann an detay</t>
  </si>
  <si>
    <t>machann pwomennen ki vann an detay</t>
  </si>
  <si>
    <t>non, pat genyen varyasyon</t>
  </si>
  <si>
    <t>wi, vin genyen plus machann ke mwa pase an</t>
  </si>
  <si>
    <t>wi, vin genyen mwens machann ke mwa pase an</t>
  </si>
  <si>
    <t>pi piti ke 20</t>
  </si>
  <si>
    <t>21_60</t>
  </si>
  <si>
    <t>ant 21 e 60</t>
  </si>
  <si>
    <t>plus ke 60</t>
  </si>
  <si>
    <t>Farine de blé blanche</t>
  </si>
  <si>
    <t>farin ble ki blanch</t>
  </si>
  <si>
    <t>diri</t>
  </si>
  <si>
    <t>Maïs (moulu)</t>
  </si>
  <si>
    <t>mayi moulen</t>
  </si>
  <si>
    <t>sik</t>
  </si>
  <si>
    <t>pwa nwa</t>
  </si>
  <si>
    <t>pwa rouj</t>
  </si>
  <si>
    <t>lwil vejetal</t>
  </si>
  <si>
    <t>kilogram</t>
  </si>
  <si>
    <t>Mamit</t>
  </si>
  <si>
    <t xml:space="preserve">Kilogrammes (kg) </t>
  </si>
  <si>
    <t>Gram</t>
  </si>
  <si>
    <t>Liv</t>
  </si>
  <si>
    <t>Ons</t>
  </si>
  <si>
    <t>gro boutèy Banbankou (750 mL)</t>
  </si>
  <si>
    <t>oui_non_marmite</t>
  </si>
  <si>
    <t>oui_marmite</t>
  </si>
  <si>
    <t>wi mwen konnen pri pwodwi mwen yo an gro mamit</t>
  </si>
  <si>
    <t>non_marmite</t>
  </si>
  <si>
    <t>Savon lave</t>
  </si>
  <si>
    <t>Bròs dan</t>
  </si>
  <si>
    <t>Pat pou brose dan</t>
  </si>
  <si>
    <t>papye twalèt</t>
  </si>
  <si>
    <t>sèvyèt pou lijèn ( kotèks)</t>
  </si>
  <si>
    <t>dlo kloròks</t>
  </si>
  <si>
    <t xml:space="preserve">Savon pour se laver </t>
  </si>
  <si>
    <t>Savon benyen</t>
  </si>
  <si>
    <t>Chanjman ki genyen nan to chanj goud lan</t>
  </si>
  <si>
    <t>ensekite nan vil</t>
  </si>
  <si>
    <t>ensekirite nan wout</t>
  </si>
  <si>
    <t>wout yo nan move eta</t>
  </si>
  <si>
    <t>pri transpò monte</t>
  </si>
  <si>
    <t>wout lan t fèmen</t>
  </si>
  <si>
    <t>pò an te fèmen</t>
  </si>
  <si>
    <t>pa genyen mwayen pou transpò</t>
  </si>
  <si>
    <t>a koz yon katastròf natitrèl</t>
  </si>
  <si>
    <t>se pa yon pwodwi ki genyen pa sezon</t>
  </si>
  <si>
    <t>pwodwi trò chè</t>
  </si>
  <si>
    <t>pwoblèm pou estoke l</t>
  </si>
  <si>
    <t>pwodwi ki pa disponib kote nou konn jwenn li an</t>
  </si>
  <si>
    <t xml:space="preserve">move ralasyon avèk moun yo ki konn fe nou jwenn </t>
  </si>
  <si>
    <t>mwen pa swete repran pwodwi ankò</t>
  </si>
  <si>
    <t>lòt (bay presizyon an)</t>
  </si>
  <si>
    <t>Akoz yon katastròf natitrèl</t>
  </si>
  <si>
    <t>wi</t>
  </si>
  <si>
    <t>yon pyès</t>
  </si>
  <si>
    <t>Savon lave ( yon ba)</t>
  </si>
  <si>
    <t>Bròs dan ( yon pyes)</t>
  </si>
  <si>
    <t>Dlo kloròks ( pou netwaye) yon Lit</t>
  </si>
  <si>
    <t>volume</t>
  </si>
  <si>
    <t>oui_non_eau</t>
  </si>
  <si>
    <t>oui_eau</t>
  </si>
  <si>
    <t>wi, pafwa oubyen souvan mwen konn al chache dlo</t>
  </si>
  <si>
    <t>non_eau</t>
  </si>
  <si>
    <t>Non, je ne vais jamais chercher de l'eau</t>
  </si>
  <si>
    <t>non, mwen pa janm ale chache dlo</t>
  </si>
  <si>
    <t>raison_pasdispo_eau</t>
  </si>
  <si>
    <t>insecu</t>
  </si>
  <si>
    <t>Komin lan gen ensekirite</t>
  </si>
  <si>
    <t>pb_transport</t>
  </si>
  <si>
    <t xml:space="preserve">Problèmes de transport </t>
  </si>
  <si>
    <t>Pwoblèm transpò</t>
  </si>
  <si>
    <t>Akoz yon katastrof natirel</t>
  </si>
  <si>
    <t>secheresse</t>
  </si>
  <si>
    <t>Akoz sechrès</t>
  </si>
  <si>
    <t>infrastructures</t>
  </si>
  <si>
    <t>Enfrastrikti yo domaje</t>
  </si>
  <si>
    <t>technique</t>
  </si>
  <si>
    <t>Pwoblèm teknik ki genyen sou rezo a</t>
  </si>
  <si>
    <t>politique</t>
  </si>
  <si>
    <t>Problèmes de gestion (comité)</t>
  </si>
  <si>
    <t>pwoblèm pou jere l (komite)</t>
  </si>
  <si>
    <t>contamination</t>
  </si>
  <si>
    <t>Eau contaminée</t>
  </si>
  <si>
    <t>Dlo kontamine</t>
  </si>
  <si>
    <t>lòt ( bay presizyon )</t>
  </si>
  <si>
    <t>non, mwen pa panse ke pri yo ap varye</t>
  </si>
  <si>
    <t>wi, pri yo ap monte</t>
  </si>
  <si>
    <t>wi, pri yo ap desann</t>
  </si>
  <si>
    <t>ensekirite nan wout yo</t>
  </si>
  <si>
    <t>Pri gaz lan desann</t>
  </si>
  <si>
    <t>sekirite sou transpò vin pi bon</t>
  </si>
  <si>
    <t>sekirite nan vil yo vinn pi bon</t>
  </si>
  <si>
    <t>vin genyen plus pwodwi ki sòti aletraje</t>
  </si>
  <si>
    <t>mwen pa genyen kapasite pou mwen estoke ankò</t>
  </si>
  <si>
    <t>mwen achte nan men lòt moun</t>
  </si>
  <si>
    <t>type_zone</t>
  </si>
  <si>
    <t>rural</t>
  </si>
  <si>
    <t>urbain</t>
  </si>
  <si>
    <t>localite</t>
  </si>
  <si>
    <t>ainse</t>
  </si>
  <si>
    <t>Anse-d'Ainault(Centre Ville)</t>
  </si>
  <si>
    <t>Anse-d'Ainault (Centre Ville)</t>
  </si>
  <si>
    <t xml:space="preserve">Irois </t>
  </si>
  <si>
    <t>Les Irois (Centre Ville)</t>
  </si>
  <si>
    <t>cayes_1</t>
  </si>
  <si>
    <t>Brefaite</t>
  </si>
  <si>
    <t>adh_1</t>
  </si>
  <si>
    <t xml:space="preserve">Morne de Jacques </t>
  </si>
  <si>
    <t>adh_2</t>
  </si>
  <si>
    <t>bel_1</t>
  </si>
  <si>
    <t>Belladère (Centre-ville)</t>
  </si>
  <si>
    <t>gon_1</t>
  </si>
  <si>
    <t>Gonaïves (Centre-ville)</t>
  </si>
  <si>
    <t>gon_2</t>
  </si>
  <si>
    <t>Trou-Sable</t>
  </si>
  <si>
    <t>gon_3</t>
  </si>
  <si>
    <t>Chatelain</t>
  </si>
  <si>
    <t>hin_1</t>
  </si>
  <si>
    <t>Hinche (Centre-ville)</t>
  </si>
  <si>
    <t xml:space="preserve">Hinche (Centre-ville) </t>
  </si>
  <si>
    <t>hin_2</t>
  </si>
  <si>
    <t>Bois-Verna</t>
  </si>
  <si>
    <t>jac_1</t>
  </si>
  <si>
    <t>Beaudoin</t>
  </si>
  <si>
    <t>jac_2</t>
  </si>
  <si>
    <t>Jacmel (Centre-ville)</t>
  </si>
  <si>
    <t>mari_1</t>
  </si>
  <si>
    <t>Pérédo</t>
  </si>
  <si>
    <t>tib_1</t>
  </si>
  <si>
    <t>Sevré</t>
  </si>
  <si>
    <t>jer_1</t>
  </si>
  <si>
    <t>Jérémie (Centre-ville)</t>
  </si>
  <si>
    <t>mir_1</t>
  </si>
  <si>
    <t>Nan pilòn</t>
  </si>
  <si>
    <t>mir_2</t>
  </si>
  <si>
    <t>Bas lédier</t>
  </si>
  <si>
    <t>mir_3</t>
  </si>
  <si>
    <t>Pilone</t>
  </si>
  <si>
    <t>msn_1</t>
  </si>
  <si>
    <t>Morne calvaire</t>
  </si>
  <si>
    <t>msn_2</t>
  </si>
  <si>
    <t>Môle Saint Nicolas (Centre-ville)</t>
  </si>
  <si>
    <t>msn_3</t>
  </si>
  <si>
    <t>Marre rouge buvoir</t>
  </si>
  <si>
    <t>ros_1</t>
  </si>
  <si>
    <t>Roseaux (Centre-ville)</t>
  </si>
  <si>
    <t>ros_2</t>
  </si>
  <si>
    <t>Gommiers</t>
  </si>
  <si>
    <t>sldn_1</t>
  </si>
  <si>
    <t>Saint-Louis du Nord (Centre-ville)</t>
  </si>
  <si>
    <t>sldn_2</t>
  </si>
  <si>
    <t>Cité devilnord</t>
  </si>
  <si>
    <t>sldn_3</t>
  </si>
  <si>
    <t>Degrange</t>
  </si>
  <si>
    <t>sldn_4</t>
  </si>
  <si>
    <t>Vertus 1</t>
  </si>
  <si>
    <t>sldn_5</t>
  </si>
  <si>
    <t>Vertus 2</t>
  </si>
  <si>
    <t>sldn_6</t>
  </si>
  <si>
    <t>Steniot Vincent</t>
  </si>
  <si>
    <t>ter_1</t>
  </si>
  <si>
    <t>Centre Bourg</t>
  </si>
  <si>
    <t>ter_2</t>
  </si>
  <si>
    <t xml:space="preserve">Bois d'homme </t>
  </si>
  <si>
    <t>ter_3</t>
  </si>
  <si>
    <t>Fort St jean</t>
  </si>
  <si>
    <t>cham_1</t>
  </si>
  <si>
    <t>port_1</t>
  </si>
  <si>
    <t>mir_4</t>
  </si>
  <si>
    <t>Mirebalais (Centre-ville )</t>
  </si>
  <si>
    <t>bai_1</t>
  </si>
  <si>
    <t>Camagnol</t>
  </si>
  <si>
    <t>bai_2</t>
  </si>
  <si>
    <t>Nan Ga</t>
  </si>
  <si>
    <t>cit_1</t>
  </si>
  <si>
    <t>bar_1</t>
  </si>
  <si>
    <t>Silègue</t>
  </si>
  <si>
    <t>bar_2</t>
  </si>
  <si>
    <t>bar_3</t>
  </si>
  <si>
    <t>mira_1</t>
  </si>
  <si>
    <t>mira_2</t>
  </si>
  <si>
    <t>croix_1</t>
  </si>
  <si>
    <t>portpi_1</t>
  </si>
  <si>
    <t>est_1</t>
  </si>
  <si>
    <t>leo_1</t>
  </si>
  <si>
    <t>lim_1</t>
  </si>
  <si>
    <t>cayes_2</t>
  </si>
  <si>
    <t>les_irois</t>
  </si>
  <si>
    <t>Marchés Centre Ville de les Irois</t>
  </si>
  <si>
    <t>Marché communal des Irois</t>
  </si>
  <si>
    <t>petite_pivière_de_nippes_1</t>
  </si>
  <si>
    <t>Anba Veritab</t>
  </si>
  <si>
    <t>petite_pivière_de_nippes _2</t>
  </si>
  <si>
    <t>type_source_categories</t>
  </si>
  <si>
    <t>Achat d'eau ou remplissage en boutique</t>
  </si>
  <si>
    <t>Accès au réseau public (kiosque ou source aménagée)</t>
  </si>
  <si>
    <t>Remplissage chez un voisin</t>
  </si>
  <si>
    <t>Autre (rivière)</t>
  </si>
  <si>
    <t>Autre (voisin)</t>
  </si>
  <si>
    <t>Branchement privé</t>
  </si>
  <si>
    <t>PRIX MEDIAN SELON LE TYPE DE SOURCE</t>
  </si>
  <si>
    <t>Prix médian (HTG)</t>
  </si>
  <si>
    <t>Type d'approvisionnement</t>
  </si>
  <si>
    <t>Prix moyen (HTG)</t>
  </si>
  <si>
    <t>Prix moyen  sans 20% valeurs extrêmes (HTG)</t>
  </si>
  <si>
    <t xml:space="preserve">Eau </t>
  </si>
  <si>
    <r>
      <t>PRIX MÉDIAN PAR PRODUIT (AU GLOBAL)</t>
    </r>
    <r>
      <rPr>
        <vertAlign val="superscript"/>
        <sz val="11"/>
        <color rgb="FFEE5859"/>
        <rFont val="Arial Narrow"/>
        <family val="2"/>
      </rPr>
      <t>1</t>
    </r>
  </si>
  <si>
    <r>
      <t>Panier ICSM sans eau</t>
    </r>
    <r>
      <rPr>
        <b/>
        <vertAlign val="superscript"/>
        <sz val="12"/>
        <color theme="1"/>
        <rFont val="Arial Narrow"/>
        <family val="2"/>
      </rPr>
      <t>2</t>
    </r>
  </si>
  <si>
    <r>
      <t>PRIX MÉDIAN PAR LOCALITÉ</t>
    </r>
    <r>
      <rPr>
        <vertAlign val="superscript"/>
        <sz val="11"/>
        <color rgb="FFEE5859"/>
        <rFont val="Arial Narrow"/>
        <family val="2"/>
      </rPr>
      <t>3</t>
    </r>
  </si>
  <si>
    <r>
      <t>PRIX MÉDIAN PAR DÉPARTEMENT</t>
    </r>
    <r>
      <rPr>
        <vertAlign val="superscript"/>
        <sz val="11"/>
        <color rgb="FFEE5859"/>
        <rFont val="Arial Narrow"/>
        <family val="2"/>
      </rPr>
      <t>1</t>
    </r>
  </si>
  <si>
    <r>
      <t>PRIX MÉDIAN PAR MILIEU</t>
    </r>
    <r>
      <rPr>
        <vertAlign val="superscript"/>
        <sz val="11"/>
        <color rgb="FFEE5859"/>
        <rFont val="Arial Narrow"/>
        <family val="2"/>
      </rPr>
      <t>1</t>
    </r>
  </si>
  <si>
    <r>
      <rPr>
        <vertAlign val="superscript"/>
        <sz val="10"/>
        <color theme="1"/>
        <rFont val="Arial Narrow"/>
        <family val="2"/>
      </rPr>
      <t xml:space="preserve">3  </t>
    </r>
    <r>
      <rPr>
        <sz val="10"/>
        <color theme="1"/>
        <rFont val="Arial Narrow"/>
        <family val="2"/>
      </rPr>
      <t xml:space="preserve">En raison d'un manque de données, les valeurs en </t>
    </r>
    <r>
      <rPr>
        <sz val="10"/>
        <color rgb="FFEE5859"/>
        <rFont val="Arial Narrow"/>
        <family val="2"/>
      </rPr>
      <t>rouge</t>
    </r>
    <r>
      <rPr>
        <sz val="10"/>
        <color theme="1"/>
        <rFont val="Arial Narrow"/>
        <family val="2"/>
      </rPr>
      <t xml:space="preserve"> ne correspondent pas à la médiane</t>
    </r>
  </si>
  <si>
    <r>
      <rPr>
        <vertAlign val="superscript"/>
        <sz val="10"/>
        <color theme="1"/>
        <rFont val="Arial Narrow"/>
        <family val="2"/>
      </rPr>
      <t xml:space="preserve">3 </t>
    </r>
    <r>
      <rPr>
        <sz val="10"/>
        <color theme="1"/>
        <rFont val="Arial Narrow"/>
        <family val="2"/>
      </rPr>
      <t xml:space="preserve">Si le nombre de prix collectés est &lt;2, alors la moyenne a été rapportée </t>
    </r>
  </si>
  <si>
    <r>
      <rPr>
        <vertAlign val="superscript"/>
        <sz val="10"/>
        <color theme="1"/>
        <rFont val="Arial Narrow"/>
        <family val="2"/>
      </rPr>
      <t xml:space="preserve">3 </t>
    </r>
    <r>
      <rPr>
        <sz val="10"/>
        <color theme="1"/>
        <rFont val="Arial Narrow"/>
        <family val="2"/>
      </rPr>
      <t>Si le nombre de prix collectés est de 1, la valeur rapportée est la valeur brute</t>
    </r>
  </si>
  <si>
    <r>
      <rPr>
        <vertAlign val="superscript"/>
        <sz val="10"/>
        <color theme="1"/>
        <rFont val="Arial Narrow"/>
        <family val="2"/>
      </rPr>
      <t xml:space="preserve">1 </t>
    </r>
    <r>
      <rPr>
        <sz val="10"/>
        <color theme="1"/>
        <rFont val="Arial Narrow"/>
        <family val="2"/>
      </rPr>
      <t>Les prix médians (i) au global, (iii) par département et (ii) par milieu ont été calculés selon une approche "médiane des médianes" (aggrégation des médianes calculées au niveau des localités) pour éviter les biais liés au nombre de prix collectés.</t>
    </r>
  </si>
  <si>
    <r>
      <rPr>
        <vertAlign val="superscript"/>
        <sz val="10"/>
        <color theme="1"/>
        <rFont val="Arial Narrow"/>
        <family val="2"/>
      </rPr>
      <t xml:space="preserve">1 </t>
    </r>
    <r>
      <rPr>
        <sz val="10"/>
        <color theme="1"/>
        <rFont val="Arial Narrow"/>
        <family val="2"/>
      </rPr>
      <t>Étant donné que le nombre de prix collectés était souvent insuffisant au niveau des localité pendant la collecte 2 (voir onglet "Partenaires"), des valeurs brutes/moyennes ont également été intégrées à l'analyse et sont indiquées en rouge dans le tableau "PRIX MEDIAN PAR LOCALITE".</t>
    </r>
  </si>
  <si>
    <r>
      <rPr>
        <vertAlign val="superscript"/>
        <sz val="10"/>
        <color theme="1"/>
        <rFont val="Arial Narrow"/>
        <family val="2"/>
      </rPr>
      <t>1</t>
    </r>
    <r>
      <rPr>
        <sz val="10"/>
        <color theme="1"/>
        <rFont val="Arial Narrow"/>
        <family val="2"/>
      </rPr>
      <t xml:space="preserve"> Le nombre insuffisant de prix collectés constitue une limite importante et devra être pris en compte lors de l'interprétation des résultats. </t>
    </r>
  </si>
  <si>
    <r>
      <rPr>
        <vertAlign val="superscript"/>
        <sz val="10"/>
        <color theme="1"/>
        <rFont val="Arial Narrow"/>
        <family val="2"/>
      </rPr>
      <t>1</t>
    </r>
    <r>
      <rPr>
        <sz val="10"/>
        <color theme="1"/>
        <rFont val="Arial Narrow"/>
        <family val="2"/>
      </rPr>
      <t xml:space="preserve"> Afin de permettre une interprétatin plus robuste, un minimum de 4 prix devront être collectés par produit lors des prochains cycles de collecte.</t>
    </r>
  </si>
  <si>
    <r>
      <rPr>
        <vertAlign val="superscript"/>
        <sz val="10"/>
        <color theme="1"/>
        <rFont val="Arial Narrow"/>
        <family val="2"/>
      </rPr>
      <t xml:space="preserve">2 </t>
    </r>
    <r>
      <rPr>
        <sz val="10"/>
        <color theme="1"/>
        <rFont val="Arial Narrow"/>
        <family val="2"/>
      </rPr>
      <t>Les prix de l'eau sont présentés à part en raison d'une variation importante des prix de ce produit liée à des différences dans les contenants utilisés</t>
    </r>
  </si>
  <si>
    <r>
      <rPr>
        <vertAlign val="superscript"/>
        <sz val="10"/>
        <color theme="1"/>
        <rFont val="Arial Narrow"/>
        <family val="2"/>
      </rPr>
      <t xml:space="preserve">2 </t>
    </r>
    <r>
      <rPr>
        <sz val="10"/>
        <color theme="1"/>
        <rFont val="Arial Narrow"/>
        <family val="2"/>
      </rPr>
      <t>Par ailleurs, étant donné que des services de remplissage d'eau potable à bas prix/gratuits existent dans certaines localités, l'inclusion du prix du bokit fermé de 5 gallons dans le panier ICSM risquerait d'affecter la représentativité des résultats</t>
    </r>
  </si>
  <si>
    <r>
      <rPr>
        <vertAlign val="superscript"/>
        <sz val="10"/>
        <color theme="1"/>
        <rFont val="Arial Narrow"/>
        <family val="2"/>
      </rPr>
      <t xml:space="preserve">4 </t>
    </r>
    <r>
      <rPr>
        <sz val="10"/>
        <color theme="1"/>
        <rFont val="Arial Narrow"/>
        <family val="2"/>
      </rPr>
      <t xml:space="preserve">En raison d’un manque de comparabilité des lieux d’approvisionnement et du niveau de qualité de l’eau considérés pour l’eau de boisson, la distribution des prix apparait relativement asymétrique pour ce produit : il existe des différences importantes entre les prix relevés, avec plusieurs groupes de valeurs analogues. Le profil des ménages (i.e. niveau de vulnérabilité, accès aux services de base) interrogés lors de l’enquête n’étant pas une variable connue, l’utilisation de la médiane comme valeur centrale présenterait le risque d’une sous-estimation du prix de l’eau payé par les ménages vulnérables, dont les conditions d’accès physique/financier aux branchements privés ou aux sources aménagées peuvent varier. 
</t>
    </r>
  </si>
  <si>
    <r>
      <t xml:space="preserve">Par conséquent, </t>
    </r>
    <r>
      <rPr>
        <b/>
        <sz val="10"/>
        <color theme="1"/>
        <rFont val="Arial Narrow"/>
        <family val="2"/>
      </rPr>
      <t>la moyenne tronquée à 20% (i.e. calcul de la moyenne après avoir retiré les valeurs extrêmes à hauteur de 20% des observations) a été utilisée comme valeur centrale au niveau des localités pour ce produit</t>
    </r>
    <r>
      <rPr>
        <sz val="10"/>
        <color theme="1"/>
        <rFont val="Arial Narrow"/>
        <family val="2"/>
      </rPr>
      <t xml:space="preserve">. Cette approche permet une meilleure prise en compte des valeurs éloignées de la médiane – et donc d’éviter une sous-estimation de la valeur de l’eau dans les localités ciblées – tout en limitant l’influence des valeurs extrêmes. </t>
    </r>
  </si>
  <si>
    <r>
      <t>MÉDIANE DES PRIX MOYENS DE L'EAU TRONQUÉS A 20%</t>
    </r>
    <r>
      <rPr>
        <vertAlign val="superscript"/>
        <sz val="11"/>
        <color rgb="FFEE5859"/>
        <rFont val="Arial Narrow"/>
        <family val="2"/>
      </rPr>
      <t>4</t>
    </r>
  </si>
  <si>
    <t>Commerçants</t>
  </si>
  <si>
    <t>Caracteristiques principales sur les commerçants (informateurs clés)</t>
  </si>
  <si>
    <t>Caracteristiques principales sur les cllients interrogés (informateurs clés) et valeurs centrales des prix de l'eau par type de source</t>
  </si>
  <si>
    <r>
      <t>Eau</t>
    </r>
    <r>
      <rPr>
        <vertAlign val="superscript"/>
        <sz val="12"/>
        <color theme="1"/>
        <rFont val="Arial Narrow"/>
        <family val="2"/>
      </rPr>
      <t>2</t>
    </r>
  </si>
  <si>
    <t>MOYENNE TRONQUÉE 20% PAR LOCALITÉ****</t>
  </si>
  <si>
    <t>Approvisionnement_nourriture</t>
  </si>
  <si>
    <t>Approvisionnement_EHA</t>
  </si>
  <si>
    <t>Eau moyenne tronquée</t>
  </si>
  <si>
    <t># Commerçant vendant le produit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</si>
</sst>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HTG]\ #,##0.00"/>
    <numFmt numFmtId="165" formatCode="0.0"/>
    <numFmt numFmtId="166" formatCode="[$-F400]h:mm:ss\ AM/PM"/>
    <numFmt numFmtId="167" formatCode="#,##0.00\ [$HTG]"/>
  </numFmts>
  <fonts count="5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2"/>
      <color rgb="FF000000"/>
      <name val="Calibri"/>
      <family val="2"/>
      <scheme val="minor"/>
    </font>
    <font>
      <sz val="11"/>
      <color indexed="43"/>
      <name val="Arial Narrow"/>
      <family val="2"/>
    </font>
    <font>
      <sz val="11"/>
      <color indexed="10"/>
      <name val="Arial Narrow"/>
      <family val="2"/>
    </font>
    <font>
      <sz val="11"/>
      <color indexed="63"/>
      <name val="Arial Narrow"/>
      <family val="2"/>
    </font>
    <font>
      <sz val="12"/>
      <color theme="1"/>
      <name val="Calibri"/>
      <family val="2"/>
      <scheme val="minor"/>
    </font>
    <font>
      <sz val="11"/>
      <color rgb="FF000000"/>
      <name val="Calibri"/>
      <family val="2"/>
      <charset val="1"/>
    </font>
    <font>
      <b/>
      <sz val="18"/>
      <color rgb="FF000000"/>
      <name val="Arial Narrow"/>
      <family val="2"/>
      <charset val="1"/>
    </font>
    <font>
      <sz val="11"/>
      <color rgb="FF58585A"/>
      <name val="Arial Narrow"/>
      <family val="2"/>
    </font>
    <font>
      <b/>
      <sz val="11"/>
      <color rgb="FFFFFFFF"/>
      <name val="Arial Narrow"/>
      <family val="2"/>
      <charset val="1"/>
    </font>
    <font>
      <b/>
      <sz val="10"/>
      <color rgb="FFFFFFFF"/>
      <name val="Arial Narrow"/>
      <family val="2"/>
      <charset val="1"/>
    </font>
    <font>
      <sz val="10"/>
      <color rgb="FFFFFFFF"/>
      <name val="Arial Narrow"/>
      <family val="2"/>
    </font>
    <font>
      <i/>
      <sz val="10"/>
      <color rgb="FFFFFFFF"/>
      <name val="Arial Narrow"/>
      <family val="2"/>
    </font>
    <font>
      <sz val="10"/>
      <color rgb="FFFFFF66"/>
      <name val="Arial Narrow"/>
      <family val="2"/>
    </font>
    <font>
      <sz val="11"/>
      <color rgb="FFEE5859"/>
      <name val="Arial Narrow"/>
      <family val="2"/>
    </font>
    <font>
      <sz val="11"/>
      <color rgb="FFFFFF66"/>
      <name val="Arial Narrow"/>
      <family val="2"/>
    </font>
    <font>
      <sz val="12"/>
      <color theme="1"/>
      <name val="Arial Narrow"/>
      <family val="2"/>
    </font>
    <font>
      <b/>
      <sz val="12"/>
      <color theme="1"/>
      <name val="Arial Narrow"/>
      <family val="2"/>
    </font>
    <font>
      <sz val="12"/>
      <color theme="0"/>
      <name val="Arial Narrow"/>
      <family val="2"/>
    </font>
    <font>
      <sz val="12"/>
      <color rgb="FFEE5859"/>
      <name val="Arial Narrow"/>
      <family val="2"/>
    </font>
    <font>
      <b/>
      <sz val="12"/>
      <color theme="0"/>
      <name val="Arial Narrow"/>
      <family val="2"/>
    </font>
    <font>
      <sz val="8"/>
      <name val="Calibri"/>
      <family val="2"/>
      <scheme val="minor"/>
    </font>
    <font>
      <sz val="9"/>
      <color theme="1"/>
      <name val="Arial Narrow"/>
      <family val="2"/>
    </font>
    <font>
      <sz val="10"/>
      <color theme="1"/>
      <name val="Arial Narrow"/>
      <family val="2"/>
    </font>
    <font>
      <sz val="10"/>
      <color rgb="FFEE5859"/>
      <name val="Arial Narrow"/>
      <family val="2"/>
    </font>
    <font>
      <sz val="10"/>
      <color theme="4"/>
      <name val="Arial Narrow"/>
      <family val="2"/>
    </font>
    <font>
      <sz val="11"/>
      <color theme="1"/>
      <name val="Calibri"/>
      <family val="2"/>
    </font>
    <font>
      <b/>
      <sz val="11"/>
      <color theme="1"/>
      <name val="Calibri"/>
      <family val="2"/>
    </font>
    <font>
      <sz val="12"/>
      <color theme="1"/>
      <name val="Arial Narrow"/>
      <family val="2"/>
    </font>
    <font>
      <sz val="11"/>
      <color theme="1" tint="0.34998626667073579"/>
      <name val="Arial Narrow"/>
      <family val="2"/>
    </font>
    <font>
      <b/>
      <sz val="11"/>
      <color theme="0"/>
      <name val="Calibri"/>
      <family val="2"/>
      <charset val="1"/>
      <scheme val="minor"/>
    </font>
    <font>
      <sz val="11"/>
      <color theme="1"/>
      <name val="Arial Narrow"/>
      <family val="2"/>
    </font>
    <font>
      <b/>
      <sz val="12"/>
      <color theme="1"/>
      <name val="Arial Narrow"/>
      <family val="2"/>
    </font>
    <font>
      <sz val="12"/>
      <color theme="1"/>
      <name val="Arial Narrow"/>
      <family val="2"/>
    </font>
    <font>
      <b/>
      <sz val="12"/>
      <color theme="1"/>
      <name val="Calibri"/>
      <family val="2"/>
      <scheme val="minor"/>
    </font>
    <font>
      <b/>
      <sz val="11"/>
      <color theme="0"/>
      <name val="Arial Narrow"/>
      <family val="2"/>
    </font>
    <font>
      <b/>
      <sz val="11"/>
      <color theme="1"/>
      <name val="Arial Narrow"/>
      <family val="2"/>
    </font>
    <font>
      <b/>
      <sz val="12"/>
      <color theme="0"/>
      <name val="Arial Narrow"/>
      <family val="2"/>
    </font>
    <font>
      <sz val="11"/>
      <color theme="1"/>
      <name val="Arial Narrow"/>
      <family val="2"/>
    </font>
    <font>
      <sz val="11"/>
      <color theme="2" tint="-0.749992370372631"/>
      <name val="Arial Narrow"/>
      <family val="2"/>
    </font>
    <font>
      <sz val="10"/>
      <color theme="0"/>
      <name val="Arial Narrow"/>
      <family val="2"/>
    </font>
    <font>
      <sz val="12"/>
      <color rgb="FF0070C0"/>
      <name val="Arial Narrow"/>
      <family val="2"/>
    </font>
    <font>
      <sz val="11"/>
      <color theme="1" tint="0.249977111117893"/>
      <name val="Arial Narrow"/>
      <family val="2"/>
    </font>
    <font>
      <sz val="11"/>
      <color theme="0"/>
      <name val="Arial Narrow"/>
      <family val="2"/>
    </font>
    <font>
      <sz val="11"/>
      <color indexed="9"/>
      <name val="Arial Narrow"/>
      <family val="2"/>
    </font>
    <font>
      <sz val="11"/>
      <color indexed="8"/>
      <name val="Arial Narrow"/>
      <family val="2"/>
    </font>
    <font>
      <vertAlign val="superscript"/>
      <sz val="11"/>
      <color rgb="FFEE5859"/>
      <name val="Arial Narrow"/>
      <family val="2"/>
    </font>
    <font>
      <b/>
      <vertAlign val="superscript"/>
      <sz val="12"/>
      <color theme="1"/>
      <name val="Arial Narrow"/>
      <family val="2"/>
    </font>
    <font>
      <vertAlign val="superscript"/>
      <sz val="10"/>
      <color theme="1"/>
      <name val="Arial Narrow"/>
      <family val="2"/>
    </font>
    <font>
      <vertAlign val="superscript"/>
      <sz val="12"/>
      <color theme="1"/>
      <name val="Arial Narrow"/>
      <family val="2"/>
    </font>
    <font>
      <b/>
      <sz val="10"/>
      <color theme="1"/>
      <name val="Arial Narrow"/>
      <family val="2"/>
    </font>
    <font>
      <sz val="11"/>
      <name val="Arial Narrow"/>
      <family val="2"/>
    </font>
  </fonts>
  <fills count="12">
    <fill>
      <patternFill patternType="none"/>
    </fill>
    <fill>
      <patternFill patternType="gray125"/>
    </fill>
    <fill>
      <patternFill patternType="solid">
        <fgColor rgb="FFEE5859"/>
        <bgColor indexed="64"/>
      </patternFill>
    </fill>
    <fill>
      <patternFill patternType="solid">
        <fgColor theme="0" tint="-0.499984740745262"/>
        <bgColor indexed="64"/>
      </patternFill>
    </fill>
    <fill>
      <patternFill patternType="solid">
        <fgColor theme="9"/>
        <bgColor indexed="64"/>
      </patternFill>
    </fill>
    <fill>
      <patternFill patternType="solid">
        <fgColor theme="0"/>
        <bgColor indexed="64"/>
      </patternFill>
    </fill>
    <fill>
      <patternFill patternType="solid">
        <fgColor rgb="FFEE5859"/>
        <bgColor rgb="FFEE5859"/>
      </patternFill>
    </fill>
    <fill>
      <patternFill patternType="solid">
        <fgColor rgb="FFA6A6A6"/>
        <bgColor rgb="FFA5A5A5"/>
      </patternFill>
    </fill>
    <fill>
      <patternFill patternType="solid">
        <fgColor theme="7"/>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39997558519241921"/>
        <bgColor indexed="64"/>
      </patternFill>
    </fill>
  </fills>
  <borders count="23">
    <border>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medium">
        <color auto="1"/>
      </left>
      <right/>
      <top style="medium">
        <color auto="1"/>
      </top>
      <bottom/>
      <diagonal/>
    </border>
    <border>
      <left style="medium">
        <color auto="1"/>
      </left>
      <right style="thin">
        <color theme="0"/>
      </right>
      <top/>
      <bottom/>
      <diagonal/>
    </border>
    <border>
      <left/>
      <right/>
      <top/>
      <bottom style="medium">
        <color rgb="FFFFFFFF"/>
      </bottom>
      <diagonal/>
    </border>
    <border>
      <left style="medium">
        <color auto="1"/>
      </left>
      <right style="thin">
        <color theme="0"/>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right/>
      <top/>
      <bottom style="thin">
        <color auto="1"/>
      </bottom>
      <diagonal/>
    </border>
    <border>
      <left/>
      <right/>
      <top style="thin">
        <color auto="1"/>
      </top>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style="medium">
        <color indexed="64"/>
      </bottom>
      <diagonal/>
    </border>
  </borders>
  <cellStyleXfs count="6">
    <xf numFmtId="0" fontId="0" fillId="0" borderId="0"/>
    <xf numFmtId="9" fontId="9" fillId="0" borderId="0" applyFont="0" applyFill="0" applyBorder="0" applyAlignment="0" applyProtection="0"/>
    <xf numFmtId="0" fontId="10" fillId="0" borderId="0"/>
    <xf numFmtId="9" fontId="3" fillId="0" borderId="0" applyFont="0" applyFill="0" applyBorder="0" applyAlignment="0" applyProtection="0"/>
    <xf numFmtId="0" fontId="3" fillId="0" borderId="0"/>
    <xf numFmtId="0" fontId="2" fillId="0" borderId="0"/>
  </cellStyleXfs>
  <cellXfs count="161">
    <xf numFmtId="0" fontId="0" fillId="0" borderId="0" xfId="0"/>
    <xf numFmtId="0" fontId="0" fillId="0" borderId="0" xfId="0" applyAlignment="1">
      <alignment horizontal="left"/>
    </xf>
    <xf numFmtId="0" fontId="0" fillId="5" borderId="0" xfId="0" applyFill="1"/>
    <xf numFmtId="0" fontId="12" fillId="5" borderId="0" xfId="0" applyFont="1" applyFill="1" applyAlignment="1">
      <alignment horizontal="justify" vertical="center"/>
    </xf>
    <xf numFmtId="0" fontId="11" fillId="5" borderId="0" xfId="2" applyFont="1" applyFill="1" applyAlignment="1">
      <alignment horizontal="left" vertical="top" wrapText="1"/>
    </xf>
    <xf numFmtId="0" fontId="13" fillId="6" borderId="13" xfId="2" applyFont="1" applyFill="1" applyBorder="1" applyAlignment="1">
      <alignment vertical="top" wrapText="1"/>
    </xf>
    <xf numFmtId="0" fontId="13" fillId="6" borderId="14" xfId="2" applyFont="1" applyFill="1" applyBorder="1" applyAlignment="1">
      <alignment horizontal="left" vertical="top" wrapText="1"/>
    </xf>
    <xf numFmtId="0" fontId="14" fillId="7" borderId="15" xfId="2" applyFont="1" applyFill="1" applyBorder="1" applyAlignment="1">
      <alignment vertical="top" wrapText="1"/>
    </xf>
    <xf numFmtId="0" fontId="15" fillId="7" borderId="16" xfId="2" applyFont="1" applyFill="1" applyBorder="1" applyAlignment="1">
      <alignment vertical="top" wrapText="1"/>
    </xf>
    <xf numFmtId="0" fontId="13" fillId="6" borderId="0" xfId="2" applyFont="1" applyFill="1" applyAlignment="1">
      <alignment horizontal="left" vertical="top" wrapText="1"/>
    </xf>
    <xf numFmtId="0" fontId="14" fillId="7" borderId="17" xfId="2" applyFont="1" applyFill="1" applyBorder="1" applyAlignment="1">
      <alignment vertical="top" wrapText="1"/>
    </xf>
    <xf numFmtId="0" fontId="15" fillId="7" borderId="17" xfId="2" applyFont="1" applyFill="1" applyBorder="1" applyAlignment="1">
      <alignment vertical="top" wrapText="1"/>
    </xf>
    <xf numFmtId="0" fontId="18" fillId="0" borderId="0" xfId="0" applyFont="1"/>
    <xf numFmtId="0" fontId="20" fillId="0" borderId="0" xfId="0" applyFont="1"/>
    <xf numFmtId="0" fontId="21" fillId="0" borderId="0" xfId="0" applyFont="1"/>
    <xf numFmtId="0" fontId="20" fillId="0" borderId="0" xfId="0" applyNumberFormat="1" applyFont="1"/>
    <xf numFmtId="0" fontId="20" fillId="0" borderId="0" xfId="0" applyFont="1" applyAlignment="1">
      <alignment horizontal="left"/>
    </xf>
    <xf numFmtId="1" fontId="20" fillId="0" borderId="0" xfId="0" applyNumberFormat="1" applyFont="1"/>
    <xf numFmtId="0" fontId="22" fillId="3" borderId="0" xfId="0" applyFont="1" applyFill="1"/>
    <xf numFmtId="1" fontId="23" fillId="0" borderId="0" xfId="0" applyNumberFormat="1" applyFont="1"/>
    <xf numFmtId="0" fontId="23" fillId="0" borderId="0" xfId="0" applyFont="1"/>
    <xf numFmtId="10" fontId="0" fillId="0" borderId="0" xfId="0" applyNumberFormat="1"/>
    <xf numFmtId="0" fontId="20" fillId="0" borderId="0" xfId="0" applyFont="1" applyAlignment="1">
      <alignment horizontal="right"/>
    </xf>
    <xf numFmtId="9" fontId="20" fillId="0" borderId="0" xfId="0" applyNumberFormat="1" applyFont="1"/>
    <xf numFmtId="0" fontId="26" fillId="0" borderId="0" xfId="0" applyFont="1"/>
    <xf numFmtId="0" fontId="26" fillId="0" borderId="0" xfId="0" applyFont="1" applyAlignment="1">
      <alignment horizontal="left"/>
    </xf>
    <xf numFmtId="164" fontId="20" fillId="0" borderId="0" xfId="0" applyNumberFormat="1" applyFont="1"/>
    <xf numFmtId="164" fontId="20" fillId="0" borderId="0" xfId="0" applyNumberFormat="1" applyFont="1" applyAlignment="1">
      <alignment horizontal="right"/>
    </xf>
    <xf numFmtId="0" fontId="0" fillId="2" borderId="0" xfId="0" applyFill="1"/>
    <xf numFmtId="0" fontId="0" fillId="8" borderId="0" xfId="0" applyFill="1"/>
    <xf numFmtId="0" fontId="0" fillId="4" borderId="0" xfId="0" applyFill="1"/>
    <xf numFmtId="0" fontId="27" fillId="0" borderId="0" xfId="0" applyFont="1"/>
    <xf numFmtId="165" fontId="20" fillId="0" borderId="0" xfId="0" applyNumberFormat="1" applyFont="1"/>
    <xf numFmtId="0" fontId="30" fillId="0" borderId="0" xfId="0" applyFont="1" applyFill="1" applyBorder="1"/>
    <xf numFmtId="0" fontId="30" fillId="0" borderId="0" xfId="0" applyFont="1" applyFill="1" applyBorder="1" applyAlignment="1">
      <alignment horizontal="left"/>
    </xf>
    <xf numFmtId="0" fontId="20" fillId="9" borderId="18" xfId="0" applyFont="1" applyFill="1" applyBorder="1"/>
    <xf numFmtId="0" fontId="20" fillId="9" borderId="19" xfId="0" applyFont="1" applyFill="1" applyBorder="1"/>
    <xf numFmtId="0" fontId="32" fillId="0" borderId="0" xfId="0" applyNumberFormat="1" applyFont="1"/>
    <xf numFmtId="0" fontId="32" fillId="0" borderId="0" xfId="0" applyFont="1"/>
    <xf numFmtId="0" fontId="32" fillId="9" borderId="0" xfId="0" applyFont="1" applyFill="1"/>
    <xf numFmtId="0" fontId="32" fillId="9" borderId="0" xfId="0" applyNumberFormat="1" applyFont="1" applyFill="1"/>
    <xf numFmtId="9" fontId="0" fillId="0" borderId="0" xfId="0" applyNumberFormat="1"/>
    <xf numFmtId="1" fontId="0" fillId="0" borderId="0" xfId="0" applyNumberFormat="1" applyAlignment="1">
      <alignment horizontal="left"/>
    </xf>
    <xf numFmtId="9" fontId="0" fillId="0" borderId="0" xfId="1" applyFont="1" applyAlignment="1">
      <alignment horizontal="left"/>
    </xf>
    <xf numFmtId="9" fontId="0" fillId="0" borderId="0" xfId="0" applyNumberFormat="1" applyAlignment="1">
      <alignment horizontal="left"/>
    </xf>
    <xf numFmtId="9" fontId="20" fillId="0" borderId="0" xfId="0" applyNumberFormat="1" applyFont="1" applyAlignment="1">
      <alignment horizontal="left"/>
    </xf>
    <xf numFmtId="9" fontId="0" fillId="0" borderId="0" xfId="1" applyFont="1"/>
    <xf numFmtId="0" fontId="0" fillId="0" borderId="0" xfId="0" applyAlignment="1">
      <alignment horizontal="right"/>
    </xf>
    <xf numFmtId="9" fontId="20" fillId="0" borderId="0" xfId="0" applyNumberFormat="1" applyFont="1" applyAlignment="1">
      <alignment horizontal="right"/>
    </xf>
    <xf numFmtId="0" fontId="20" fillId="0" borderId="0" xfId="2" applyFont="1"/>
    <xf numFmtId="0" fontId="33" fillId="0" borderId="0" xfId="2" applyFont="1"/>
    <xf numFmtId="0" fontId="24" fillId="3" borderId="0" xfId="2" applyFont="1" applyFill="1"/>
    <xf numFmtId="0" fontId="34" fillId="3" borderId="0" xfId="0" applyFont="1" applyFill="1"/>
    <xf numFmtId="0" fontId="20" fillId="0" borderId="0" xfId="2" applyFont="1" applyAlignment="1">
      <alignment horizontal="left"/>
    </xf>
    <xf numFmtId="0" fontId="20" fillId="0" borderId="0" xfId="2" applyNumberFormat="1" applyFont="1"/>
    <xf numFmtId="9" fontId="35" fillId="0" borderId="0" xfId="3" applyFont="1"/>
    <xf numFmtId="0" fontId="20" fillId="10" borderId="0" xfId="2" applyFont="1" applyFill="1" applyAlignment="1">
      <alignment horizontal="left"/>
    </xf>
    <xf numFmtId="0" fontId="24" fillId="3" borderId="20" xfId="2" applyNumberFormat="1" applyFont="1" applyFill="1" applyBorder="1" applyAlignment="1"/>
    <xf numFmtId="0" fontId="21" fillId="10" borderId="0" xfId="2" applyFont="1" applyFill="1" applyAlignment="1">
      <alignment horizontal="left"/>
    </xf>
    <xf numFmtId="9" fontId="0" fillId="0" borderId="0" xfId="1" applyFont="1" applyFill="1"/>
    <xf numFmtId="0" fontId="21" fillId="10" borderId="0" xfId="0" applyNumberFormat="1" applyFont="1" applyFill="1"/>
    <xf numFmtId="0" fontId="21" fillId="10" borderId="0" xfId="0" applyFont="1" applyFill="1" applyAlignment="1">
      <alignment horizontal="left"/>
    </xf>
    <xf numFmtId="0" fontId="24" fillId="3" borderId="0" xfId="0" applyFont="1" applyFill="1"/>
    <xf numFmtId="0" fontId="36" fillId="10" borderId="0" xfId="0" applyFont="1" applyFill="1" applyAlignment="1">
      <alignment horizontal="left"/>
    </xf>
    <xf numFmtId="0" fontId="37" fillId="0" borderId="0" xfId="0" applyFont="1" applyAlignment="1">
      <alignment horizontal="left"/>
    </xf>
    <xf numFmtId="0" fontId="37" fillId="0" borderId="0" xfId="0" applyNumberFormat="1" applyFont="1"/>
    <xf numFmtId="0" fontId="37" fillId="0" borderId="0" xfId="0" applyFont="1" applyFill="1" applyAlignment="1">
      <alignment horizontal="left"/>
    </xf>
    <xf numFmtId="0" fontId="21" fillId="0" borderId="0" xfId="2" applyFont="1" applyFill="1" applyAlignment="1">
      <alignment horizontal="left"/>
    </xf>
    <xf numFmtId="0" fontId="20" fillId="0" borderId="0" xfId="2" applyFont="1" applyFill="1" applyAlignment="1">
      <alignment horizontal="left"/>
    </xf>
    <xf numFmtId="0" fontId="24" fillId="3" borderId="20" xfId="0" applyFont="1" applyFill="1" applyBorder="1"/>
    <xf numFmtId="0" fontId="21" fillId="10" borderId="21" xfId="0" applyFont="1" applyFill="1" applyBorder="1" applyAlignment="1">
      <alignment horizontal="left"/>
    </xf>
    <xf numFmtId="0" fontId="24" fillId="3" borderId="0" xfId="0" applyNumberFormat="1" applyFont="1" applyFill="1"/>
    <xf numFmtId="0" fontId="24" fillId="3" borderId="0" xfId="0" applyNumberFormat="1" applyFont="1" applyFill="1" applyAlignment="1">
      <alignment horizontal="right"/>
    </xf>
    <xf numFmtId="0" fontId="21" fillId="10" borderId="0" xfId="0" applyNumberFormat="1" applyFont="1" applyFill="1" applyAlignment="1">
      <alignment horizontal="left"/>
    </xf>
    <xf numFmtId="0" fontId="21" fillId="0" borderId="0" xfId="0" applyNumberFormat="1" applyFont="1" applyFill="1" applyAlignment="1">
      <alignment horizontal="left"/>
    </xf>
    <xf numFmtId="0" fontId="21" fillId="0" borderId="0" xfId="0" applyNumberFormat="1" applyFont="1" applyFill="1" applyAlignment="1">
      <alignment horizontal="right"/>
    </xf>
    <xf numFmtId="0" fontId="0" fillId="0" borderId="0" xfId="0" applyFill="1"/>
    <xf numFmtId="1" fontId="20" fillId="0" borderId="0" xfId="0" applyNumberFormat="1" applyFont="1" applyAlignment="1">
      <alignment horizontal="left"/>
    </xf>
    <xf numFmtId="0" fontId="20" fillId="0" borderId="0" xfId="0" applyNumberFormat="1" applyFont="1" applyAlignment="1">
      <alignment horizontal="right"/>
    </xf>
    <xf numFmtId="0" fontId="39" fillId="3" borderId="0" xfId="0" applyFont="1" applyFill="1"/>
    <xf numFmtId="9" fontId="20" fillId="0" borderId="0" xfId="1" applyFont="1"/>
    <xf numFmtId="0" fontId="20" fillId="0" borderId="0" xfId="0" applyFont="1" applyFill="1"/>
    <xf numFmtId="0" fontId="21" fillId="0" borderId="0" xfId="0" applyFont="1" applyFill="1" applyAlignment="1">
      <alignment horizontal="left"/>
    </xf>
    <xf numFmtId="0" fontId="21" fillId="0" borderId="0" xfId="0" applyNumberFormat="1" applyFont="1" applyFill="1"/>
    <xf numFmtId="0" fontId="24" fillId="0" borderId="0" xfId="0" applyFont="1" applyFill="1" applyAlignment="1">
      <alignment horizontal="left"/>
    </xf>
    <xf numFmtId="0" fontId="24" fillId="0" borderId="0" xfId="0" applyNumberFormat="1" applyFont="1" applyFill="1"/>
    <xf numFmtId="9" fontId="35" fillId="0" borderId="0" xfId="1" applyFont="1"/>
    <xf numFmtId="0" fontId="40" fillId="10" borderId="0" xfId="0" applyNumberFormat="1" applyFont="1" applyFill="1" applyAlignment="1">
      <alignment horizontal="left"/>
    </xf>
    <xf numFmtId="0" fontId="35" fillId="10" borderId="0" xfId="2" applyFont="1" applyFill="1" applyAlignment="1">
      <alignment horizontal="left"/>
    </xf>
    <xf numFmtId="0" fontId="35" fillId="0" borderId="0" xfId="0" applyFont="1"/>
    <xf numFmtId="9" fontId="24" fillId="3" borderId="21" xfId="0" applyNumberFormat="1" applyFont="1" applyFill="1" applyBorder="1" applyAlignment="1"/>
    <xf numFmtId="0" fontId="0" fillId="10" borderId="0" xfId="0" applyFill="1"/>
    <xf numFmtId="0" fontId="38" fillId="10" borderId="0" xfId="0" applyFont="1" applyFill="1"/>
    <xf numFmtId="0" fontId="41" fillId="3" borderId="0" xfId="0" applyFont="1" applyFill="1"/>
    <xf numFmtId="0" fontId="41" fillId="3" borderId="0" xfId="0" applyNumberFormat="1" applyFont="1" applyFill="1" applyAlignment="1"/>
    <xf numFmtId="0" fontId="41" fillId="3" borderId="0" xfId="0" applyFont="1" applyFill="1" applyAlignment="1"/>
    <xf numFmtId="9" fontId="41" fillId="3" borderId="0" xfId="0" applyNumberFormat="1" applyFont="1" applyFill="1" applyAlignment="1"/>
    <xf numFmtId="9" fontId="42" fillId="10" borderId="0" xfId="0" applyNumberFormat="1" applyFont="1" applyFill="1"/>
    <xf numFmtId="0" fontId="37" fillId="10" borderId="0" xfId="0" applyNumberFormat="1" applyFont="1" applyFill="1"/>
    <xf numFmtId="0" fontId="43" fillId="0" borderId="0" xfId="0" applyFont="1"/>
    <xf numFmtId="9" fontId="41" fillId="3" borderId="0" xfId="0" applyNumberFormat="1" applyFont="1" applyFill="1"/>
    <xf numFmtId="0" fontId="0" fillId="0" borderId="0" xfId="0" pivotButton="1"/>
    <xf numFmtId="0" fontId="24" fillId="3" borderId="20" xfId="0" applyNumberFormat="1" applyFont="1" applyFill="1" applyBorder="1" applyAlignment="1"/>
    <xf numFmtId="0" fontId="24" fillId="0" borderId="20" xfId="0" applyNumberFormat="1" applyFont="1" applyFill="1" applyBorder="1" applyAlignment="1"/>
    <xf numFmtId="0" fontId="24" fillId="3" borderId="21" xfId="0" applyFont="1" applyFill="1" applyBorder="1"/>
    <xf numFmtId="17" fontId="12" fillId="5" borderId="0" xfId="0" applyNumberFormat="1" applyFont="1" applyFill="1" applyAlignment="1">
      <alignment horizontal="justify" vertical="center"/>
    </xf>
    <xf numFmtId="0" fontId="44" fillId="7" borderId="16" xfId="2" applyFont="1" applyFill="1" applyBorder="1" applyAlignment="1">
      <alignment vertical="top" wrapText="1"/>
    </xf>
    <xf numFmtId="164" fontId="45" fillId="0" borderId="0" xfId="0" applyNumberFormat="1" applyFont="1"/>
    <xf numFmtId="0" fontId="32" fillId="2" borderId="0" xfId="0" applyNumberFormat="1" applyFont="1" applyFill="1"/>
    <xf numFmtId="0" fontId="2" fillId="0" borderId="0" xfId="5" applyFont="1" applyProtection="1"/>
    <xf numFmtId="0" fontId="4" fillId="2" borderId="3" xfId="5" applyFont="1" applyFill="1" applyBorder="1" applyAlignment="1" applyProtection="1">
      <alignment horizontal="left"/>
    </xf>
    <xf numFmtId="0" fontId="4" fillId="2" borderId="2" xfId="5" applyFont="1" applyFill="1" applyBorder="1" applyAlignment="1" applyProtection="1">
      <alignment horizontal="left" wrapText="1"/>
    </xf>
    <xf numFmtId="0" fontId="2" fillId="0" borderId="0" xfId="5" applyFont="1"/>
    <xf numFmtId="0" fontId="4" fillId="2" borderId="5" xfId="5" applyFont="1" applyFill="1" applyBorder="1" applyAlignment="1" applyProtection="1">
      <alignment wrapText="1"/>
    </xf>
    <xf numFmtId="0" fontId="4" fillId="2" borderId="6" xfId="5" applyFont="1" applyFill="1" applyBorder="1" applyAlignment="1" applyProtection="1">
      <alignment wrapText="1"/>
    </xf>
    <xf numFmtId="0" fontId="4" fillId="2" borderId="7" xfId="5" applyFont="1" applyFill="1" applyBorder="1" applyAlignment="1" applyProtection="1">
      <alignment wrapText="1"/>
    </xf>
    <xf numFmtId="0" fontId="4" fillId="2" borderId="8" xfId="5" applyFont="1" applyFill="1" applyBorder="1" applyAlignment="1" applyProtection="1">
      <alignment wrapText="1"/>
    </xf>
    <xf numFmtId="0" fontId="4" fillId="2" borderId="9" xfId="5" applyFont="1" applyFill="1" applyBorder="1" applyAlignment="1" applyProtection="1">
      <alignment horizontal="left"/>
    </xf>
    <xf numFmtId="166" fontId="4" fillId="2" borderId="6" xfId="5" applyNumberFormat="1" applyFont="1" applyFill="1" applyBorder="1" applyAlignment="1" applyProtection="1">
      <alignment wrapText="1"/>
    </xf>
    <xf numFmtId="0" fontId="4" fillId="2" borderId="10" xfId="5" applyFont="1" applyFill="1" applyBorder="1" applyAlignment="1" applyProtection="1">
      <alignment wrapText="1"/>
    </xf>
    <xf numFmtId="0" fontId="4" fillId="2" borderId="11" xfId="5" applyFont="1" applyFill="1" applyBorder="1" applyAlignment="1" applyProtection="1">
      <alignment wrapText="1"/>
    </xf>
    <xf numFmtId="166" fontId="2" fillId="0" borderId="0" xfId="5" applyNumberFormat="1" applyFont="1"/>
    <xf numFmtId="166" fontId="2" fillId="0" borderId="0" xfId="5" applyNumberFormat="1" applyFont="1" applyAlignment="1">
      <alignment wrapText="1"/>
    </xf>
    <xf numFmtId="0" fontId="2" fillId="0" borderId="0" xfId="5" applyNumberFormat="1" applyFont="1"/>
    <xf numFmtId="166" fontId="2" fillId="0" borderId="0" xfId="5" applyNumberFormat="1" applyFont="1" applyFill="1"/>
    <xf numFmtId="0" fontId="2" fillId="0" borderId="0" xfId="5"/>
    <xf numFmtId="0" fontId="2" fillId="0" borderId="0" xfId="5" applyFont="1" applyFill="1"/>
    <xf numFmtId="0" fontId="46" fillId="0" borderId="0" xfId="0" applyFont="1" applyFill="1"/>
    <xf numFmtId="0" fontId="47" fillId="0" borderId="0" xfId="0" applyFont="1" applyFill="1"/>
    <xf numFmtId="0" fontId="12" fillId="0" borderId="0" xfId="0" applyFont="1" applyFill="1"/>
    <xf numFmtId="0" fontId="39" fillId="2" borderId="0" xfId="0" applyFont="1" applyFill="1"/>
    <xf numFmtId="0" fontId="46" fillId="0" borderId="0" xfId="0" applyFont="1" applyFill="1" applyAlignment="1">
      <alignment wrapText="1"/>
    </xf>
    <xf numFmtId="0" fontId="31" fillId="0" borderId="0" xfId="0" applyFont="1" applyFill="1" applyBorder="1"/>
    <xf numFmtId="0" fontId="30" fillId="0" borderId="0" xfId="0" applyNumberFormat="1" applyFont="1" applyFill="1" applyBorder="1"/>
    <xf numFmtId="0" fontId="0" fillId="0" borderId="0" xfId="0" applyNumberFormat="1" applyFill="1"/>
    <xf numFmtId="1" fontId="0" fillId="0" borderId="0" xfId="0" applyNumberFormat="1" applyFill="1"/>
    <xf numFmtId="0" fontId="5" fillId="0" borderId="0" xfId="0" applyFont="1" applyFill="1"/>
    <xf numFmtId="2" fontId="20" fillId="0" borderId="0" xfId="0" applyNumberFormat="1" applyFont="1"/>
    <xf numFmtId="2" fontId="30" fillId="0" borderId="0" xfId="0" applyNumberFormat="1" applyFont="1" applyFill="1" applyBorder="1"/>
    <xf numFmtId="2" fontId="0" fillId="0" borderId="0" xfId="0" applyNumberFormat="1" applyFill="1"/>
    <xf numFmtId="165" fontId="23" fillId="0" borderId="0" xfId="0" applyNumberFormat="1" applyFont="1"/>
    <xf numFmtId="0" fontId="24" fillId="3" borderId="0" xfId="0" applyNumberFormat="1" applyFont="1" applyFill="1" applyAlignment="1"/>
    <xf numFmtId="0" fontId="18" fillId="0" borderId="0" xfId="0" applyFont="1" applyFill="1"/>
    <xf numFmtId="1" fontId="23" fillId="0" borderId="0" xfId="0" applyNumberFormat="1" applyFont="1" applyFill="1"/>
    <xf numFmtId="1" fontId="20" fillId="0" borderId="0" xfId="0" applyNumberFormat="1" applyFont="1" applyFill="1"/>
    <xf numFmtId="2" fontId="20" fillId="0" borderId="0" xfId="0" applyNumberFormat="1" applyFont="1" applyFill="1"/>
    <xf numFmtId="0" fontId="27" fillId="0" borderId="0" xfId="0" applyFont="1" applyAlignment="1"/>
    <xf numFmtId="0" fontId="30" fillId="11" borderId="0" xfId="0" applyFont="1" applyFill="1" applyBorder="1"/>
    <xf numFmtId="0" fontId="1" fillId="0" borderId="0" xfId="5" applyFont="1"/>
    <xf numFmtId="0" fontId="2" fillId="11" borderId="0" xfId="5" applyFont="1" applyFill="1"/>
    <xf numFmtId="167" fontId="21" fillId="0" borderId="0" xfId="0" applyNumberFormat="1" applyFont="1" applyFill="1"/>
    <xf numFmtId="164" fontId="20" fillId="0" borderId="0" xfId="0" applyNumberFormat="1" applyFont="1" applyFill="1"/>
    <xf numFmtId="165" fontId="20" fillId="0" borderId="0" xfId="0" applyNumberFormat="1" applyFont="1" applyFill="1"/>
    <xf numFmtId="0" fontId="11" fillId="5" borderId="9" xfId="2" applyFont="1" applyFill="1" applyBorder="1" applyAlignment="1">
      <alignment horizontal="left" vertical="top" wrapText="1"/>
    </xf>
    <xf numFmtId="0" fontId="11" fillId="5" borderId="12" xfId="2" applyFont="1" applyFill="1" applyBorder="1" applyAlignment="1">
      <alignment horizontal="left" vertical="top" wrapText="1"/>
    </xf>
    <xf numFmtId="0" fontId="4" fillId="2" borderId="1" xfId="5" applyFont="1" applyFill="1" applyBorder="1" applyAlignment="1" applyProtection="1">
      <alignment horizontal="left"/>
    </xf>
    <xf numFmtId="0" fontId="4" fillId="2" borderId="22" xfId="5" applyFont="1" applyFill="1" applyBorder="1" applyAlignment="1" applyProtection="1">
      <alignment horizontal="left"/>
    </xf>
    <xf numFmtId="0" fontId="4" fillId="2" borderId="2" xfId="5" applyFont="1" applyFill="1" applyBorder="1" applyAlignment="1" applyProtection="1">
      <alignment horizontal="left"/>
    </xf>
    <xf numFmtId="0" fontId="4" fillId="2" borderId="2" xfId="5" applyFont="1" applyFill="1" applyBorder="1" applyAlignment="1" applyProtection="1">
      <alignment horizontal="left" wrapText="1"/>
    </xf>
    <xf numFmtId="0" fontId="4" fillId="2" borderId="4" xfId="5" applyFont="1" applyFill="1" applyBorder="1" applyAlignment="1" applyProtection="1">
      <alignment horizontal="left" wrapText="1"/>
    </xf>
    <xf numFmtId="0" fontId="55" fillId="0" borderId="0" xfId="0" applyFont="1" applyFill="1"/>
  </cellXfs>
  <cellStyles count="6">
    <cellStyle name="Normal" xfId="0" builtinId="0"/>
    <cellStyle name="Normal 2" xfId="4"/>
    <cellStyle name="Normal 3" xfId="2"/>
    <cellStyle name="Normal 4" xfId="5"/>
    <cellStyle name="Percent" xfId="1" builtinId="5"/>
    <cellStyle name="Percent 2" xfId="3"/>
  </cellStyles>
  <dxfs count="870">
    <dxf>
      <font>
        <color rgb="FF9C0006"/>
      </font>
      <fill>
        <patternFill>
          <bgColor rgb="FFFFC7CE"/>
        </patternFill>
      </fill>
    </dxf>
    <dxf>
      <numFmt numFmtId="0" formatCode="Genera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none">
          <fgColor indexed="64"/>
          <bgColor indexed="65"/>
        </patternFill>
      </fill>
    </dxf>
    <dxf>
      <fill>
        <patternFill patternType="none">
          <fgColor indexed="64"/>
          <bgColor indexed="65"/>
        </patternFill>
      </fill>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2"/>
        <color theme="1"/>
      </font>
      <alignment horizontal="left" readingOrder="0"/>
    </dxf>
    <dxf>
      <alignment horizontal="general" vertical="bottom" textRotation="0" wrapText="0" indent="0" justifyLastLine="0" shrinkToFit="0" readingOrder="0"/>
    </dxf>
    <dxf>
      <numFmt numFmtId="0" formatCode="General"/>
    </dxf>
    <dxf>
      <font>
        <sz val="11"/>
      </font>
    </dxf>
    <dxf>
      <font>
        <sz val="11"/>
      </font>
    </dxf>
    <dxf>
      <font>
        <sz val="11"/>
      </font>
    </dxf>
    <dxf>
      <font>
        <name val="Arial Narrow"/>
        <scheme val="none"/>
      </font>
    </dxf>
    <dxf>
      <font>
        <name val="Arial Narrow"/>
        <scheme val="none"/>
      </font>
    </dxf>
    <dxf>
      <font>
        <name val="Arial Narrow"/>
        <scheme val="none"/>
      </font>
    </dxf>
    <dxf>
      <numFmt numFmtId="1" formatCode="0"/>
    </dxf>
    <dxf>
      <numFmt numFmtId="1" formatCode="0"/>
    </dxf>
    <dxf>
      <numFmt numFmtId="1" formatCode="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numFmt numFmtId="13" formatCode="0%"/>
    </dxf>
    <dxf>
      <numFmt numFmtId="168" formatCode="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color theme="1" tint="0.34998626667073579"/>
      </font>
    </dxf>
    <dxf>
      <font>
        <color theme="1" tint="0.34998626667073579"/>
      </font>
    </dxf>
    <dxf>
      <font>
        <b/>
        <sz val="12"/>
        <color theme="1"/>
      </font>
      <fill>
        <patternFill patternType="solid">
          <fgColor indexed="64"/>
          <bgColor theme="0" tint="-0.14999847407452621"/>
        </patternFill>
      </fill>
      <alignment horizontal="left" readingOrder="0"/>
    </dxf>
    <dxf>
      <alignment horizontal="general" vertical="bottom" textRotation="0" wrapText="0" indent="0" justifyLastLine="0" shrinkToFit="0" readingOrder="0"/>
    </dxf>
    <dxf>
      <numFmt numFmtId="0" formatCode="Genera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1"/>
      </font>
    </dxf>
    <dxf>
      <font>
        <sz val="11"/>
      </font>
    </dxf>
    <dxf>
      <font>
        <sz val="11"/>
      </font>
    </dxf>
    <dxf>
      <font>
        <sz val="11"/>
      </font>
    </dxf>
    <dxf>
      <font>
        <sz val="11"/>
      </font>
    </dxf>
    <dxf>
      <font>
        <sz val="11"/>
      </font>
    </dxf>
    <dxf>
      <font>
        <sz val="11"/>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sz val="12"/>
        <color theme="1"/>
        <name val="Arial Narrow"/>
        <scheme val="none"/>
      </font>
      <fill>
        <patternFill patternType="solid">
          <fgColor indexed="64"/>
          <bgColor theme="0" tint="-0.14999847407452621"/>
        </patternFill>
      </fill>
    </dxf>
    <dxf>
      <font>
        <b/>
        <sz val="12"/>
        <color theme="1"/>
        <name val="Arial Narrow"/>
        <scheme val="none"/>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sz val="12"/>
        <color theme="0"/>
        <name val="Arial Narrow"/>
        <scheme val="none"/>
      </font>
      <fill>
        <patternFill patternType="solid">
          <fgColor indexed="64"/>
          <bgColor theme="0" tint="-0.499984740745262"/>
        </patternFill>
      </fill>
    </dxf>
    <dxf>
      <font>
        <b/>
        <sz val="12"/>
        <color theme="0"/>
        <name val="Arial Narrow"/>
        <scheme val="none"/>
      </font>
      <fill>
        <patternFill patternType="solid">
          <fgColor indexed="64"/>
          <bgColor theme="0" tint="-0.499984740745262"/>
        </patternFill>
      </fill>
    </dxf>
    <dxf>
      <font>
        <b/>
        <sz val="12"/>
        <color theme="0"/>
        <name val="Arial Narrow"/>
        <scheme val="none"/>
      </font>
      <fill>
        <patternFill patternType="solid">
          <fgColor indexed="64"/>
          <bgColor theme="0" tint="-0.499984740745262"/>
        </patternFill>
      </fill>
    </dxf>
    <dxf>
      <font>
        <sz val="12"/>
        <color theme="1"/>
      </font>
    </dxf>
    <dxf>
      <font>
        <sz val="12"/>
        <color theme="1"/>
      </font>
    </dxf>
    <dxf>
      <font>
        <sz val="12"/>
        <color theme="1"/>
      </font>
    </dxf>
    <dxf>
      <font>
        <sz val="12"/>
        <color theme="1"/>
      </font>
    </dxf>
    <dxf>
      <font>
        <b/>
      </font>
      <fill>
        <patternFill patternType="solid">
          <fgColor indexed="64"/>
          <bgColor theme="0" tint="-0.14999847407452621"/>
        </patternFill>
      </fill>
    </dxf>
    <dxf>
      <font>
        <b/>
      </font>
      <fill>
        <patternFill patternType="solid">
          <fgColor indexed="64"/>
          <bgColor theme="0" tint="-0.14999847407452621"/>
        </patternFill>
      </fill>
    </dxf>
    <dxf>
      <font>
        <name val="Arial Narrow"/>
        <scheme val="none"/>
      </font>
    </dxf>
    <dxf>
      <font>
        <name val="Arial Narrow"/>
        <scheme val="none"/>
      </font>
    </dxf>
    <dxf>
      <font>
        <name val="Arial Narrow"/>
        <scheme val="none"/>
      </font>
    </dxf>
    <dxf>
      <font>
        <color theme="1" tint="0.34998626667073579"/>
      </font>
    </dxf>
    <dxf>
      <font>
        <color theme="1" tint="0.34998626667073579"/>
      </font>
    </dxf>
    <dxf>
      <alignment horizontal="left"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name val="Arial Narrow"/>
        <scheme val="none"/>
      </font>
      <numFmt numFmtId="0" formatCode="General"/>
      <fill>
        <patternFill patternType="solid">
          <fgColor indexed="64"/>
          <bgColor theme="0" tint="-0.14999847407452621"/>
        </patternFill>
      </fill>
    </dxf>
    <dxf>
      <font>
        <b/>
        <name val="Arial Narrow"/>
        <scheme val="none"/>
      </font>
      <numFmt numFmtId="0" formatCode="General"/>
      <fill>
        <patternFill patternType="solid">
          <fgColor indexed="64"/>
          <bgColor theme="0" tint="-0.14999847407452621"/>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numFmt numFmtId="0" formatCode="General"/>
    </dxf>
    <dxf>
      <alignment horizontal="right" readingOrder="0"/>
    </dxf>
    <dxf>
      <alignment horizontal="right" readingOrder="0"/>
    </dxf>
    <dxf>
      <alignment horizontal="right" readingOrder="0"/>
    </dxf>
    <dxf>
      <numFmt numFmtId="13" formatCode="0%"/>
    </dxf>
    <dxf>
      <numFmt numFmtId="168" formatCode="0.0%"/>
    </dxf>
    <dxf>
      <numFmt numFmtId="14" formatCode="0.00%"/>
    </dxf>
    <dxf>
      <numFmt numFmtId="2" formatCode="0.00"/>
    </dxf>
    <dxf>
      <numFmt numFmtId="13" formatCode="0%"/>
    </dxf>
    <dxf>
      <numFmt numFmtId="168" formatCode="0.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65" formatCode="0.0"/>
    </dxf>
    <dxf>
      <numFmt numFmtId="165" formatCode="0.0"/>
    </dxf>
    <dxf>
      <numFmt numFmtId="165" formatCode="0.0"/>
    </dxf>
    <dxf>
      <numFmt numFmtId="165" formatCode="0.0"/>
    </dxf>
    <dxf>
      <numFmt numFmtId="165" formatCode="0.0"/>
    </dxf>
    <dxf>
      <numFmt numFmtId="2" formatCode="0.00"/>
    </dxf>
    <dxf>
      <numFmt numFmtId="2" formatCode="0.00"/>
    </dxf>
    <dxf>
      <numFmt numFmtId="2" formatCode="0.00"/>
    </dxf>
    <dxf>
      <numFmt numFmtId="2" formatCode="0.00"/>
    </dxf>
    <dxf>
      <numFmt numFmtId="2" formatCode="0.00"/>
    </dxf>
    <dxf>
      <numFmt numFmtId="2" formatCode="0.00"/>
    </dxf>
    <dxf>
      <numFmt numFmtId="13" formatCode="0%"/>
    </dxf>
    <dxf>
      <numFmt numFmtId="168" formatCode="0.0%"/>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alignment horizontal="left"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name val="Arial Narrow"/>
        <scheme val="none"/>
      </font>
      <numFmt numFmtId="0" formatCode="General"/>
      <fill>
        <patternFill patternType="solid">
          <fgColor indexed="64"/>
          <bgColor theme="0" tint="-0.14999847407452621"/>
        </patternFill>
      </fill>
    </dxf>
    <dxf>
      <font>
        <b/>
        <name val="Arial Narrow"/>
        <scheme val="none"/>
      </font>
      <numFmt numFmtId="0" formatCode="General"/>
      <fill>
        <patternFill patternType="solid">
          <fgColor indexed="64"/>
          <bgColor theme="0" tint="-0.14999847407452621"/>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numFmt numFmtId="0" formatCode="General"/>
    </dxf>
    <dxf>
      <alignment horizontal="right" readingOrder="0"/>
    </dxf>
    <dxf>
      <alignment horizontal="right" readingOrder="0"/>
    </dxf>
    <dxf>
      <alignment horizontal="right" readingOrder="0"/>
    </dxf>
    <dxf>
      <numFmt numFmtId="13" formatCode="0%"/>
    </dxf>
    <dxf>
      <numFmt numFmtId="168" formatCode="0.0%"/>
    </dxf>
    <dxf>
      <numFmt numFmtId="14" formatCode="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3" formatCode="0%"/>
    </dxf>
    <dxf>
      <numFmt numFmtId="168"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0" formatCode="General"/>
    </dxf>
    <dxf>
      <alignment horizontal="right" readingOrder="0"/>
    </dxf>
    <dxf>
      <alignment horizontal="right" readingOrder="0"/>
    </dxf>
    <dxf>
      <alignment horizontal="right" readingOrder="0"/>
    </dxf>
    <dxf>
      <numFmt numFmtId="13" formatCode="0%"/>
    </dxf>
    <dxf>
      <numFmt numFmtId="168"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none">
          <bgColor auto="1"/>
        </patternFill>
      </fill>
    </dxf>
    <dxf>
      <fill>
        <patternFill patternType="solid">
          <bgColor rgb="FFFFFF00"/>
        </patternFill>
      </fill>
    </dxf>
    <dxf>
      <font>
        <name val="Arial Narrow"/>
        <scheme val="none"/>
      </font>
    </dxf>
    <dxf>
      <font>
        <name val="Arial Narrow"/>
        <scheme val="none"/>
      </font>
    </dxf>
    <dxf>
      <alignment horizontal="left" readingOrder="0"/>
    </dxf>
    <dxf>
      <alignment horizontal="center" readingOrder="0"/>
    </dxf>
    <dxf>
      <font>
        <b/>
        <name val="Arial Narrow"/>
        <scheme val="none"/>
      </font>
      <fill>
        <patternFill patternType="solid">
          <fgColor indexed="64"/>
          <bgColor theme="0" tint="-0.14999847407452621"/>
        </patternFill>
      </fill>
      <alignment horizontal="left" readingOrder="0"/>
    </dxf>
    <dxf>
      <font>
        <b/>
        <name val="Arial Narrow"/>
        <scheme val="none"/>
      </font>
      <fill>
        <patternFill patternType="solid">
          <fgColor indexed="64"/>
          <bgColor theme="0" tint="-0.14999847407452621"/>
        </patternFill>
      </fill>
      <alignment horizontal="left" readingOrder="0"/>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numFmt numFmtId="14" formatCode="0.00%"/>
    </dxf>
    <dxf>
      <numFmt numFmtId="2" formatCode="0.00"/>
    </dxf>
    <dxf>
      <numFmt numFmtId="13" formatCode="0%"/>
    </dxf>
    <dxf>
      <numFmt numFmtId="168" formatCode="0.0%"/>
    </dxf>
    <dxf>
      <numFmt numFmtId="1" formatCode="0"/>
    </dxf>
    <dxf>
      <numFmt numFmtId="165" formatCode="0.0"/>
    </dxf>
    <dxf>
      <numFmt numFmtId="2" formatCode="0.00"/>
    </dxf>
    <dxf>
      <numFmt numFmtId="13" formatCode="0%"/>
    </dxf>
    <dxf>
      <numFmt numFmtId="168" formatCode="0.0%"/>
    </dxf>
    <dxf>
      <numFmt numFmtId="13" formatCode="0%"/>
    </dxf>
    <dxf>
      <numFmt numFmtId="168" formatCode="0.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65" formatCode="0.0"/>
    </dxf>
    <dxf>
      <numFmt numFmtId="165" formatCode="0.0"/>
    </dxf>
    <dxf>
      <numFmt numFmtId="165" formatCode="0.0"/>
    </dxf>
    <dxf>
      <numFmt numFmtId="165" formatCode="0.0"/>
    </dxf>
    <dxf>
      <numFmt numFmtId="165" formatCode="0.0"/>
    </dxf>
    <dxf>
      <numFmt numFmtId="2" formatCode="0.00"/>
    </dxf>
    <dxf>
      <numFmt numFmtId="2" formatCode="0.00"/>
    </dxf>
    <dxf>
      <numFmt numFmtId="2" formatCode="0.00"/>
    </dxf>
    <dxf>
      <numFmt numFmtId="2" formatCode="0.00"/>
    </dxf>
    <dxf>
      <numFmt numFmtId="2" formatCode="0.00"/>
    </dxf>
    <dxf>
      <numFmt numFmtId="2" formatCode="0.00"/>
    </dxf>
    <dxf>
      <numFmt numFmtId="13" formatCode="0%"/>
    </dxf>
    <dxf>
      <numFmt numFmtId="168" formatCode="0.0%"/>
    </dxf>
    <dxf>
      <numFmt numFmtId="1" formatCode="0"/>
    </dxf>
    <dxf>
      <numFmt numFmtId="165" formatCode="0.0"/>
    </dxf>
    <dxf>
      <numFmt numFmtId="2" formatCode="0.00"/>
    </dxf>
    <dxf>
      <numFmt numFmtId="13" formatCode="0%"/>
    </dxf>
    <dxf>
      <numFmt numFmtId="168" formatCode="0.0%"/>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numFmt numFmtId="13" formatCode="0%"/>
    </dxf>
    <dxf>
      <numFmt numFmtId="168" formatCode="0.0%"/>
    </dxf>
    <dxf>
      <numFmt numFmtId="14" formatCode="0.00%"/>
    </dxf>
    <dxf>
      <numFmt numFmtId="1" formatCode="0"/>
    </dxf>
    <dxf>
      <numFmt numFmtId="165" formatCode="0.0"/>
    </dxf>
    <dxf>
      <numFmt numFmtId="2" formatCode="0.00"/>
    </dxf>
    <dxf>
      <numFmt numFmtId="13" formatCode="0%"/>
    </dxf>
    <dxf>
      <numFmt numFmtId="168" formatCode="0.0%"/>
    </dxf>
    <dxf>
      <numFmt numFmtId="13" formatCode="0%"/>
    </dxf>
    <dxf>
      <numFmt numFmtId="168" formatCode="0.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65" formatCode="0.0"/>
    </dxf>
    <dxf>
      <numFmt numFmtId="165" formatCode="0.0"/>
    </dxf>
    <dxf>
      <numFmt numFmtId="165" formatCode="0.0"/>
    </dxf>
    <dxf>
      <numFmt numFmtId="165" formatCode="0.0"/>
    </dxf>
    <dxf>
      <numFmt numFmtId="165" formatCode="0.0"/>
    </dxf>
    <dxf>
      <numFmt numFmtId="2" formatCode="0.00"/>
    </dxf>
    <dxf>
      <numFmt numFmtId="2" formatCode="0.00"/>
    </dxf>
    <dxf>
      <numFmt numFmtId="2" formatCode="0.00"/>
    </dxf>
    <dxf>
      <numFmt numFmtId="2" formatCode="0.00"/>
    </dxf>
    <dxf>
      <numFmt numFmtId="2" formatCode="0.00"/>
    </dxf>
    <dxf>
      <numFmt numFmtId="2" formatCode="0.00"/>
    </dxf>
    <dxf>
      <numFmt numFmtId="13" formatCode="0%"/>
    </dxf>
    <dxf>
      <numFmt numFmtId="168" formatCode="0.0%"/>
    </dxf>
    <dxf>
      <numFmt numFmtId="1" formatCode="0"/>
    </dxf>
    <dxf>
      <numFmt numFmtId="165" formatCode="0.0"/>
    </dxf>
    <dxf>
      <numFmt numFmtId="2" formatCode="0.00"/>
    </dxf>
    <dxf>
      <numFmt numFmtId="13" formatCode="0%"/>
    </dxf>
    <dxf>
      <numFmt numFmtId="168" formatCode="0.0%"/>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numFmt numFmtId="13" formatCode="0%"/>
    </dxf>
    <dxf>
      <numFmt numFmtId="168" formatCode="0.0%"/>
    </dxf>
    <dxf>
      <numFmt numFmtId="14" formatCode="0.00%"/>
    </dxf>
    <dxf>
      <numFmt numFmtId="1" formatCode="0"/>
    </dxf>
    <dxf>
      <numFmt numFmtId="165" formatCode="0.0"/>
    </dxf>
    <dxf>
      <numFmt numFmtId="2" formatCode="0.00"/>
    </dxf>
    <dxf>
      <numFmt numFmtId="13" formatCode="0%"/>
    </dxf>
    <dxf>
      <numFmt numFmtId="168" formatCode="0.0%"/>
    </dxf>
    <dxf>
      <numFmt numFmtId="1" formatCode="0"/>
    </dxf>
    <dxf>
      <numFmt numFmtId="165" formatCode="0.0"/>
    </dxf>
    <dxf>
      <numFmt numFmtId="2" formatCode="0.00"/>
    </dxf>
    <dxf>
      <numFmt numFmtId="13" formatCode="0%"/>
    </dxf>
    <dxf>
      <numFmt numFmtId="168" formatCode="0.0%"/>
    </dxf>
    <dxf>
      <numFmt numFmtId="13" formatCode="0%"/>
    </dxf>
    <dxf>
      <numFmt numFmtId="168" formatCode="0.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65" formatCode="0.0"/>
    </dxf>
    <dxf>
      <numFmt numFmtId="165" formatCode="0.0"/>
    </dxf>
    <dxf>
      <numFmt numFmtId="165" formatCode="0.0"/>
    </dxf>
    <dxf>
      <numFmt numFmtId="165" formatCode="0.0"/>
    </dxf>
    <dxf>
      <numFmt numFmtId="165" formatCode="0.0"/>
    </dxf>
    <dxf>
      <numFmt numFmtId="2" formatCode="0.00"/>
    </dxf>
    <dxf>
      <numFmt numFmtId="2" formatCode="0.00"/>
    </dxf>
    <dxf>
      <numFmt numFmtId="2" formatCode="0.00"/>
    </dxf>
    <dxf>
      <numFmt numFmtId="2" formatCode="0.00"/>
    </dxf>
    <dxf>
      <numFmt numFmtId="2" formatCode="0.00"/>
    </dxf>
    <dxf>
      <numFmt numFmtId="2" formatCode="0.00"/>
    </dxf>
    <dxf>
      <numFmt numFmtId="13" formatCode="0%"/>
    </dxf>
    <dxf>
      <numFmt numFmtId="168" formatCode="0.0%"/>
    </dxf>
    <dxf>
      <numFmt numFmtId="1" formatCode="0"/>
    </dxf>
    <dxf>
      <numFmt numFmtId="165" formatCode="0.0"/>
    </dxf>
    <dxf>
      <numFmt numFmtId="2" formatCode="0.00"/>
    </dxf>
    <dxf>
      <numFmt numFmtId="13" formatCode="0%"/>
    </dxf>
    <dxf>
      <numFmt numFmtId="168" formatCode="0.0%"/>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numFmt numFmtId="13" formatCode="0%"/>
    </dxf>
    <dxf>
      <numFmt numFmtId="168" formatCode="0.0%"/>
    </dxf>
    <dxf>
      <numFmt numFmtId="14" formatCode="0.00%"/>
    </dxf>
    <dxf>
      <numFmt numFmtId="1" formatCode="0"/>
    </dxf>
    <dxf>
      <numFmt numFmtId="165" formatCode="0.0"/>
    </dxf>
    <dxf>
      <numFmt numFmtId="2" formatCode="0.00"/>
    </dxf>
    <dxf>
      <numFmt numFmtId="13" formatCode="0%"/>
    </dxf>
    <dxf>
      <numFmt numFmtId="168" formatCode="0.0%"/>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numFmt numFmtId="13" formatCode="0%"/>
    </dxf>
    <dxf>
      <numFmt numFmtId="168" formatCode="0.0%"/>
    </dxf>
    <dxf>
      <numFmt numFmtId="14" formatCode="0.00%"/>
    </dxf>
    <dxf>
      <numFmt numFmtId="1" formatCode="0"/>
    </dxf>
    <dxf>
      <numFmt numFmtId="165" formatCode="0.0"/>
    </dxf>
    <dxf>
      <numFmt numFmtId="2" formatCode="0.00"/>
    </dxf>
    <dxf>
      <numFmt numFmtId="13" formatCode="0%"/>
    </dxf>
    <dxf>
      <numFmt numFmtId="168" formatCode="0.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65" formatCode="0.0"/>
    </dxf>
    <dxf>
      <numFmt numFmtId="165" formatCode="0.0"/>
    </dxf>
    <dxf>
      <numFmt numFmtId="165" formatCode="0.0"/>
    </dxf>
    <dxf>
      <numFmt numFmtId="165" formatCode="0.0"/>
    </dxf>
    <dxf>
      <numFmt numFmtId="165" formatCode="0.0"/>
    </dxf>
    <dxf>
      <numFmt numFmtId="2" formatCode="0.00"/>
    </dxf>
    <dxf>
      <numFmt numFmtId="2" formatCode="0.00"/>
    </dxf>
    <dxf>
      <numFmt numFmtId="2" formatCode="0.00"/>
    </dxf>
    <dxf>
      <numFmt numFmtId="2" formatCode="0.00"/>
    </dxf>
    <dxf>
      <numFmt numFmtId="2" formatCode="0.00"/>
    </dxf>
    <dxf>
      <numFmt numFmtId="2" formatCode="0.00"/>
    </dxf>
    <dxf>
      <numFmt numFmtId="13" formatCode="0%"/>
    </dxf>
    <dxf>
      <numFmt numFmtId="168" formatCode="0.0%"/>
    </dxf>
    <dxf>
      <numFmt numFmtId="1" formatCode="0"/>
    </dxf>
    <dxf>
      <numFmt numFmtId="165" formatCode="0.0"/>
    </dxf>
    <dxf>
      <numFmt numFmtId="2" formatCode="0.00"/>
    </dxf>
    <dxf>
      <numFmt numFmtId="13" formatCode="0%"/>
    </dxf>
    <dxf>
      <numFmt numFmtId="168" formatCode="0.0%"/>
    </dxf>
    <dxf>
      <numFmt numFmtId="13" formatCode="0%"/>
    </dxf>
    <dxf>
      <numFmt numFmtId="168" formatCode="0.0%"/>
    </dxf>
    <dxf>
      <numFmt numFmtId="13" formatCode="0%"/>
    </dxf>
    <dxf>
      <numFmt numFmtId="168" formatCode="0.0%"/>
    </dxf>
    <dxf>
      <numFmt numFmtId="13" formatCode="0%"/>
    </dxf>
    <dxf>
      <numFmt numFmtId="168" formatCode="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numFmt numFmtId="14" formatCode="0.00%"/>
    </dxf>
    <dxf>
      <numFmt numFmtId="1" formatCode="0"/>
    </dxf>
    <dxf>
      <numFmt numFmtId="165" formatCode="0.0"/>
    </dxf>
    <dxf>
      <numFmt numFmtId="2" formatCode="0.00"/>
    </dxf>
    <dxf>
      <numFmt numFmtId="13" formatCode="0%"/>
    </dxf>
    <dxf>
      <numFmt numFmtId="168" formatCode="0.0%"/>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numFmt numFmtId="13" formatCode="0%"/>
    </dxf>
    <dxf>
      <numFmt numFmtId="168" formatCode="0.0%"/>
    </dxf>
    <dxf>
      <numFmt numFmtId="14" formatCode="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3" formatCode="0%"/>
    </dxf>
    <dxf>
      <numFmt numFmtId="168" formatCode="0.0%"/>
    </dxf>
    <dxf>
      <numFmt numFmtId="1" formatCode="0"/>
    </dxf>
    <dxf>
      <numFmt numFmtId="165" formatCode="0.0"/>
    </dxf>
    <dxf>
      <numFmt numFmtId="2" formatCode="0.00"/>
    </dxf>
    <dxf>
      <numFmt numFmtId="13" formatCode="0%"/>
    </dxf>
    <dxf>
      <numFmt numFmtId="168" formatCode="0.0%"/>
    </dxf>
    <dxf>
      <font>
        <b/>
        <sz val="12"/>
        <color theme="1"/>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numFmt numFmtId="14" formatCode="0.00%"/>
    </dxf>
    <dxf>
      <numFmt numFmtId="1" formatCode="0"/>
    </dxf>
    <dxf>
      <numFmt numFmtId="165" formatCode="0.0"/>
    </dxf>
    <dxf>
      <numFmt numFmtId="2" formatCode="0.00"/>
    </dxf>
    <dxf>
      <numFmt numFmtId="13" formatCode="0%"/>
    </dxf>
    <dxf>
      <numFmt numFmtId="168" formatCode="0.0%"/>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font>
        <b/>
        <color theme="0"/>
        <name val="Arial Narrow"/>
        <scheme val="none"/>
      </font>
      <numFmt numFmtId="0" formatCode="General"/>
      <fill>
        <patternFill patternType="solid">
          <fgColor indexed="64"/>
          <bgColor theme="0" tint="-0.499984740745262"/>
        </patternFill>
      </fill>
    </dxf>
    <dxf>
      <numFmt numFmtId="13" formatCode="0%"/>
    </dxf>
    <dxf>
      <numFmt numFmtId="168" formatCode="0.0%"/>
    </dxf>
    <dxf>
      <numFmt numFmtId="14" formatCode="0.00%"/>
    </dxf>
    <dxf>
      <numFmt numFmtId="1" formatCode="0"/>
    </dxf>
    <dxf>
      <numFmt numFmtId="165" formatCode="0.0"/>
    </dxf>
    <dxf>
      <numFmt numFmtId="2" formatCode="0.00"/>
    </dxf>
    <dxf>
      <numFmt numFmtId="13" formatCode="0%"/>
    </dxf>
    <dxf>
      <numFmt numFmtId="168" formatCode="0.0%"/>
    </dxf>
    <dxf>
      <numFmt numFmtId="1" formatCode="0"/>
    </dxf>
    <dxf>
      <numFmt numFmtId="165" formatCode="0.0"/>
    </dxf>
    <dxf>
      <numFmt numFmtId="2" formatCode="0.00"/>
    </dxf>
    <dxf>
      <numFmt numFmtId="13" formatCode="0%"/>
    </dxf>
    <dxf>
      <numFmt numFmtId="168" formatCode="0.0%"/>
    </dxf>
    <dxf>
      <numFmt numFmtId="1" formatCode="0"/>
    </dxf>
    <dxf>
      <numFmt numFmtId="165" formatCode="0.0"/>
    </dxf>
    <dxf>
      <numFmt numFmtId="2" formatCode="0.00"/>
    </dxf>
    <dxf>
      <numFmt numFmtId="13" formatCode="0%"/>
    </dxf>
    <dxf>
      <numFmt numFmtId="168" formatCode="0.0%"/>
    </dxf>
    <dxf>
      <numFmt numFmtId="13" formatCode="0%"/>
    </dxf>
    <dxf>
      <numFmt numFmtId="168" formatCode="0.0%"/>
    </dxf>
    <dxf>
      <numFmt numFmtId="1" formatCode="0"/>
    </dxf>
    <dxf>
      <numFmt numFmtId="1" formatCode="0"/>
    </dxf>
    <dxf>
      <numFmt numFmtId="1" formatCode="0"/>
    </dxf>
    <dxf>
      <numFmt numFmtId="1" formatCode="0"/>
    </dxf>
    <dxf>
      <numFmt numFmtId="1" formatCode="0"/>
    </dxf>
    <dxf>
      <numFmt numFmtId="1" formatCode="0"/>
    </dxf>
    <dxf>
      <numFmt numFmtId="165" formatCode="0.0"/>
    </dxf>
    <dxf>
      <numFmt numFmtId="165" formatCode="0.0"/>
    </dxf>
    <dxf>
      <numFmt numFmtId="165" formatCode="0.0"/>
    </dxf>
    <dxf>
      <numFmt numFmtId="165" formatCode="0.0"/>
    </dxf>
    <dxf>
      <numFmt numFmtId="165" formatCode="0.0"/>
    </dxf>
    <dxf>
      <numFmt numFmtId="165" formatCode="0.0"/>
    </dxf>
    <dxf>
      <numFmt numFmtId="2" formatCode="0.00"/>
    </dxf>
    <dxf>
      <numFmt numFmtId="2" formatCode="0.00"/>
    </dxf>
    <dxf>
      <numFmt numFmtId="2" formatCode="0.00"/>
    </dxf>
    <dxf>
      <numFmt numFmtId="2" formatCode="0.00"/>
    </dxf>
    <dxf>
      <numFmt numFmtId="2" formatCode="0.00"/>
    </dxf>
    <dxf>
      <numFmt numFmtId="2" formatCode="0.00"/>
    </dxf>
    <dxf>
      <numFmt numFmtId="13" formatCode="0%"/>
    </dxf>
    <dxf>
      <numFmt numFmtId="168" formatCode="0.0%"/>
    </dxf>
    <dxf>
      <numFmt numFmtId="1" formatCode="0"/>
    </dxf>
    <dxf>
      <numFmt numFmtId="165" formatCode="0.0"/>
    </dxf>
    <dxf>
      <numFmt numFmtId="2" formatCode="0.00"/>
    </dxf>
    <dxf>
      <numFmt numFmtId="13" formatCode="0%"/>
    </dxf>
    <dxf>
      <numFmt numFmtId="168" formatCode="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numFmt numFmtId="13" formatCode="0%"/>
    </dxf>
    <dxf>
      <numFmt numFmtId="168" formatCode="0.0%"/>
    </dxf>
    <dxf>
      <numFmt numFmtId="13" formatCode="0%"/>
    </dxf>
    <dxf>
      <numFmt numFmtId="168" formatCode="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numFmt numFmtId="13" formatCode="0%"/>
    </dxf>
    <dxf>
      <numFmt numFmtId="168" formatCode="0.0%"/>
    </dxf>
    <dxf>
      <fill>
        <patternFill patternType="none">
          <fgColor indexed="64"/>
          <bgColor indexed="65"/>
        </patternFill>
      </fill>
    </dxf>
    <dxf>
      <font>
        <b/>
        <sz val="12"/>
        <color theme="1"/>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bgColor indexed="64"/>
        </patternFill>
      </fill>
    </dxf>
    <dxf>
      <font>
        <b val="0"/>
        <i val="0"/>
        <strike val="0"/>
        <condense val="0"/>
        <extend val="0"/>
        <outline val="0"/>
        <shadow val="0"/>
        <u val="none"/>
        <vertAlign val="baseline"/>
        <sz val="12"/>
        <color theme="1"/>
        <name val="Calibri"/>
        <scheme val="minor"/>
      </font>
      <fill>
        <patternFill>
          <bgColor indexed="64"/>
        </patternFill>
      </fill>
    </dxf>
    <dxf>
      <font>
        <b val="0"/>
        <i val="0"/>
        <strike val="0"/>
        <condense val="0"/>
        <extend val="0"/>
        <outline val="0"/>
        <shadow val="0"/>
        <u val="none"/>
        <vertAlign val="baseline"/>
        <sz val="12"/>
        <color theme="1"/>
        <name val="Calibri"/>
        <scheme val="minor"/>
      </font>
      <fill>
        <patternFill>
          <bgColor indexed="64"/>
        </patternFill>
      </fill>
    </dxf>
    <dxf>
      <fill>
        <patternFill patternType="none">
          <fgColor indexed="64"/>
          <bgColor indexed="65"/>
        </patternFill>
      </fill>
    </dxf>
    <dxf>
      <fill>
        <patternFill patternType="none">
          <fgColor indexed="64"/>
          <bgColor indexed="65"/>
        </patternFill>
      </fill>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alignment horizontal="general" vertical="bottom" textRotation="0" wrapText="0" indent="0" justifyLastLine="0" shrinkToFit="0" readingOrder="0"/>
    </dxf>
    <dxf>
      <numFmt numFmtId="13" formatCode="0%"/>
    </dxf>
    <dxf>
      <numFmt numFmtId="13" formatCode="0%"/>
    </dxf>
    <dxf>
      <numFmt numFmtId="13" formatCode="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68" formatCode="0.0%"/>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bgColor indexed="64"/>
        </patternFill>
      </fill>
    </dxf>
    <dxf>
      <fill>
        <patternFill patternType="none">
          <fgColor indexed="64"/>
          <bgColor indexed="65"/>
        </patternFill>
      </fill>
      <alignment horizontal="left" readingOrder="0"/>
    </dxf>
    <dxf>
      <numFmt numFmtId="13" formatCode="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ill>
        <patternFill patternType="solid">
          <fgColor indexed="64"/>
          <bgColor theme="0" tint="-0.14999847407452621"/>
        </patternFill>
      </fill>
    </dxf>
    <dxf>
      <fill>
        <patternFill patternType="solid">
          <fgColor indexed="64"/>
          <bgColor theme="0" tint="-0.14999847407452621"/>
        </patternFill>
      </fill>
    </dxf>
    <dxf>
      <numFmt numFmtId="13" formatCode="0%"/>
    </dxf>
    <dxf>
      <numFmt numFmtId="168" formatCode="0.0%"/>
    </dxf>
    <dxf>
      <fill>
        <patternFill patternType="solid">
          <fgColor indexed="64"/>
          <bgColor theme="0"/>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sz val="11"/>
      </font>
    </dxf>
    <dxf>
      <numFmt numFmtId="13" formatCode="0%"/>
    </dxf>
    <dxf>
      <numFmt numFmtId="168" formatCode="0.0%"/>
    </dxf>
    <dxf>
      <font>
        <name val="Arial Narrow"/>
        <scheme val="none"/>
      </font>
    </dxf>
    <dxf>
      <font>
        <name val="Arial Narrow"/>
        <scheme val="none"/>
      </font>
    </dxf>
    <dxf>
      <fill>
        <patternFill patternType="solid">
          <bgColor theme="0" tint="-0.14999847407452621"/>
        </patternFill>
      </fill>
    </dxf>
    <dxf>
      <font>
        <sz val="11"/>
        <name val="Arial Narrow"/>
        <scheme val="none"/>
      </font>
      <fill>
        <patternFill patternType="none">
          <fgColor indexed="64"/>
          <bgColor indexed="65"/>
        </patternFill>
      </fill>
    </dxf>
    <dxf>
      <fill>
        <patternFill patternType="solid">
          <bgColor theme="0" tint="-0.1499984740745262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bgColor auto="1"/>
        </patternFill>
      </fill>
    </dxf>
    <dxf>
      <fill>
        <patternFill>
          <bgColor auto="1"/>
        </patternFill>
      </fill>
    </dxf>
    <dxf>
      <fill>
        <patternFill>
          <bgColor auto="1"/>
        </patternFill>
      </fill>
    </dxf>
    <dxf>
      <fill>
        <patternFill patternType="solid">
          <bgColor theme="0" tint="-0.14999847407452621"/>
        </patternFill>
      </fill>
    </dxf>
    <dxf>
      <numFmt numFmtId="13" formatCode="0%"/>
    </dxf>
    <dxf>
      <numFmt numFmtId="168" formatCode="0.0%"/>
    </dxf>
    <dxf>
      <numFmt numFmtId="14" formatCode="0.00%"/>
    </dxf>
    <dxf>
      <numFmt numFmtId="169" formatCode="0.000%"/>
    </dxf>
    <dxf>
      <numFmt numFmtId="170" formatCode="0.0000%"/>
    </dxf>
    <dxf>
      <numFmt numFmtId="169" formatCode="0.000%"/>
    </dxf>
    <dxf>
      <numFmt numFmtId="14" formatCode="0.0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border>
        <top style="thin">
          <color auto="1"/>
        </top>
      </border>
    </dxf>
    <dxf>
      <border>
        <top style="thin">
          <color auto="1"/>
        </top>
      </border>
    </dxf>
    <dxf>
      <border>
        <bottom style="thin">
          <color auto="1"/>
        </bottom>
      </border>
    </dxf>
    <dxf>
      <border>
        <bottom style="thin">
          <color auto="1"/>
        </bottom>
      </border>
    </dxf>
    <dxf>
      <border>
        <bottom style="thin">
          <color auto="1"/>
        </bottom>
      </border>
    </dxf>
    <dxf>
      <font>
        <name val="Arial Narrow"/>
        <scheme val="none"/>
      </font>
    </dxf>
    <dxf>
      <font>
        <name val="Arial Narrow"/>
        <scheme val="none"/>
      </font>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ont>
        <name val="Arial Narrow"/>
        <scheme val="none"/>
      </font>
      <alignment horizontal="general" vertical="bottom" textRotation="0" wrapText="0" indent="0" justifyLastLine="0" shrinkToFit="0" readingOrder="0"/>
    </dxf>
    <dxf>
      <font>
        <name val="Arial Narrow"/>
        <scheme val="none"/>
      </font>
      <alignment horizontal="general" vertical="bottom" textRotation="0" wrapText="0" indent="0" justifyLastLine="0" shrinkToFit="0" readingOrder="0"/>
    </dxf>
    <dxf>
      <font>
        <name val="Arial Narrow"/>
        <scheme val="none"/>
      </font>
    </dxf>
    <dxf>
      <font>
        <name val="Arial Narrow"/>
        <scheme val="none"/>
      </font>
    </dxf>
    <dxf>
      <font>
        <name val="Arial Narrow"/>
        <scheme val="none"/>
      </font>
    </dxf>
    <dxf>
      <fill>
        <patternFill patternType="solid">
          <bgColor rgb="FFEE5859"/>
        </patternFill>
      </fill>
    </dxf>
    <dxf>
      <fill>
        <patternFill patternType="solid">
          <bgColor rgb="FFEE5859"/>
        </patternFill>
      </fill>
    </dxf>
    <dxf>
      <fill>
        <patternFill patternType="solid">
          <bgColor rgb="FFEE5859"/>
        </patternFill>
      </fill>
    </dxf>
    <dxf>
      <font>
        <color rgb="FFEE5859"/>
      </font>
    </dxf>
    <dxf>
      <fill>
        <patternFill patternType="solid">
          <fgColor indexed="64"/>
          <bgColor theme="6" tint="0.59999389629810485"/>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fgColor indexed="64"/>
          <bgColor theme="6" tint="0.59999389629810485"/>
        </patternFill>
      </fill>
    </dxf>
    <dxf>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ont>
        <name val="Arial Narrow"/>
        <scheme val="none"/>
      </font>
      <fill>
        <patternFill patternType="solid">
          <fgColor indexed="64"/>
          <bgColor theme="6" tint="0.59999389629810485"/>
        </patternFill>
      </fill>
    </dxf>
    <dxf>
      <fill>
        <patternFill patternType="solid">
          <fgColor indexed="64"/>
          <bgColor theme="6" tint="0.59999389629810485"/>
        </patternFill>
      </fill>
    </dxf>
    <dxf>
      <fill>
        <patternFill patternType="solid">
          <fgColor indexed="64"/>
          <bgColor theme="6" tint="0.59999389629810485"/>
        </patternFill>
      </fill>
    </dxf>
    <dxf>
      <fill>
        <patternFill patternType="solid">
          <fgColor indexed="64"/>
          <bgColor theme="6" tint="0.59999389629810485"/>
        </patternFill>
      </fill>
    </dxf>
    <dxf>
      <fill>
        <patternFill patternType="none">
          <fgColor indexed="64"/>
          <bgColor indexed="65"/>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fgColor rgb="FFB4C6E7"/>
          <bgColor rgb="FF000000"/>
        </patternFill>
      </fill>
    </dxf>
    <dxf>
      <fill>
        <patternFill patternType="solid">
          <fgColor rgb="FFC9C9C9"/>
          <bgColor rgb="FF000000"/>
        </patternFill>
      </fill>
    </dxf>
    <dxf>
      <fill>
        <patternFill patternType="solid">
          <fgColor rgb="FFFCE4D6"/>
          <bgColor rgb="FF000000"/>
        </patternFill>
      </fill>
    </dxf>
    <dxf>
      <fill>
        <patternFill patternType="solid">
          <fgColor rgb="FFE2EFDA"/>
          <bgColor rgb="FF000000"/>
        </patternFill>
      </fill>
    </dxf>
    <dxf>
      <fill>
        <patternFill patternType="solid">
          <fgColor rgb="FFDDEBF7"/>
          <bgColor rgb="FF000000"/>
        </patternFill>
      </fill>
    </dxf>
    <dxf>
      <fill>
        <patternFill patternType="solid">
          <fgColor rgb="FFDCE6F1"/>
          <bgColor rgb="FF000000"/>
        </patternFill>
      </fill>
    </dxf>
    <dxf>
      <fill>
        <patternFill patternType="solid">
          <fgColor rgb="FFFFF2CC"/>
          <bgColor rgb="FF000000"/>
        </patternFill>
      </fill>
    </dxf>
    <dxf>
      <fill>
        <patternFill patternType="solid">
          <fgColor rgb="FFD0CECE"/>
          <bgColor rgb="FF000000"/>
        </patternFill>
      </fill>
    </dxf>
  </dxfs>
  <tableStyles count="0" defaultTableStyle="TableStyleMedium2" defaultPivotStyle="PivotStyleLight16"/>
  <colors>
    <mruColors>
      <color rgb="FFEE5859"/>
      <color rgb="FFF7ABAC"/>
      <color rgb="FFFFF698"/>
      <color rgb="FFA5C9A1"/>
      <color rgb="FF008F00"/>
      <color rgb="FF009051"/>
      <color rgb="FF00B590"/>
      <color rgb="FF8E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pivotCacheDefinition" Target="pivotCache/pivotCacheDefinition11.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pivotCacheDefinition" Target="pivotCache/pivotCacheDefinition1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pivotCacheDefinition" Target="pivotCache/pivotCacheDefinition5.xml"/><Relationship Id="rId29" Type="http://schemas.openxmlformats.org/officeDocument/2006/relationships/pivotCacheDefinition" Target="pivotCache/pivotCacheDefinition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9.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8.xml"/><Relationship Id="rId28" Type="http://schemas.openxmlformats.org/officeDocument/2006/relationships/pivotCacheDefinition" Target="pivotCache/pivotCacheDefinition13.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7.xml"/><Relationship Id="rId27" Type="http://schemas.openxmlformats.org/officeDocument/2006/relationships/pivotCacheDefinition" Target="pivotCache/pivotCacheDefinition12.xml"/><Relationship Id="rId30" Type="http://schemas.openxmlformats.org/officeDocument/2006/relationships/pivotCacheDefinition" Target="pivotCache/pivotCacheDefinition15.xml"/><Relationship Id="rId8" Type="http://schemas.openxmlformats.org/officeDocument/2006/relationships/worksheet" Target="worksheets/sheet8.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Emma KRUGER" refreshedDate="44242.527218402778" createdVersion="6" refreshedVersion="6" minRefreshableVersion="3" recordCount="151">
  <cacheSource type="worksheet">
    <worksheetSource ref="A1:B152" sheet="Processed_Data"/>
  </cacheSource>
  <cacheFields count="2">
    <cacheField name="UUID" numFmtId="0">
      <sharedItems/>
    </cacheField>
    <cacheField name="ORG" numFmtId="0">
      <sharedItems count="8">
        <s v="UNDP"/>
        <s v="FOKA DAI AYITI"/>
        <s v="WFP"/>
        <s v="ACTED"/>
        <s v="MOJDDE"/>
        <s v="Concern"/>
        <s v="Save the Children"/>
        <s v="CR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mma KRUGER" refreshedDate="44245.514604282405" createdVersion="6" refreshedVersion="6" minRefreshableVersion="3" recordCount="151">
  <cacheSource type="worksheet">
    <worksheetSource ref="B1:Z152" sheet="Processed_Data"/>
  </cacheSource>
  <cacheFields count="24">
    <cacheField name="ORG" numFmtId="0">
      <sharedItems count="8">
        <s v="UNDP"/>
        <s v="FOKA DAI AYITI"/>
        <s v="WFP"/>
        <s v="ACTED"/>
        <s v="MOJDDE"/>
        <s v="Concern"/>
        <s v="Save the Children"/>
        <s v="CRS"/>
      </sharedItems>
    </cacheField>
    <cacheField name="DEP" numFmtId="0">
      <sharedItems count="6">
        <s v="Ouest"/>
        <s v="Nippes"/>
        <s v="Nord"/>
        <s v="Grand'Anse"/>
        <s v="Sud"/>
        <s v="Artibonite"/>
      </sharedItems>
    </cacheField>
    <cacheField name="COMMUNE" numFmtId="0">
      <sharedItems count="10">
        <s v="Léogâne"/>
        <s v="Miragoâne"/>
        <s v="Limonade"/>
        <s v="Anse d'Hainault"/>
        <s v="Les Cayes"/>
        <s v="Port-à-Piment"/>
        <s v="Cité Soleil"/>
        <s v="L'Estère"/>
        <s v="Petite Rivière de Nippes"/>
        <s v="Cap-Haïtien"/>
      </sharedItems>
    </cacheField>
    <cacheField name="LOCALITE" numFmtId="0">
      <sharedItems count="15">
        <s v="Dufort"/>
        <s v="Miragoane"/>
        <s v="Limonade"/>
        <s v="Gabriel"/>
        <s v="Les Cayes (Centre-ville)"/>
        <s v="Gaillard"/>
        <s v="St Michel"/>
        <s v="Port-à-piment"/>
        <s v="Terre-noire"/>
        <s v="L'Estère"/>
        <s v="Petite Rivière de Nippes (Centre-ville)"/>
        <s v="Cap-Haïtien (Centre ville)"/>
        <s v="Gabriel " u="1"/>
        <s v="Centre ville" u="1"/>
        <s v="Centre ville " u="1"/>
      </sharedItems>
    </cacheField>
    <cacheField name="MARCHE" numFmtId="0">
      <sharedItems/>
    </cacheField>
    <cacheField name="MILIEU" numFmtId="0">
      <sharedItems count="2">
        <s v="Milieu rural"/>
        <s v="Milieu urbain/Centre-ville"/>
      </sharedItems>
    </cacheField>
    <cacheField name="ENQUETE" numFmtId="0">
      <sharedItems/>
    </cacheField>
    <cacheField name="q1_3_type_produits/nourriture" numFmtId="0">
      <sharedItems containsMixedTypes="1" containsNumber="1" containsInteger="1" minValue="0" maxValue="1"/>
    </cacheField>
    <cacheField name="q1_3_type_produits/wash" numFmtId="0">
      <sharedItems containsMixedTypes="1" containsNumber="1" containsInteger="1" minValue="0" maxValue="1"/>
    </cacheField>
    <cacheField name="farine_prix" numFmtId="0">
      <sharedItems containsMixedTypes="1" containsNumber="1" minValue="37.5" maxValue="125"/>
    </cacheField>
    <cacheField name="riz_prix" numFmtId="0">
      <sharedItems containsMixedTypes="1" containsNumber="1" minValue="57.692307692307601" maxValue="121.153846153846"/>
    </cacheField>
    <cacheField name="mais_prix" numFmtId="0">
      <sharedItems containsMixedTypes="1" containsNumber="1" minValue="52.173913043478201" maxValue="130.434782608695"/>
    </cacheField>
    <cacheField name="sucre_prix" numFmtId="0">
      <sharedItems containsMixedTypes="1" containsNumber="1" minValue="60.344827586206897" maxValue="103.448275862068"/>
    </cacheField>
    <cacheField name="haricot_noir_prix" numFmtId="0">
      <sharedItems containsMixedTypes="1" containsNumber="1" minValue="112.5" maxValue="333.33333333333297"/>
    </cacheField>
    <cacheField name="haricot_rouge_prix" numFmtId="0">
      <sharedItems containsMixedTypes="1" containsNumber="1" minValue="133.33333329999999" maxValue="375"/>
    </cacheField>
    <cacheField name="huile_prix" numFmtId="0">
      <sharedItems containsMixedTypes="1" containsNumber="1" minValue="300" maxValue="700"/>
    </cacheField>
    <cacheField name="savon_lessive_prix" numFmtId="0">
      <sharedItems containsMixedTypes="1" containsNumber="1" containsInteger="1" minValue="15" maxValue="50"/>
    </cacheField>
    <cacheField name="brosse_dent_prix" numFmtId="0">
      <sharedItems containsMixedTypes="1" containsNumber="1" containsInteger="1" minValue="10" maxValue="100"/>
    </cacheField>
    <cacheField name="papier_toilette_prix" numFmtId="0">
      <sharedItems containsMixedTypes="1" containsNumber="1" containsInteger="1" minValue="20" maxValue="75"/>
    </cacheField>
    <cacheField name="chlore_prix" numFmtId="0">
      <sharedItems containsMixedTypes="1" containsNumber="1" minValue="50" maxValue="200"/>
    </cacheField>
    <cacheField name="savon_mains_prix" numFmtId="0">
      <sharedItems containsMixedTypes="1" containsNumber="1" minValue="11.538461538461499" maxValue="75"/>
    </cacheField>
    <cacheField name="Prix_Dentifrice_Ok" numFmtId="0">
      <sharedItems containsMixedTypes="1" containsNumber="1" minValue="35.172413793103402" maxValue="151.78571428571399"/>
    </cacheField>
    <cacheField name="Prix_Serviettes H_Ok" numFmtId="0">
      <sharedItems containsBlank="1" containsMixedTypes="1" containsNumber="1" containsInteger="1" minValue="50" maxValue="600"/>
    </cacheField>
    <cacheField name="eau_prix" numFmtId="0">
      <sharedItems containsMixedTypes="1" containsNumber="1" containsInteger="1" minValue="0" maxValue="6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ELL" refreshedDate="44245.556720138891" createdVersion="6" refreshedVersion="6" minRefreshableVersion="3" recordCount="151">
  <cacheSource type="worksheet">
    <worksheetSource ref="DH1:DU152" sheet="Processed_Data"/>
  </cacheSource>
  <cacheFields count="14">
    <cacheField name="importe_farine_ble" numFmtId="0">
      <sharedItems count="4">
        <s v=""/>
        <s v="Oui"/>
        <s v="Je ne sais pas, je ne souhaite pas répondre"/>
        <s v="Non"/>
      </sharedItems>
    </cacheField>
    <cacheField name="importe_riz" numFmtId="0">
      <sharedItems count="3">
        <s v=""/>
        <s v="Oui"/>
        <s v="Je ne sais pas, je ne souhaite pas répondre"/>
      </sharedItems>
    </cacheField>
    <cacheField name="importe_mais" numFmtId="0">
      <sharedItems count="4">
        <s v=""/>
        <s v="Oui"/>
        <s v="Non"/>
        <s v="Je ne sais pas, je ne souhaite pas répondre"/>
      </sharedItems>
    </cacheField>
    <cacheField name="importe_sucre" numFmtId="0">
      <sharedItems count="4">
        <s v=""/>
        <s v="Oui"/>
        <s v="Je ne sais pas, je ne souhaite pas répondre"/>
        <s v="Non"/>
      </sharedItems>
    </cacheField>
    <cacheField name="importe_haricot_noir" numFmtId="0">
      <sharedItems count="4">
        <s v=""/>
        <s v="Non"/>
        <s v="Oui"/>
        <s v="Je ne sais pas, je ne souhaite pas répondre"/>
      </sharedItems>
    </cacheField>
    <cacheField name="importe_haricot_rouge" numFmtId="0">
      <sharedItems count="4">
        <s v=""/>
        <s v="Non"/>
        <s v="Oui"/>
        <s v="Je ne sais pas, je ne souhaite pas répondre"/>
      </sharedItems>
    </cacheField>
    <cacheField name="importe_huile" numFmtId="0">
      <sharedItems count="3">
        <s v=""/>
        <s v="Oui"/>
        <s v="Je ne sais pas, je ne souhaite pas répondre"/>
      </sharedItems>
    </cacheField>
    <cacheField name="importe_savon_lessive" numFmtId="0">
      <sharedItems count="4">
        <s v="Oui"/>
        <s v=""/>
        <s v="Non"/>
        <s v="Je ne sais pas, je ne souhaite pas répondre"/>
      </sharedItems>
    </cacheField>
    <cacheField name="importe_brosse_dent" numFmtId="0">
      <sharedItems count="4">
        <s v="Oui"/>
        <s v=""/>
        <s v="Je ne sais pas, je ne souhaite pas répondre"/>
        <s v="Non"/>
      </sharedItems>
    </cacheField>
    <cacheField name="importe_dentrifrice" numFmtId="0">
      <sharedItems count="4">
        <s v="Oui"/>
        <s v=""/>
        <s v="Non"/>
        <s v="Je ne sais pas, je ne souhaite pas répondre"/>
      </sharedItems>
    </cacheField>
    <cacheField name="importe_papier_toilette" numFmtId="0">
      <sharedItems count="4">
        <s v="Oui"/>
        <s v=""/>
        <s v="Je ne sais pas, je ne souhaite pas répondre"/>
        <s v="Non"/>
      </sharedItems>
    </cacheField>
    <cacheField name="importe_serviettes_hygieniques" numFmtId="0">
      <sharedItems count="4">
        <s v="Oui"/>
        <s v=""/>
        <s v="Je ne sais pas, je ne souhaite pas répondre"/>
        <s v="Non"/>
      </sharedItems>
    </cacheField>
    <cacheField name="importe_chlore_liquide" numFmtId="0">
      <sharedItems count="4">
        <s v=""/>
        <s v="Oui"/>
        <s v="Non"/>
        <s v="Je ne sais pas, je ne souhaite pas répondre"/>
      </sharedItems>
    </cacheField>
    <cacheField name="importe_savon_mains" numFmtId="0">
      <sharedItems count="4">
        <s v="Oui"/>
        <s v=""/>
        <s v="Je ne sais pas, je ne souhaite pas répondre"/>
        <s v="Non"/>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ELL" refreshedDate="44245.649656250003" createdVersion="6" refreshedVersion="6" minRefreshableVersion="3" recordCount="151">
  <cacheSource type="worksheet">
    <worksheetSource ref="AO1:BV152" sheet="Processed_Data"/>
  </cacheSource>
  <cacheFields count="34">
    <cacheField name="RUPTURE_FOOD" numFmtId="0">
      <sharedItems count="3">
        <s v=""/>
        <s v="Oui"/>
        <s v="Non"/>
      </sharedItems>
    </cacheField>
    <cacheField name="RUP_FOOD_Raisons" numFmtId="0">
      <sharedItems count="22">
        <s v=""/>
        <s v="Mauvais état des routes"/>
        <s v="Article indisponible chez les fournisseurs Article trop cher"/>
        <s v="Article indisponible chez les fournisseurs Autre (précisez)"/>
        <s v="Le prix du transport a augmenté Article indisponible chez les fournisseurs"/>
        <s v="Article indisponible chez les fournisseurs Insécurité sur les routes"/>
        <s v="Article trop cher"/>
        <s v="Le prix du transport a augmenté Article trop cher Article indisponible chez les fournisseurs"/>
        <s v="Changement du taux de change de la Gourde Article trop cher"/>
        <s v="Article indisponible chez les fournisseurs La route a été fermée"/>
        <s v="Changement du taux de change de la Gourde"/>
        <s v="Changement du taux de change de la Gourde Insécurité sur les routes Le prix du transport a augmenté La route a été fermée Le port a été fermé Absence de moyen de transport Article trop cher Problème de stockage"/>
        <s v="Insécurité sur les routes"/>
        <s v="Changement du taux de change de la Gourde Article trop cher Article indisponible chez les fournisseurs"/>
        <s v="La route a été fermée Article indisponible chez les fournisseurs"/>
        <s v="Article indisponible chez les fournisseurs"/>
        <s v="Changement du taux de change de la Gourde Insécurité sur les routes Le prix du transport a augmenté Article trop cher Article indisponible chez les fournisseurs"/>
        <s v="Je ne sais pas, je ne souhaite pas répondre"/>
        <s v="La route a été fermée"/>
        <s v="Article indisponible chez les fournisseurs Insécurité en ville Insécurité sur les routes"/>
        <s v="Changement du taux de change de la Gourde Autre (précisez)"/>
        <s v="Insécurité sur les routes Insécurité en ville"/>
      </sharedItems>
    </cacheField>
    <cacheField name="Taux_de_change" numFmtId="0">
      <sharedItems containsMixedTypes="1" containsNumber="1" containsInteger="1" minValue="0" maxValue="1" count="3">
        <s v=""/>
        <n v="0"/>
        <n v="1"/>
      </sharedItems>
    </cacheField>
    <cacheField name="Insecurite_ville" numFmtId="0">
      <sharedItems containsMixedTypes="1" containsNumber="1" containsInteger="1" minValue="0" maxValue="1"/>
    </cacheField>
    <cacheField name="Insécurite_routes" numFmtId="0">
      <sharedItems containsMixedTypes="1" containsNumber="1" containsInteger="1" minValue="0" maxValue="1"/>
    </cacheField>
    <cacheField name="Mauvaises_routes" numFmtId="0">
      <sharedItems containsMixedTypes="1" containsNumber="1" containsInteger="1" minValue="0" maxValue="1"/>
    </cacheField>
    <cacheField name="Prix_transport" numFmtId="0">
      <sharedItems containsMixedTypes="1" containsNumber="1" containsInteger="1" minValue="0" maxValue="1"/>
    </cacheField>
    <cacheField name="Routes_fermees" numFmtId="0">
      <sharedItems containsMixedTypes="1" containsNumber="1" containsInteger="1" minValue="0" maxValue="1"/>
    </cacheField>
    <cacheField name="Port_ferme" numFmtId="0">
      <sharedItems containsMixedTypes="1" containsNumber="1" containsInteger="1" minValue="0" maxValue="1"/>
    </cacheField>
    <cacheField name="Pas_transport" numFmtId="0">
      <sharedItems containsMixedTypes="1" containsNumber="1" containsInteger="1" minValue="0" maxValue="1"/>
    </cacheField>
    <cacheField name="Catastrophe" numFmtId="0">
      <sharedItems containsMixedTypes="1" containsNumber="1" containsInteger="1" minValue="0" maxValue="0"/>
    </cacheField>
    <cacheField name="Pas_de_saison" numFmtId="0">
      <sharedItems containsMixedTypes="1" containsNumber="1" containsInteger="1" minValue="0" maxValue="0"/>
    </cacheField>
    <cacheField name="Trop_cher" numFmtId="0">
      <sharedItems containsMixedTypes="1" containsNumber="1" containsInteger="1" minValue="0" maxValue="1"/>
    </cacheField>
    <cacheField name="Pb_stockage" numFmtId="0">
      <sharedItems containsMixedTypes="1" containsNumber="1" containsInteger="1" minValue="0" maxValue="1"/>
    </cacheField>
    <cacheField name="Indisponible_fournisseur" numFmtId="0">
      <sharedItems containsMixedTypes="1" containsNumber="1" containsInteger="1" minValue="0" maxValue="1"/>
    </cacheField>
    <cacheField name="Pb_relations_fournisseur" numFmtId="0">
      <sharedItems containsMixedTypes="1" containsNumber="1" containsInteger="1" minValue="0" maxValue="0"/>
    </cacheField>
    <cacheField name="Pas_souhaite_renouveler" numFmtId="0">
      <sharedItems containsMixedTypes="1" containsNumber="1" containsInteger="1" minValue="0" maxValue="0"/>
    </cacheField>
    <cacheField name="Rupture_autre_raison" numFmtId="0">
      <sharedItems containsMixedTypes="1" containsNumber="1" containsInteger="1" minValue="0" maxValue="1" count="3">
        <s v=""/>
        <n v="0"/>
        <n v="1"/>
      </sharedItems>
    </cacheField>
    <cacheField name="Rupture_nsnr" numFmtId="0">
      <sharedItems containsMixedTypes="1" containsNumber="1" containsInteger="1" minValue="0" maxValue="1"/>
    </cacheField>
    <cacheField name="Rupture_autre_preciser" numFmtId="0">
      <sharedItems/>
    </cacheField>
    <cacheField name="Rupture_autre" numFmtId="0">
      <sharedItems/>
    </cacheField>
    <cacheField name="RUP_Farine" numFmtId="0">
      <sharedItems containsMixedTypes="1" containsNumber="1" containsInteger="1" minValue="0" maxValue="1" count="3">
        <s v=""/>
        <n v="1"/>
        <n v="0"/>
      </sharedItems>
    </cacheField>
    <cacheField name="RUP_riz" numFmtId="0">
      <sharedItems containsMixedTypes="1" containsNumber="1" containsInteger="1" minValue="0" maxValue="1" count="3">
        <s v=""/>
        <n v="1"/>
        <n v="0"/>
      </sharedItems>
    </cacheField>
    <cacheField name="RUP_mais" numFmtId="0">
      <sharedItems containsMixedTypes="1" containsNumber="1" containsInteger="1" minValue="0" maxValue="1" count="3">
        <s v=""/>
        <n v="1"/>
        <n v="0"/>
      </sharedItems>
    </cacheField>
    <cacheField name="RUP_sucre" numFmtId="0">
      <sharedItems containsMixedTypes="1" containsNumber="1" containsInteger="1" minValue="0" maxValue="1" count="3">
        <s v=""/>
        <n v="1"/>
        <n v="0"/>
      </sharedItems>
    </cacheField>
    <cacheField name="RUP_har_noir" numFmtId="0">
      <sharedItems containsMixedTypes="1" containsNumber="1" containsInteger="1" minValue="0" maxValue="1" count="3">
        <s v=""/>
        <n v="1"/>
        <n v="0"/>
      </sharedItems>
    </cacheField>
    <cacheField name="RUP_har_rouge" numFmtId="0">
      <sharedItems containsMixedTypes="1" containsNumber="1" containsInteger="1" minValue="0" maxValue="1" count="3">
        <s v=""/>
        <n v="0"/>
        <n v="1"/>
      </sharedItems>
    </cacheField>
    <cacheField name="RUP_huile" numFmtId="0">
      <sharedItems containsMixedTypes="1" containsNumber="1" containsInteger="1" minValue="0" maxValue="1" count="3">
        <s v=""/>
        <n v="0"/>
        <n v="1"/>
      </sharedItems>
    </cacheField>
    <cacheField name="RUP_aucun" numFmtId="0">
      <sharedItems containsMixedTypes="1" containsNumber="1" containsInteger="1" minValue="0" maxValue="0"/>
    </cacheField>
    <cacheField name="Fournisseur_food_en_Haiti" numFmtId="0">
      <sharedItems count="3">
        <s v=""/>
        <s v="Oui"/>
        <s v="Non"/>
      </sharedItems>
    </cacheField>
    <cacheField name="DEP_fournisseur_food" numFmtId="0">
      <sharedItems count="7">
        <s v=""/>
        <s v="Ouest"/>
        <s v="Nippes"/>
        <s v="Nord"/>
        <s v="Grand'Anse"/>
        <s v="Artibonite"/>
        <s v="Sud"/>
      </sharedItems>
    </cacheField>
    <cacheField name="COM_fournisseur_food" numFmtId="0">
      <sharedItems count="18">
        <s v=""/>
        <s v="Léogâne"/>
        <s v="Fonds des Nègres"/>
        <s v="Limonade"/>
        <s v="Dame Marie"/>
        <s v="Anse d'Hainault"/>
        <s v="Port-au-Prince"/>
        <s v="Cité Soleil"/>
        <s v="Miragoâne"/>
        <s v="L'Estère"/>
        <s v="Carrefour"/>
        <s v="Les Cayes"/>
        <s v="Cap-Haïtien"/>
        <s v="Grand-Goâve"/>
        <s v="Croix-Des-Bouquets"/>
        <s v="Gonaïves"/>
        <s v="Les Anglais"/>
        <s v="Delmas"/>
      </sharedItems>
    </cacheField>
    <cacheField name="Credit_fournisseur_food" numFmtId="0">
      <sharedItems count="4">
        <s v=""/>
        <s v="Oui"/>
        <s v="Non"/>
        <s v="Je ne sais pas, je ne souhaite pas répondre"/>
      </sharedItems>
    </cacheField>
    <cacheField name="Capacite_stock_food" numFmtId="0">
      <sharedItems count="4">
        <s v=""/>
        <s v="Oui"/>
        <s v="Non"/>
        <s v="Je ne sais pas, je ne souhaite pas répondre"/>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ELL" refreshedDate="44246.464074189818" createdVersion="6" refreshedVersion="6" minRefreshableVersion="3" recordCount="151">
  <cacheSource type="worksheet">
    <worksheetSource ref="AB1:AN152" sheet="Processed_Data"/>
  </cacheSource>
  <cacheFields count="13">
    <cacheField name="TYPE_MARCH" numFmtId="0">
      <sharedItems count="4">
        <s v="Détaillant avec boutique"/>
        <s v="Détaillant sur une table"/>
        <s v=""/>
        <s v="Détaillant mobile"/>
      </sharedItems>
    </cacheField>
    <cacheField name="Gourdes" numFmtId="0">
      <sharedItems containsMixedTypes="1" containsNumber="1" containsInteger="1" minValue="1" maxValue="1" count="2">
        <n v="1"/>
        <s v=""/>
      </sharedItems>
    </cacheField>
    <cacheField name="Dollars" numFmtId="0">
      <sharedItems containsMixedTypes="1" containsNumber="1" containsInteger="1" minValue="0" maxValue="1" count="3">
        <n v="0"/>
        <s v=""/>
        <n v="1"/>
      </sharedItems>
    </cacheField>
    <cacheField name="Mobile" numFmtId="0">
      <sharedItems containsMixedTypes="1" containsNumber="1" containsInteger="1" minValue="0" maxValue="1" count="3">
        <n v="0"/>
        <n v="1"/>
        <s v=""/>
      </sharedItems>
    </cacheField>
    <cacheField name="Credit total" numFmtId="0">
      <sharedItems containsMixedTypes="1" containsNumber="1" containsInteger="1" minValue="0" maxValue="1" count="3">
        <n v="0"/>
        <s v=""/>
        <n v="1"/>
      </sharedItems>
    </cacheField>
    <cacheField name="Credit partiel" numFmtId="0">
      <sharedItems containsMixedTypes="1" containsNumber="1" containsInteger="1" minValue="0" maxValue="1" count="3">
        <n v="0"/>
        <s v=""/>
        <n v="1"/>
      </sharedItems>
    </cacheField>
    <cacheField name="Trock" numFmtId="0">
      <sharedItems containsMixedTypes="1" containsNumber="1" containsInteger="1" minValue="0" maxValue="0"/>
    </cacheField>
    <cacheField name="Coupons" numFmtId="0">
      <sharedItems containsMixedTypes="1" containsNumber="1" containsInteger="1" minValue="0" maxValue="0"/>
    </cacheField>
    <cacheField name="Cheque" numFmtId="0">
      <sharedItems containsMixedTypes="1" containsNumber="1" containsInteger="1" minValue="0" maxValue="0"/>
    </cacheField>
    <cacheField name="Paiement autre" numFmtId="0">
      <sharedItems containsMixedTypes="1" containsNumber="1" containsInteger="1" minValue="0" maxValue="0"/>
    </cacheField>
    <cacheField name="Paiement nsnr" numFmtId="0">
      <sharedItems containsMixedTypes="1" containsNumber="1" containsInteger="1" minValue="0" maxValue="0"/>
    </cacheField>
    <cacheField name="Changement commerçants" numFmtId="0">
      <sharedItems count="5">
        <s v="Oui, il y a plus de commerçants par rapport au mois passé"/>
        <s v="Oui, il y a moins de commerçants par rapport au mois passé"/>
        <s v="Je ne sais pas / Je ne souhaite pas répondre"/>
        <s v="Non, il n'y a pas eu de variation"/>
        <s v=""/>
      </sharedItems>
    </cacheField>
    <cacheField name="NB Clients" numFmtId="0">
      <sharedItems count="5">
        <s v="Entre 21 et 60"/>
        <s v="Plus de 60"/>
        <s v="Je ne sais pas / Je ne souhaite pas répondre"/>
        <s v="Moins de 20"/>
        <s v=""/>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Emma KRUGER" refreshedDate="44246.765192129627" createdVersion="6" refreshedVersion="6" minRefreshableVersion="3" recordCount="151">
  <cacheSource type="worksheet">
    <worksheetSource ref="AO1:BX152" sheet="Processed_Data"/>
  </cacheSource>
  <cacheFields count="36">
    <cacheField name="RUPTURE_FOOD" numFmtId="0">
      <sharedItems/>
    </cacheField>
    <cacheField name="RUP_FOOD_Raisons" numFmtId="0">
      <sharedItems/>
    </cacheField>
    <cacheField name="Taux_de_change" numFmtId="0">
      <sharedItems containsMixedTypes="1" containsNumber="1" containsInteger="1" minValue="0" maxValue="1"/>
    </cacheField>
    <cacheField name="Insecurite_ville" numFmtId="0">
      <sharedItems containsMixedTypes="1" containsNumber="1" containsInteger="1" minValue="0" maxValue="1"/>
    </cacheField>
    <cacheField name="Insécurite_routes" numFmtId="0">
      <sharedItems containsMixedTypes="1" containsNumber="1" containsInteger="1" minValue="0" maxValue="1"/>
    </cacheField>
    <cacheField name="Mauvaises_routes" numFmtId="0">
      <sharedItems containsMixedTypes="1" containsNumber="1" containsInteger="1" minValue="0" maxValue="1"/>
    </cacheField>
    <cacheField name="Prix_transport" numFmtId="0">
      <sharedItems containsMixedTypes="1" containsNumber="1" containsInteger="1" minValue="0" maxValue="1"/>
    </cacheField>
    <cacheField name="Routes_fermees" numFmtId="0">
      <sharedItems containsMixedTypes="1" containsNumber="1" containsInteger="1" minValue="0" maxValue="1"/>
    </cacheField>
    <cacheField name="Port_ferme" numFmtId="0">
      <sharedItems containsMixedTypes="1" containsNumber="1" containsInteger="1" minValue="0" maxValue="1"/>
    </cacheField>
    <cacheField name="Pas_transport" numFmtId="0">
      <sharedItems containsMixedTypes="1" containsNumber="1" containsInteger="1" minValue="0" maxValue="1"/>
    </cacheField>
    <cacheField name="Catastrophe" numFmtId="0">
      <sharedItems containsMixedTypes="1" containsNumber="1" containsInteger="1" minValue="0" maxValue="0"/>
    </cacheField>
    <cacheField name="Pas_de_saison" numFmtId="0">
      <sharedItems containsMixedTypes="1" containsNumber="1" containsInteger="1" minValue="0" maxValue="0"/>
    </cacheField>
    <cacheField name="Trop_cher" numFmtId="0">
      <sharedItems containsMixedTypes="1" containsNumber="1" containsInteger="1" minValue="0" maxValue="1"/>
    </cacheField>
    <cacheField name="Pb_stockage" numFmtId="0">
      <sharedItems containsMixedTypes="1" containsNumber="1" containsInteger="1" minValue="0" maxValue="1"/>
    </cacheField>
    <cacheField name="Indisponible_fournisseur" numFmtId="0">
      <sharedItems containsMixedTypes="1" containsNumber="1" containsInteger="1" minValue="0" maxValue="1"/>
    </cacheField>
    <cacheField name="Pb_relations_fournisseur" numFmtId="0">
      <sharedItems containsMixedTypes="1" containsNumber="1" containsInteger="1" minValue="0" maxValue="0"/>
    </cacheField>
    <cacheField name="Pas_souhaite_renouveler" numFmtId="0">
      <sharedItems containsMixedTypes="1" containsNumber="1" containsInteger="1" minValue="0" maxValue="0"/>
    </cacheField>
    <cacheField name="Rupture_autre_raison" numFmtId="0">
      <sharedItems containsMixedTypes="1" containsNumber="1" containsInteger="1" minValue="0" maxValue="1"/>
    </cacheField>
    <cacheField name="Rupture_nsnr" numFmtId="0">
      <sharedItems containsMixedTypes="1" containsNumber="1" containsInteger="1" minValue="0" maxValue="1"/>
    </cacheField>
    <cacheField name="Rupture_autre_preciser" numFmtId="0">
      <sharedItems/>
    </cacheField>
    <cacheField name="Rupture_autre" numFmtId="0">
      <sharedItems/>
    </cacheField>
    <cacheField name="RUP_Farine" numFmtId="0">
      <sharedItems containsMixedTypes="1" containsNumber="1" containsInteger="1" minValue="0" maxValue="1"/>
    </cacheField>
    <cacheField name="RUP_riz" numFmtId="0">
      <sharedItems containsMixedTypes="1" containsNumber="1" containsInteger="1" minValue="0" maxValue="1"/>
    </cacheField>
    <cacheField name="RUP_mais" numFmtId="0">
      <sharedItems containsMixedTypes="1" containsNumber="1" containsInteger="1" minValue="0" maxValue="1"/>
    </cacheField>
    <cacheField name="RUP_sucre" numFmtId="0">
      <sharedItems containsMixedTypes="1" containsNumber="1" containsInteger="1" minValue="0" maxValue="1"/>
    </cacheField>
    <cacheField name="RUP_har_noir" numFmtId="0">
      <sharedItems containsMixedTypes="1" containsNumber="1" containsInteger="1" minValue="0" maxValue="1"/>
    </cacheField>
    <cacheField name="RUP_har_rouge" numFmtId="0">
      <sharedItems containsMixedTypes="1" containsNumber="1" containsInteger="1" minValue="0" maxValue="1"/>
    </cacheField>
    <cacheField name="RUP_huile" numFmtId="0">
      <sharedItems containsMixedTypes="1" containsNumber="1" containsInteger="1" minValue="0" maxValue="1"/>
    </cacheField>
    <cacheField name="RUP_aucun" numFmtId="0">
      <sharedItems containsMixedTypes="1" containsNumber="1" containsInteger="1" minValue="0" maxValue="0"/>
    </cacheField>
    <cacheField name="Fournisseur_food_en_Haiti" numFmtId="0">
      <sharedItems/>
    </cacheField>
    <cacheField name="DEP_fournisseur_food" numFmtId="0">
      <sharedItems/>
    </cacheField>
    <cacheField name="COM_fournisseur_food" numFmtId="0">
      <sharedItems/>
    </cacheField>
    <cacheField name="Credit_fournisseur_food" numFmtId="0">
      <sharedItems/>
    </cacheField>
    <cacheField name="Capacite_stock_food" numFmtId="0">
      <sharedItems/>
    </cacheField>
    <cacheField name="Meme_departement_Nouriture" numFmtId="0">
      <sharedItems containsBlank="1" count="3">
        <m/>
        <s v="Oui"/>
        <s v="Non"/>
      </sharedItems>
    </cacheField>
    <cacheField name="Meme_commune_Nouriture" numFmtId="0">
      <sharedItems containsBlank="1" count="3">
        <m/>
        <s v="Oui"/>
        <s v="Non"/>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Emma KRUGER" refreshedDate="44246.795883564817" createdVersion="6" refreshedVersion="6" minRefreshableVersion="3" recordCount="151">
  <cacheSource type="worksheet">
    <worksheetSource ref="BY1:DG152" sheet="Processed_Data"/>
  </cacheSource>
  <cacheFields count="35">
    <cacheField name="RUP_EHA" numFmtId="0">
      <sharedItems count="4">
        <s v="Oui"/>
        <s v=""/>
        <s v="Non"/>
        <s v="Je ne sais pas, je ne souhaite pas répondre"/>
      </sharedItems>
    </cacheField>
    <cacheField name="q4_2_raison_rupture_eha" numFmtId="0">
      <sharedItems/>
    </cacheField>
    <cacheField name="Taux_change" numFmtId="0">
      <sharedItems containsMixedTypes="1" containsNumber="1" containsInteger="1" minValue="0" maxValue="1"/>
    </cacheField>
    <cacheField name="Insecurite_ville" numFmtId="0">
      <sharedItems containsMixedTypes="1" containsNumber="1" containsInteger="1" minValue="0" maxValue="1"/>
    </cacheField>
    <cacheField name="Insecurite_routes" numFmtId="0">
      <sharedItems containsMixedTypes="1" containsNumber="1" containsInteger="1" minValue="0" maxValue="1"/>
    </cacheField>
    <cacheField name="Mauvaises_routes" numFmtId="0">
      <sharedItems containsMixedTypes="1" containsNumber="1" containsInteger="1" minValue="0" maxValue="0"/>
    </cacheField>
    <cacheField name="Prix_transport" numFmtId="0">
      <sharedItems containsMixedTypes="1" containsNumber="1" containsInteger="1" minValue="0" maxValue="1"/>
    </cacheField>
    <cacheField name="Route_fermee" numFmtId="0">
      <sharedItems containsMixedTypes="1" containsNumber="1" containsInteger="1" minValue="0" maxValue="1"/>
    </cacheField>
    <cacheField name="Port_ferme" numFmtId="0">
      <sharedItems containsMixedTypes="1" containsNumber="1" containsInteger="1" minValue="0" maxValue="0"/>
    </cacheField>
    <cacheField name="Pas_transport" numFmtId="0">
      <sharedItems containsMixedTypes="1" containsNumber="1" containsInteger="1" minValue="0" maxValue="1"/>
    </cacheField>
    <cacheField name="Catastrophe" numFmtId="0">
      <sharedItems containsMixedTypes="1" containsNumber="1" containsInteger="1" minValue="0" maxValue="0"/>
    </cacheField>
    <cacheField name="Trop_cher" numFmtId="0">
      <sharedItems containsMixedTypes="1" containsNumber="1" containsInteger="1" minValue="0" maxValue="1"/>
    </cacheField>
    <cacheField name="Pb_stockage" numFmtId="0">
      <sharedItems containsMixedTypes="1" containsNumber="1" containsInteger="1" minValue="0" maxValue="1"/>
    </cacheField>
    <cacheField name="Pas_dispo_fournisseur" numFmtId="0">
      <sharedItems containsMixedTypes="1" containsNumber="1" containsInteger="1" minValue="0" maxValue="1"/>
    </cacheField>
    <cacheField name="Pb_relations_fournisseur" numFmtId="0">
      <sharedItems containsMixedTypes="1" containsNumber="1" containsInteger="1" minValue="0" maxValue="0"/>
    </cacheField>
    <cacheField name="Pas_souhaite_renouveler" numFmtId="0">
      <sharedItems containsMixedTypes="1" containsNumber="1" containsInteger="1" minValue="0" maxValue="0"/>
    </cacheField>
    <cacheField name="Raison_rupture_autre" numFmtId="0">
      <sharedItems containsMixedTypes="1" containsNumber="1" containsInteger="1" minValue="0" maxValue="1" count="3">
        <n v="0"/>
        <s v=""/>
        <n v="1"/>
      </sharedItems>
    </cacheField>
    <cacheField name="Raison_rupture_EHA_nsnr" numFmtId="0">
      <sharedItems containsMixedTypes="1" containsNumber="1" containsInteger="1" minValue="0" maxValue="0"/>
    </cacheField>
    <cacheField name="Raison_rupture_EHA_autre_preciser" numFmtId="0">
      <sharedItems/>
    </cacheField>
    <cacheField name="q4_3_produits_rupture_eha" numFmtId="0">
      <sharedItems/>
    </cacheField>
    <cacheField name="RUP_savon_lessive" numFmtId="0">
      <sharedItems containsMixedTypes="1" containsNumber="1" containsInteger="1" minValue="0" maxValue="1"/>
    </cacheField>
    <cacheField name="RUP_brosse_dents" numFmtId="0">
      <sharedItems containsMixedTypes="1" containsNumber="1" containsInteger="1" minValue="0" maxValue="1"/>
    </cacheField>
    <cacheField name="RUP_dentifrice" numFmtId="0">
      <sharedItems containsMixedTypes="1" containsNumber="1" containsInteger="1" minValue="0" maxValue="1"/>
    </cacheField>
    <cacheField name="RUP_papier_toi" numFmtId="0">
      <sharedItems containsMixedTypes="1" containsNumber="1" containsInteger="1" minValue="0" maxValue="1"/>
    </cacheField>
    <cacheField name="RUP_serviettes_H" numFmtId="0">
      <sharedItems containsMixedTypes="1" containsNumber="1" containsInteger="1" minValue="0" maxValue="1"/>
    </cacheField>
    <cacheField name="RUP_chlore" numFmtId="0">
      <sharedItems containsMixedTypes="1" containsNumber="1" containsInteger="1" minValue="0" maxValue="1"/>
    </cacheField>
    <cacheField name="RUP_savons_mains" numFmtId="0">
      <sharedItems containsMixedTypes="1" containsNumber="1" containsInteger="1" minValue="0" maxValue="1"/>
    </cacheField>
    <cacheField name="RUP_aucun" numFmtId="0">
      <sharedItems containsMixedTypes="1" containsNumber="1" containsInteger="1" minValue="0" maxValue="0"/>
    </cacheField>
    <cacheField name="Fournisseur_EHA_Haiti" numFmtId="0">
      <sharedItems count="3">
        <s v="Oui"/>
        <s v=""/>
        <s v="Non"/>
      </sharedItems>
    </cacheField>
    <cacheField name="DEP_fournisseur_EHA" numFmtId="0">
      <sharedItems/>
    </cacheField>
    <cacheField name="COM_fournisseur_EHA" numFmtId="0">
      <sharedItems/>
    </cacheField>
    <cacheField name="Meme_departement_EHA" numFmtId="0">
      <sharedItems containsBlank="1"/>
    </cacheField>
    <cacheField name="Meme_commune_EHA" numFmtId="0">
      <sharedItems containsBlank="1"/>
    </cacheField>
    <cacheField name="CREDIT_EHA" numFmtId="0">
      <sharedItems count="4">
        <s v="Non"/>
        <s v=""/>
        <s v="Oui"/>
        <s v="Je ne sais pas, je ne souhaite pas répondre"/>
      </sharedItems>
    </cacheField>
    <cacheField name="Capacite_stockage_EHA" numFmtId="0">
      <sharedItems count="4">
        <s v="Oui"/>
        <s v="Non"/>
        <s v=""/>
        <s v="Je ne sais pas, je ne souhaite pas répondre"/>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Emma KRUGER" refreshedDate="44246.80205046296" createdVersion="6" refreshedVersion="6" minRefreshableVersion="3" recordCount="151">
  <cacheSource type="worksheet">
    <worksheetSource ref="BI1:DE152" sheet="Processed_Data"/>
  </cacheSource>
  <cacheFields count="49">
    <cacheField name="Rupture_autre" numFmtId="0">
      <sharedItems/>
    </cacheField>
    <cacheField name="RUP_Farine" numFmtId="0">
      <sharedItems containsMixedTypes="1" containsNumber="1" containsInteger="1" minValue="0" maxValue="1"/>
    </cacheField>
    <cacheField name="RUP_riz" numFmtId="0">
      <sharedItems containsMixedTypes="1" containsNumber="1" containsInteger="1" minValue="0" maxValue="1"/>
    </cacheField>
    <cacheField name="RUP_mais" numFmtId="0">
      <sharedItems containsMixedTypes="1" containsNumber="1" containsInteger="1" minValue="0" maxValue="1"/>
    </cacheField>
    <cacheField name="RUP_sucre" numFmtId="0">
      <sharedItems containsMixedTypes="1" containsNumber="1" containsInteger="1" minValue="0" maxValue="1"/>
    </cacheField>
    <cacheField name="RUP_har_noir" numFmtId="0">
      <sharedItems containsMixedTypes="1" containsNumber="1" containsInteger="1" minValue="0" maxValue="1"/>
    </cacheField>
    <cacheField name="RUP_har_rouge" numFmtId="0">
      <sharedItems containsMixedTypes="1" containsNumber="1" containsInteger="1" minValue="0" maxValue="1"/>
    </cacheField>
    <cacheField name="RUP_huile" numFmtId="0">
      <sharedItems containsMixedTypes="1" containsNumber="1" containsInteger="1" minValue="0" maxValue="1"/>
    </cacheField>
    <cacheField name="RUP_aucun" numFmtId="0">
      <sharedItems containsMixedTypes="1" containsNumber="1" containsInteger="1" minValue="0" maxValue="0"/>
    </cacheField>
    <cacheField name="Fournisseur_food_en_Haiti" numFmtId="0">
      <sharedItems/>
    </cacheField>
    <cacheField name="DEP_fournisseur_food" numFmtId="0">
      <sharedItems/>
    </cacheField>
    <cacheField name="COM_fournisseur_food" numFmtId="0">
      <sharedItems/>
    </cacheField>
    <cacheField name="Credit_fournisseur_food" numFmtId="0">
      <sharedItems/>
    </cacheField>
    <cacheField name="Capacite_stock_food" numFmtId="0">
      <sharedItems/>
    </cacheField>
    <cacheField name="Meme_departement_Nouriture" numFmtId="0">
      <sharedItems containsBlank="1"/>
    </cacheField>
    <cacheField name="Meme_commune_Nouriture" numFmtId="0">
      <sharedItems containsBlank="1"/>
    </cacheField>
    <cacheField name="RUP_EHA" numFmtId="0">
      <sharedItems/>
    </cacheField>
    <cacheField name="q4_2_raison_rupture_eha" numFmtId="0">
      <sharedItems/>
    </cacheField>
    <cacheField name="Taux_change" numFmtId="0">
      <sharedItems containsMixedTypes="1" containsNumber="1" containsInteger="1" minValue="0" maxValue="1"/>
    </cacheField>
    <cacheField name="Insecurite_ville" numFmtId="0">
      <sharedItems containsMixedTypes="1" containsNumber="1" containsInteger="1" minValue="0" maxValue="1"/>
    </cacheField>
    <cacheField name="Insecurite_routes" numFmtId="0">
      <sharedItems containsMixedTypes="1" containsNumber="1" containsInteger="1" minValue="0" maxValue="1"/>
    </cacheField>
    <cacheField name="Mauvaises_routes" numFmtId="0">
      <sharedItems containsMixedTypes="1" containsNumber="1" containsInteger="1" minValue="0" maxValue="0"/>
    </cacheField>
    <cacheField name="Prix_transport" numFmtId="0">
      <sharedItems containsMixedTypes="1" containsNumber="1" containsInteger="1" minValue="0" maxValue="1"/>
    </cacheField>
    <cacheField name="Route_fermee" numFmtId="0">
      <sharedItems containsMixedTypes="1" containsNumber="1" containsInteger="1" minValue="0" maxValue="1"/>
    </cacheField>
    <cacheField name="Port_ferme" numFmtId="0">
      <sharedItems containsMixedTypes="1" containsNumber="1" containsInteger="1" minValue="0" maxValue="0"/>
    </cacheField>
    <cacheField name="Pas_transport" numFmtId="0">
      <sharedItems containsMixedTypes="1" containsNumber="1" containsInteger="1" minValue="0" maxValue="1"/>
    </cacheField>
    <cacheField name="Catastrophe" numFmtId="0">
      <sharedItems containsMixedTypes="1" containsNumber="1" containsInteger="1" minValue="0" maxValue="0"/>
    </cacheField>
    <cacheField name="Trop_cher" numFmtId="0">
      <sharedItems containsMixedTypes="1" containsNumber="1" containsInteger="1" minValue="0" maxValue="1"/>
    </cacheField>
    <cacheField name="Pb_stockage" numFmtId="0">
      <sharedItems containsMixedTypes="1" containsNumber="1" containsInteger="1" minValue="0" maxValue="1"/>
    </cacheField>
    <cacheField name="Pas_dispo_fournisseur" numFmtId="0">
      <sharedItems containsMixedTypes="1" containsNumber="1" containsInteger="1" minValue="0" maxValue="1"/>
    </cacheField>
    <cacheField name="Pb_relations_fournisseur" numFmtId="0">
      <sharedItems containsMixedTypes="1" containsNumber="1" containsInteger="1" minValue="0" maxValue="0"/>
    </cacheField>
    <cacheField name="Pas_souhaite_renouveler" numFmtId="0">
      <sharedItems containsMixedTypes="1" containsNumber="1" containsInteger="1" minValue="0" maxValue="0"/>
    </cacheField>
    <cacheField name="Raison_rupture_autre" numFmtId="0">
      <sharedItems containsMixedTypes="1" containsNumber="1" containsInteger="1" minValue="0" maxValue="1"/>
    </cacheField>
    <cacheField name="Raison_rupture_EHA_nsnr" numFmtId="0">
      <sharedItems containsMixedTypes="1" containsNumber="1" containsInteger="1" minValue="0" maxValue="0"/>
    </cacheField>
    <cacheField name="Raison_rupture_EHA_autre_preciser" numFmtId="0">
      <sharedItems/>
    </cacheField>
    <cacheField name="q4_3_produits_rupture_eha" numFmtId="0">
      <sharedItems/>
    </cacheField>
    <cacheField name="RUP_savon_lessive" numFmtId="0">
      <sharedItems containsMixedTypes="1" containsNumber="1" containsInteger="1" minValue="0" maxValue="1"/>
    </cacheField>
    <cacheField name="RUP_brosse_dents" numFmtId="0">
      <sharedItems containsMixedTypes="1" containsNumber="1" containsInteger="1" minValue="0" maxValue="1"/>
    </cacheField>
    <cacheField name="RUP_dentifrice" numFmtId="0">
      <sharedItems containsMixedTypes="1" containsNumber="1" containsInteger="1" minValue="0" maxValue="1"/>
    </cacheField>
    <cacheField name="RUP_papier_toi" numFmtId="0">
      <sharedItems containsMixedTypes="1" containsNumber="1" containsInteger="1" minValue="0" maxValue="1"/>
    </cacheField>
    <cacheField name="RUP_serviettes_H" numFmtId="0">
      <sharedItems containsMixedTypes="1" containsNumber="1" containsInteger="1" minValue="0" maxValue="1"/>
    </cacheField>
    <cacheField name="RUP_chlore" numFmtId="0">
      <sharedItems containsMixedTypes="1" containsNumber="1" containsInteger="1" minValue="0" maxValue="1"/>
    </cacheField>
    <cacheField name="RUP_savons_mains" numFmtId="0">
      <sharedItems containsMixedTypes="1" containsNumber="1" containsInteger="1" minValue="0" maxValue="1"/>
    </cacheField>
    <cacheField name="RUP_aucun2" numFmtId="0">
      <sharedItems containsMixedTypes="1" containsNumber="1" containsInteger="1" minValue="0" maxValue="0"/>
    </cacheField>
    <cacheField name="Fournisseur_EHA_Haiti" numFmtId="0">
      <sharedItems/>
    </cacheField>
    <cacheField name="DEP_fournisseur_EHA" numFmtId="0">
      <sharedItems/>
    </cacheField>
    <cacheField name="COM_fournisseur_EHA" numFmtId="0">
      <sharedItems/>
    </cacheField>
    <cacheField name="Meme_departement_EHA" numFmtId="0">
      <sharedItems containsBlank="1" count="3">
        <s v="Oui"/>
        <m/>
        <s v="Non"/>
      </sharedItems>
    </cacheField>
    <cacheField name="Meme_commune_EHA" numFmtId="0">
      <sharedItems containsBlank="1" count="3">
        <s v="Non"/>
        <m/>
        <s v="Oui"/>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Emma KRUGER" refreshedDate="44247.749423379631" createdVersion="6" refreshedVersion="6" minRefreshableVersion="3" recordCount="151">
  <cacheSource type="worksheet">
    <worksheetSource ref="B1:AL152" sheet="Processed_Data"/>
  </cacheSource>
  <cacheFields count="36">
    <cacheField name="ORG" numFmtId="0">
      <sharedItems/>
    </cacheField>
    <cacheField name="DEP" numFmtId="0">
      <sharedItems count="6">
        <s v="Ouest"/>
        <s v="Nippes"/>
        <s v="Nord"/>
        <s v="Grand'Anse"/>
        <s v="Sud"/>
        <s v="Artibonite"/>
      </sharedItems>
    </cacheField>
    <cacheField name="COMMUNE" numFmtId="0">
      <sharedItems/>
    </cacheField>
    <cacheField name="LOCALITE" numFmtId="0">
      <sharedItems/>
    </cacheField>
    <cacheField name="MARCHE" numFmtId="0">
      <sharedItems/>
    </cacheField>
    <cacheField name="MILIEU" numFmtId="0">
      <sharedItems count="2">
        <s v="Milieu rural"/>
        <s v="Milieu urbain/Centre-ville"/>
      </sharedItems>
    </cacheField>
    <cacheField name="ENQUETE" numFmtId="0">
      <sharedItems/>
    </cacheField>
    <cacheField name="q1_3_type_produits/nourriture" numFmtId="0">
      <sharedItems containsMixedTypes="1" containsNumber="1" containsInteger="1" minValue="0" maxValue="1"/>
    </cacheField>
    <cacheField name="q1_3_type_produits/wash" numFmtId="0">
      <sharedItems containsMixedTypes="1" containsNumber="1" containsInteger="1" minValue="0" maxValue="1"/>
    </cacheField>
    <cacheField name="farine_prix" numFmtId="0">
      <sharedItems containsMixedTypes="1" containsNumber="1" minValue="37.5" maxValue="125"/>
    </cacheField>
    <cacheField name="riz_prix" numFmtId="0">
      <sharedItems containsMixedTypes="1" containsNumber="1" minValue="57.692307692307601" maxValue="121.153846153846"/>
    </cacheField>
    <cacheField name="mais_prix" numFmtId="0">
      <sharedItems containsMixedTypes="1" containsNumber="1" minValue="52.173913043478201" maxValue="130.434782608695"/>
    </cacheField>
    <cacheField name="sucre_prix" numFmtId="0">
      <sharedItems containsMixedTypes="1" containsNumber="1" minValue="60.344827586206897" maxValue="103.448275862068"/>
    </cacheField>
    <cacheField name="haricot_noir_prix" numFmtId="0">
      <sharedItems containsMixedTypes="1" containsNumber="1" minValue="112.5" maxValue="333.33333333333297"/>
    </cacheField>
    <cacheField name="haricot_rouge_prix" numFmtId="0">
      <sharedItems containsMixedTypes="1" containsNumber="1" minValue="133.33333329999999" maxValue="375"/>
    </cacheField>
    <cacheField name="huile_prix" numFmtId="0">
      <sharedItems containsMixedTypes="1" containsNumber="1" minValue="300" maxValue="700"/>
    </cacheField>
    <cacheField name="savon_lessive_prix" numFmtId="0">
      <sharedItems containsMixedTypes="1" containsNumber="1" containsInteger="1" minValue="15" maxValue="50"/>
    </cacheField>
    <cacheField name="brosse_dent_prix" numFmtId="0">
      <sharedItems containsMixedTypes="1" containsNumber="1" containsInteger="1" minValue="10" maxValue="100"/>
    </cacheField>
    <cacheField name="papier_toilette_prix" numFmtId="0">
      <sharedItems containsMixedTypes="1" containsNumber="1" containsInteger="1" minValue="20" maxValue="75"/>
    </cacheField>
    <cacheField name="chlore_prix" numFmtId="0">
      <sharedItems containsMixedTypes="1" containsNumber="1" minValue="50" maxValue="200"/>
    </cacheField>
    <cacheField name="savon_mains_prix" numFmtId="0">
      <sharedItems containsMixedTypes="1" containsNumber="1" minValue="11.538461538461499" maxValue="75"/>
    </cacheField>
    <cacheField name="Prix_Dentifrice_Ok" numFmtId="0">
      <sharedItems containsMixedTypes="1" containsNumber="1" minValue="35.172413793103402" maxValue="151.78571428571399"/>
    </cacheField>
    <cacheField name="Prix_Serviettes H_Ok" numFmtId="0">
      <sharedItems containsBlank="1" containsMixedTypes="1" containsNumber="1" containsInteger="1" minValue="50" maxValue="600"/>
    </cacheField>
    <cacheField name="eau_prix" numFmtId="0">
      <sharedItems containsMixedTypes="1" containsNumber="1" containsInteger="1" minValue="0" maxValue="60"/>
    </cacheField>
    <cacheField name="SEXE" numFmtId="0">
      <sharedItems/>
    </cacheField>
    <cacheField name="TYPE_MARCH" numFmtId="0">
      <sharedItems count="4">
        <s v="Détaillant avec boutique"/>
        <s v="Détaillant sur une table"/>
        <s v=""/>
        <s v="Détaillant mobile"/>
      </sharedItems>
    </cacheField>
    <cacheField name="Gourdes" numFmtId="0">
      <sharedItems containsMixedTypes="1" containsNumber="1" containsInteger="1" minValue="1" maxValue="1"/>
    </cacheField>
    <cacheField name="Dollars" numFmtId="0">
      <sharedItems containsMixedTypes="1" containsNumber="1" containsInteger="1" minValue="0" maxValue="1"/>
    </cacheField>
    <cacheField name="Mobile" numFmtId="0">
      <sharedItems containsMixedTypes="1" containsNumber="1" containsInteger="1" minValue="0" maxValue="1"/>
    </cacheField>
    <cacheField name="Credit total" numFmtId="0">
      <sharedItems containsMixedTypes="1" containsNumber="1" containsInteger="1" minValue="0" maxValue="1"/>
    </cacheField>
    <cacheField name="Credit partiel" numFmtId="0">
      <sharedItems containsMixedTypes="1" containsNumber="1" containsInteger="1" minValue="0" maxValue="1"/>
    </cacheField>
    <cacheField name="Trock" numFmtId="0">
      <sharedItems containsMixedTypes="1" containsNumber="1" containsInteger="1" minValue="0" maxValue="0"/>
    </cacheField>
    <cacheField name="Coupons" numFmtId="0">
      <sharedItems containsMixedTypes="1" containsNumber="1" containsInteger="1" minValue="0" maxValue="0"/>
    </cacheField>
    <cacheField name="Cheque" numFmtId="0">
      <sharedItems containsMixedTypes="1" containsNumber="1" containsInteger="1" minValue="0" maxValue="0"/>
    </cacheField>
    <cacheField name="Paiement autre" numFmtId="0">
      <sharedItems containsMixedTypes="1" containsNumber="1" containsInteger="1" minValue="0" maxValue="0"/>
    </cacheField>
    <cacheField name="Paiement nsnr"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Emma KRUGER" refreshedDate="44247.769850578705" createdVersion="6" refreshedVersion="6" minRefreshableVersion="3" recordCount="151">
  <cacheSource type="worksheet">
    <worksheetSource ref="B1:AN152" sheet="Processed_Data"/>
  </cacheSource>
  <cacheFields count="38">
    <cacheField name="ORG" numFmtId="0">
      <sharedItems/>
    </cacheField>
    <cacheField name="DEP" numFmtId="0">
      <sharedItems/>
    </cacheField>
    <cacheField name="COMMUNE" numFmtId="0">
      <sharedItems/>
    </cacheField>
    <cacheField name="LOCALITE" numFmtId="0">
      <sharedItems/>
    </cacheField>
    <cacheField name="MARCHE" numFmtId="0">
      <sharedItems/>
    </cacheField>
    <cacheField name="MILIEU" numFmtId="0">
      <sharedItems count="2">
        <s v="Milieu rural"/>
        <s v="Milieu urbain/Centre-ville"/>
      </sharedItems>
    </cacheField>
    <cacheField name="ENQUETE" numFmtId="0">
      <sharedItems/>
    </cacheField>
    <cacheField name="q1_3_type_produits/nourriture" numFmtId="0">
      <sharedItems containsMixedTypes="1" containsNumber="1" containsInteger="1" minValue="0" maxValue="1"/>
    </cacheField>
    <cacheField name="q1_3_type_produits/wash" numFmtId="0">
      <sharedItems containsMixedTypes="1" containsNumber="1" containsInteger="1" minValue="0" maxValue="1"/>
    </cacheField>
    <cacheField name="farine_prix" numFmtId="0">
      <sharedItems containsMixedTypes="1" containsNumber="1" minValue="37.5" maxValue="125"/>
    </cacheField>
    <cacheField name="riz_prix" numFmtId="0">
      <sharedItems containsMixedTypes="1" containsNumber="1" minValue="57.692307692307601" maxValue="121.153846153846"/>
    </cacheField>
    <cacheField name="mais_prix" numFmtId="0">
      <sharedItems containsMixedTypes="1" containsNumber="1" minValue="52.173913043478201" maxValue="130.434782608695"/>
    </cacheField>
    <cacheField name="sucre_prix" numFmtId="0">
      <sharedItems containsMixedTypes="1" containsNumber="1" minValue="60.344827586206897" maxValue="103.448275862068"/>
    </cacheField>
    <cacheField name="haricot_noir_prix" numFmtId="0">
      <sharedItems containsMixedTypes="1" containsNumber="1" minValue="112.5" maxValue="333.33333333333297"/>
    </cacheField>
    <cacheField name="haricot_rouge_prix" numFmtId="0">
      <sharedItems containsMixedTypes="1" containsNumber="1" minValue="133.33333329999999" maxValue="375"/>
    </cacheField>
    <cacheField name="huile_prix" numFmtId="0">
      <sharedItems containsMixedTypes="1" containsNumber="1" minValue="300" maxValue="700"/>
    </cacheField>
    <cacheField name="savon_lessive_prix" numFmtId="0">
      <sharedItems containsMixedTypes="1" containsNumber="1" containsInteger="1" minValue="15" maxValue="50"/>
    </cacheField>
    <cacheField name="brosse_dent_prix" numFmtId="0">
      <sharedItems containsMixedTypes="1" containsNumber="1" containsInteger="1" minValue="10" maxValue="100"/>
    </cacheField>
    <cacheField name="papier_toilette_prix" numFmtId="0">
      <sharedItems containsMixedTypes="1" containsNumber="1" containsInteger="1" minValue="20" maxValue="75"/>
    </cacheField>
    <cacheField name="chlore_prix" numFmtId="0">
      <sharedItems containsMixedTypes="1" containsNumber="1" minValue="50" maxValue="200"/>
    </cacheField>
    <cacheField name="savon_mains_prix" numFmtId="0">
      <sharedItems containsMixedTypes="1" containsNumber="1" minValue="11.538461538461499" maxValue="75"/>
    </cacheField>
    <cacheField name="Prix_Dentifrice_Ok" numFmtId="0">
      <sharedItems containsMixedTypes="1" containsNumber="1" minValue="35.172413793103402" maxValue="151.78571428571399"/>
    </cacheField>
    <cacheField name="Prix_Serviettes H_Ok" numFmtId="0">
      <sharedItems containsBlank="1" containsMixedTypes="1" containsNumber="1" containsInteger="1" minValue="50" maxValue="600"/>
    </cacheField>
    <cacheField name="eau_prix" numFmtId="0">
      <sharedItems containsMixedTypes="1" containsNumber="1" containsInteger="1" minValue="0" maxValue="60"/>
    </cacheField>
    <cacheField name="SEXE" numFmtId="0">
      <sharedItems/>
    </cacheField>
    <cacheField name="TYPE_MARCH" numFmtId="0">
      <sharedItems/>
    </cacheField>
    <cacheField name="Gourdes" numFmtId="0">
      <sharedItems containsMixedTypes="1" containsNumber="1" containsInteger="1" minValue="1" maxValue="1"/>
    </cacheField>
    <cacheField name="Dollars" numFmtId="0">
      <sharedItems containsMixedTypes="1" containsNumber="1" containsInteger="1" minValue="0" maxValue="1"/>
    </cacheField>
    <cacheField name="Mobile" numFmtId="0">
      <sharedItems containsMixedTypes="1" containsNumber="1" containsInteger="1" minValue="0" maxValue="1"/>
    </cacheField>
    <cacheField name="Credit total" numFmtId="0">
      <sharedItems containsMixedTypes="1" containsNumber="1" containsInteger="1" minValue="0" maxValue="1"/>
    </cacheField>
    <cacheField name="Credit partiel" numFmtId="0">
      <sharedItems containsMixedTypes="1" containsNumber="1" containsInteger="1" minValue="0" maxValue="1"/>
    </cacheField>
    <cacheField name="Trock" numFmtId="0">
      <sharedItems containsMixedTypes="1" containsNumber="1" containsInteger="1" minValue="0" maxValue="0"/>
    </cacheField>
    <cacheField name="Coupons" numFmtId="0">
      <sharedItems containsMixedTypes="1" containsNumber="1" containsInteger="1" minValue="0" maxValue="0"/>
    </cacheField>
    <cacheField name="Cheque" numFmtId="0">
      <sharedItems containsMixedTypes="1" containsNumber="1" containsInteger="1" minValue="0" maxValue="0"/>
    </cacheField>
    <cacheField name="Paiement autre" numFmtId="0">
      <sharedItems containsMixedTypes="1" containsNumber="1" containsInteger="1" minValue="0" maxValue="0"/>
    </cacheField>
    <cacheField name="Paiement nsnr" numFmtId="0">
      <sharedItems containsMixedTypes="1" containsNumber="1" containsInteger="1" minValue="0" maxValue="0"/>
    </cacheField>
    <cacheField name="Changement commerçants" numFmtId="0">
      <sharedItems/>
    </cacheField>
    <cacheField name="NB Clients"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Emma KRUGER" refreshedDate="44247.784882638887" createdVersion="6" refreshedVersion="6" minRefreshableVersion="3" recordCount="151">
  <cacheSource type="worksheet">
    <worksheetSource ref="I1:AA152" sheet="Processed_Data"/>
  </cacheSource>
  <cacheFields count="19">
    <cacheField name="ENQUETE" numFmtId="0">
      <sharedItems count="2">
        <s v="Enquête auprès d'un marchand"/>
        <s v="Enquête auprès d'un client (pour l'eau de boisson uniquement)"/>
      </sharedItems>
    </cacheField>
    <cacheField name="q1_3_type_produits/nourriture" numFmtId="0">
      <sharedItems containsMixedTypes="1" containsNumber="1" containsInteger="1" minValue="0" maxValue="1"/>
    </cacheField>
    <cacheField name="q1_3_type_produits/wash" numFmtId="0">
      <sharedItems containsMixedTypes="1" containsNumber="1" containsInteger="1" minValue="0" maxValue="1"/>
    </cacheField>
    <cacheField name="farine_prix" numFmtId="0">
      <sharedItems containsMixedTypes="1" containsNumber="1" minValue="37.5" maxValue="125"/>
    </cacheField>
    <cacheField name="riz_prix" numFmtId="0">
      <sharedItems containsMixedTypes="1" containsNumber="1" minValue="57.692307692307601" maxValue="121.153846153846"/>
    </cacheField>
    <cacheField name="mais_prix" numFmtId="0">
      <sharedItems containsMixedTypes="1" containsNumber="1" minValue="52.173913043478201" maxValue="130.434782608695"/>
    </cacheField>
    <cacheField name="sucre_prix" numFmtId="0">
      <sharedItems containsMixedTypes="1" containsNumber="1" minValue="60.344827586206897" maxValue="103.448275862068"/>
    </cacheField>
    <cacheField name="haricot_noir_prix" numFmtId="0">
      <sharedItems containsMixedTypes="1" containsNumber="1" minValue="112.5" maxValue="333.33333333333297"/>
    </cacheField>
    <cacheField name="haricot_rouge_prix" numFmtId="0">
      <sharedItems containsMixedTypes="1" containsNumber="1" minValue="133.33333329999999" maxValue="375"/>
    </cacheField>
    <cacheField name="huile_prix" numFmtId="0">
      <sharedItems containsMixedTypes="1" containsNumber="1" minValue="300" maxValue="700"/>
    </cacheField>
    <cacheField name="savon_lessive_prix" numFmtId="0">
      <sharedItems containsMixedTypes="1" containsNumber="1" containsInteger="1" minValue="15" maxValue="50"/>
    </cacheField>
    <cacheField name="brosse_dent_prix" numFmtId="0">
      <sharedItems containsMixedTypes="1" containsNumber="1" containsInteger="1" minValue="10" maxValue="100"/>
    </cacheField>
    <cacheField name="papier_toilette_prix" numFmtId="0">
      <sharedItems containsMixedTypes="1" containsNumber="1" containsInteger="1" minValue="20" maxValue="75"/>
    </cacheField>
    <cacheField name="chlore_prix" numFmtId="0">
      <sharedItems containsMixedTypes="1" containsNumber="1" minValue="50" maxValue="200"/>
    </cacheField>
    <cacheField name="savon_mains_prix" numFmtId="0">
      <sharedItems containsMixedTypes="1" containsNumber="1" minValue="11.538461538461499" maxValue="75"/>
    </cacheField>
    <cacheField name="Prix_Dentifrice_Ok" numFmtId="0">
      <sharedItems containsMixedTypes="1" containsNumber="1" minValue="35.172413793103402" maxValue="151.78571428571399"/>
    </cacheField>
    <cacheField name="Prix_Serviettes H_Ok" numFmtId="0">
      <sharedItems containsBlank="1" containsMixedTypes="1" containsNumber="1" containsInteger="1" minValue="50" maxValue="600"/>
    </cacheField>
    <cacheField name="eau_prix" numFmtId="0">
      <sharedItems containsMixedTypes="1" containsNumber="1" containsInteger="1" minValue="0" maxValue="60"/>
    </cacheField>
    <cacheField name="SEXE" numFmtId="0">
      <sharedItems count="2">
        <s v="Femme"/>
        <s v="Homme"/>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Emma KRUGER" refreshedDate="44247.800589236111" createdVersion="6" refreshedVersion="6" minRefreshableVersion="3" recordCount="141">
  <cacheSource type="worksheet">
    <worksheetSource ref="DV1:DV142" sheet="Processed_Data"/>
  </cacheSource>
  <cacheFields count="1">
    <cacheField name="type_source" numFmtId="0">
      <sharedItems count="10">
        <s v=""/>
        <s v="remplissage à une boutique"/>
        <s v="remplissage à une rivière/ source non aménagée"/>
        <s v="remplissage à un kiosque"/>
        <s v="achat d'eau en boutique (bidon ou bouteille fermé)"/>
        <s v="remplissage à une source aménagée (borne fontaine, pompe, etc.)"/>
        <s v="achat d'eau chez un voisin"/>
        <s v="autre"/>
        <s v="branchement privé"/>
        <s v="Pas de réponse"/>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Emma KRUGER" refreshedDate="44247.808679861111" createdVersion="6" refreshedVersion="6" minRefreshableVersion="3" recordCount="141">
  <cacheSource type="worksheet">
    <worksheetSource ref="DX1:EJ142" sheet="Processed_Data"/>
  </cacheSource>
  <cacheFields count="13">
    <cacheField name="RUP eau" numFmtId="0">
      <sharedItems count="3">
        <s v=""/>
        <s v="Non"/>
        <s v="Oui"/>
      </sharedItems>
    </cacheField>
    <cacheField name="RUP eau raisons" numFmtId="0">
      <sharedItems/>
    </cacheField>
    <cacheField name="Insécurité" numFmtId="0">
      <sharedItems containsMixedTypes="1" containsNumber="1" containsInteger="1" minValue="0" maxValue="1"/>
    </cacheField>
    <cacheField name="Pb transport" numFmtId="0">
      <sharedItems containsMixedTypes="1" containsNumber="1" containsInteger="1" minValue="0" maxValue="1"/>
    </cacheField>
    <cacheField name="Catastrophe" numFmtId="0">
      <sharedItems containsMixedTypes="1" containsNumber="1" containsInteger="1" minValue="0" maxValue="1"/>
    </cacheField>
    <cacheField name="Secheresse" numFmtId="0">
      <sharedItems containsMixedTypes="1" containsNumber="1" containsInteger="1" minValue="0" maxValue="1"/>
    </cacheField>
    <cacheField name="Pb infrastructures" numFmtId="0">
      <sharedItems containsMixedTypes="1" containsNumber="1" containsInteger="1" minValue="0" maxValue="1"/>
    </cacheField>
    <cacheField name="Pb technique" numFmtId="0">
      <sharedItems containsMixedTypes="1" containsNumber="1" containsInteger="1" minValue="0" maxValue="1"/>
    </cacheField>
    <cacheField name="Politique" numFmtId="0">
      <sharedItems containsMixedTypes="1" containsNumber="1" containsInteger="1" minValue="0" maxValue="1"/>
    </cacheField>
    <cacheField name="Contamination" numFmtId="0">
      <sharedItems containsMixedTypes="1" containsNumber="1" containsInteger="1" minValue="0" maxValue="0"/>
    </cacheField>
    <cacheField name="RUP eau autre" numFmtId="0">
      <sharedItems containsMixedTypes="1" containsNumber="1" containsInteger="1" minValue="0" maxValue="1"/>
    </cacheField>
    <cacheField name="RUP eau nsnr" numFmtId="0">
      <sharedItems containsMixedTypes="1" containsNumber="1" containsInteger="1" minValue="0" maxValue="1"/>
    </cacheField>
    <cacheField name="RUP eau autre préciser" numFmtId="0">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Emma KRUGER" refreshedDate="44247.81875752315" createdVersion="6" refreshedVersion="6" minRefreshableVersion="3" recordCount="141">
  <cacheSource type="worksheet">
    <worksheetSource ref="DV1:EJ142" sheet="Processed_Data"/>
  </cacheSource>
  <cacheFields count="14">
    <cacheField name="type_source" numFmtId="0">
      <sharedItems/>
    </cacheField>
    <cacheField name="RUP eau" numFmtId="0">
      <sharedItems count="3">
        <s v=""/>
        <s v="Non"/>
        <s v="Oui"/>
      </sharedItems>
    </cacheField>
    <cacheField name="RUP eau raisons" numFmtId="0">
      <sharedItems/>
    </cacheField>
    <cacheField name="Insécurité" numFmtId="0">
      <sharedItems containsMixedTypes="1" containsNumber="1" containsInteger="1" minValue="0" maxValue="1"/>
    </cacheField>
    <cacheField name="Pb transport" numFmtId="0">
      <sharedItems containsMixedTypes="1" containsNumber="1" containsInteger="1" minValue="0" maxValue="1"/>
    </cacheField>
    <cacheField name="Catastrophe" numFmtId="0">
      <sharedItems containsMixedTypes="1" containsNumber="1" containsInteger="1" minValue="0" maxValue="1"/>
    </cacheField>
    <cacheField name="Secheresse" numFmtId="0">
      <sharedItems containsMixedTypes="1" containsNumber="1" containsInteger="1" minValue="0" maxValue="1"/>
    </cacheField>
    <cacheField name="Pb infrastructures" numFmtId="0">
      <sharedItems containsMixedTypes="1" containsNumber="1" containsInteger="1" minValue="0" maxValue="1"/>
    </cacheField>
    <cacheField name="Pb technique" numFmtId="0">
      <sharedItems containsMixedTypes="1" containsNumber="1" containsInteger="1" minValue="0" maxValue="1"/>
    </cacheField>
    <cacheField name="Politique" numFmtId="0">
      <sharedItems containsMixedTypes="1" containsNumber="1" containsInteger="1" minValue="0" maxValue="1"/>
    </cacheField>
    <cacheField name="Contamination" numFmtId="0">
      <sharedItems containsMixedTypes="1" containsNumber="1" containsInteger="1" minValue="0" maxValue="0"/>
    </cacheField>
    <cacheField name="RUP eau autre" numFmtId="0">
      <sharedItems containsMixedTypes="1" containsNumber="1" containsInteger="1" minValue="0" maxValue="1"/>
    </cacheField>
    <cacheField name="RUP eau nsnr" numFmtId="0">
      <sharedItems containsMixedTypes="1" containsNumber="1" containsInteger="1" minValue="0" maxValue="1"/>
    </cacheField>
    <cacheField name="RUP eau autre préciser" numFmtId="0">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Emma KRUGER" refreshedDate="44252.482610763887" createdVersion="6" refreshedVersion="6" minRefreshableVersion="3" recordCount="151">
  <cacheSource type="worksheet">
    <worksheetSource ref="Z1:DW152" sheet="Processed_Data"/>
  </cacheSource>
  <cacheFields count="102">
    <cacheField name="eau_prix" numFmtId="0">
      <sharedItems containsMixedTypes="1" containsNumber="1" containsInteger="1" minValue="0" maxValue="60"/>
    </cacheField>
    <cacheField name="SEXE" numFmtId="0">
      <sharedItems/>
    </cacheField>
    <cacheField name="TYPE_MARCH" numFmtId="0">
      <sharedItems/>
    </cacheField>
    <cacheField name="Gourdes" numFmtId="0">
      <sharedItems containsMixedTypes="1" containsNumber="1" containsInteger="1" minValue="1" maxValue="1"/>
    </cacheField>
    <cacheField name="Dollars" numFmtId="0">
      <sharedItems containsMixedTypes="1" containsNumber="1" containsInteger="1" minValue="0" maxValue="1"/>
    </cacheField>
    <cacheField name="Mobile" numFmtId="0">
      <sharedItems containsMixedTypes="1" containsNumber="1" containsInteger="1" minValue="0" maxValue="1"/>
    </cacheField>
    <cacheField name="Credit total" numFmtId="0">
      <sharedItems containsMixedTypes="1" containsNumber="1" containsInteger="1" minValue="0" maxValue="1"/>
    </cacheField>
    <cacheField name="Credit partiel" numFmtId="0">
      <sharedItems containsMixedTypes="1" containsNumber="1" containsInteger="1" minValue="0" maxValue="1"/>
    </cacheField>
    <cacheField name="Trock" numFmtId="0">
      <sharedItems containsMixedTypes="1" containsNumber="1" containsInteger="1" minValue="0" maxValue="0"/>
    </cacheField>
    <cacheField name="Coupons" numFmtId="0">
      <sharedItems containsMixedTypes="1" containsNumber="1" containsInteger="1" minValue="0" maxValue="0"/>
    </cacheField>
    <cacheField name="Cheque" numFmtId="0">
      <sharedItems containsMixedTypes="1" containsNumber="1" containsInteger="1" minValue="0" maxValue="0"/>
    </cacheField>
    <cacheField name="Paiement autre" numFmtId="0">
      <sharedItems containsMixedTypes="1" containsNumber="1" containsInteger="1" minValue="0" maxValue="0"/>
    </cacheField>
    <cacheField name="Paiement nsnr" numFmtId="0">
      <sharedItems containsMixedTypes="1" containsNumber="1" containsInteger="1" minValue="0" maxValue="0"/>
    </cacheField>
    <cacheField name="Changement commerçants" numFmtId="0">
      <sharedItems/>
    </cacheField>
    <cacheField name="NB Clients" numFmtId="0">
      <sharedItems/>
    </cacheField>
    <cacheField name="RUPTURE_FOOD" numFmtId="0">
      <sharedItems/>
    </cacheField>
    <cacheField name="RUP_FOOD_Raisons" numFmtId="0">
      <sharedItems/>
    </cacheField>
    <cacheField name="Taux_de_change" numFmtId="0">
      <sharedItems containsMixedTypes="1" containsNumber="1" containsInteger="1" minValue="0" maxValue="1"/>
    </cacheField>
    <cacheField name="Insecurite_ville" numFmtId="0">
      <sharedItems containsMixedTypes="1" containsNumber="1" containsInteger="1" minValue="0" maxValue="1"/>
    </cacheField>
    <cacheField name="Insécurite_routes" numFmtId="0">
      <sharedItems containsMixedTypes="1" containsNumber="1" containsInteger="1" minValue="0" maxValue="1"/>
    </cacheField>
    <cacheField name="Mauvaises_routes" numFmtId="0">
      <sharedItems containsMixedTypes="1" containsNumber="1" containsInteger="1" minValue="0" maxValue="1"/>
    </cacheField>
    <cacheField name="Prix_transport" numFmtId="0">
      <sharedItems containsMixedTypes="1" containsNumber="1" containsInteger="1" minValue="0" maxValue="1"/>
    </cacheField>
    <cacheField name="Routes_fermees" numFmtId="0">
      <sharedItems containsMixedTypes="1" containsNumber="1" containsInteger="1" minValue="0" maxValue="1"/>
    </cacheField>
    <cacheField name="Port_ferme" numFmtId="0">
      <sharedItems containsMixedTypes="1" containsNumber="1" containsInteger="1" minValue="0" maxValue="1"/>
    </cacheField>
    <cacheField name="Pas_transport" numFmtId="0">
      <sharedItems containsMixedTypes="1" containsNumber="1" containsInteger="1" minValue="0" maxValue="1"/>
    </cacheField>
    <cacheField name="Catastrophe" numFmtId="0">
      <sharedItems containsMixedTypes="1" containsNumber="1" containsInteger="1" minValue="0" maxValue="0"/>
    </cacheField>
    <cacheField name="Pas_de_saison" numFmtId="0">
      <sharedItems containsMixedTypes="1" containsNumber="1" containsInteger="1" minValue="0" maxValue="0"/>
    </cacheField>
    <cacheField name="Trop_cher" numFmtId="0">
      <sharedItems containsMixedTypes="1" containsNumber="1" containsInteger="1" minValue="0" maxValue="1"/>
    </cacheField>
    <cacheField name="Pb_stockage" numFmtId="0">
      <sharedItems containsMixedTypes="1" containsNumber="1" containsInteger="1" minValue="0" maxValue="1"/>
    </cacheField>
    <cacheField name="Indisponible_fournisseur" numFmtId="0">
      <sharedItems containsMixedTypes="1" containsNumber="1" containsInteger="1" minValue="0" maxValue="1"/>
    </cacheField>
    <cacheField name="Pb_relations_fournisseur" numFmtId="0">
      <sharedItems containsMixedTypes="1" containsNumber="1" containsInteger="1" minValue="0" maxValue="0"/>
    </cacheField>
    <cacheField name="Pas_souhaite_renouveler" numFmtId="0">
      <sharedItems containsMixedTypes="1" containsNumber="1" containsInteger="1" minValue="0" maxValue="0"/>
    </cacheField>
    <cacheField name="Rupture_autre_raison" numFmtId="0">
      <sharedItems containsMixedTypes="1" containsNumber="1" containsInteger="1" minValue="0" maxValue="1"/>
    </cacheField>
    <cacheField name="Rupture_nsnr" numFmtId="0">
      <sharedItems containsMixedTypes="1" containsNumber="1" containsInteger="1" minValue="0" maxValue="1"/>
    </cacheField>
    <cacheField name="Rupture_autre_preciser" numFmtId="0">
      <sharedItems/>
    </cacheField>
    <cacheField name="Rupture_autre" numFmtId="0">
      <sharedItems/>
    </cacheField>
    <cacheField name="RUP_Farine" numFmtId="0">
      <sharedItems containsMixedTypes="1" containsNumber="1" containsInteger="1" minValue="0" maxValue="1"/>
    </cacheField>
    <cacheField name="RUP_riz" numFmtId="0">
      <sharedItems containsMixedTypes="1" containsNumber="1" containsInteger="1" minValue="0" maxValue="1"/>
    </cacheField>
    <cacheField name="RUP_mais" numFmtId="0">
      <sharedItems containsMixedTypes="1" containsNumber="1" containsInteger="1" minValue="0" maxValue="1"/>
    </cacheField>
    <cacheField name="RUP_sucre" numFmtId="0">
      <sharedItems containsMixedTypes="1" containsNumber="1" containsInteger="1" minValue="0" maxValue="1"/>
    </cacheField>
    <cacheField name="RUP_har_noir" numFmtId="0">
      <sharedItems containsMixedTypes="1" containsNumber="1" containsInteger="1" minValue="0" maxValue="1"/>
    </cacheField>
    <cacheField name="RUP_har_rouge" numFmtId="0">
      <sharedItems containsMixedTypes="1" containsNumber="1" containsInteger="1" minValue="0" maxValue="1"/>
    </cacheField>
    <cacheField name="RUP_huile" numFmtId="0">
      <sharedItems containsMixedTypes="1" containsNumber="1" containsInteger="1" minValue="0" maxValue="1"/>
    </cacheField>
    <cacheField name="RUP_aucun" numFmtId="0">
      <sharedItems containsMixedTypes="1" containsNumber="1" containsInteger="1" minValue="0" maxValue="0"/>
    </cacheField>
    <cacheField name="Fournisseur_food_en_Haiti" numFmtId="0">
      <sharedItems/>
    </cacheField>
    <cacheField name="DEP_fournisseur_food" numFmtId="0">
      <sharedItems/>
    </cacheField>
    <cacheField name="COM_fournisseur_food" numFmtId="0">
      <sharedItems/>
    </cacheField>
    <cacheField name="Credit_fournisseur_food" numFmtId="0">
      <sharedItems/>
    </cacheField>
    <cacheField name="Capacite_stock_food" numFmtId="0">
      <sharedItems/>
    </cacheField>
    <cacheField name="Meme_departement_Nouriture" numFmtId="0">
      <sharedItems containsBlank="1"/>
    </cacheField>
    <cacheField name="Meme_commune_Nouriture" numFmtId="0">
      <sharedItems containsBlank="1"/>
    </cacheField>
    <cacheField name="RUP_EHA" numFmtId="0">
      <sharedItems/>
    </cacheField>
    <cacheField name="q4_2_raison_rupture_eha" numFmtId="0">
      <sharedItems/>
    </cacheField>
    <cacheField name="Taux_change" numFmtId="0">
      <sharedItems containsMixedTypes="1" containsNumber="1" containsInteger="1" minValue="0" maxValue="1"/>
    </cacheField>
    <cacheField name="Insecurite_ville2" numFmtId="0">
      <sharedItems containsMixedTypes="1" containsNumber="1" containsInteger="1" minValue="0" maxValue="1"/>
    </cacheField>
    <cacheField name="Insecurite_routes" numFmtId="0">
      <sharedItems containsMixedTypes="1" containsNumber="1" containsInteger="1" minValue="0" maxValue="1"/>
    </cacheField>
    <cacheField name="Mauvaises_routes2" numFmtId="0">
      <sharedItems containsMixedTypes="1" containsNumber="1" containsInteger="1" minValue="0" maxValue="0"/>
    </cacheField>
    <cacheField name="Prix_transport2" numFmtId="0">
      <sharedItems containsMixedTypes="1" containsNumber="1" containsInteger="1" minValue="0" maxValue="1"/>
    </cacheField>
    <cacheField name="Route_fermee" numFmtId="0">
      <sharedItems containsMixedTypes="1" containsNumber="1" containsInteger="1" minValue="0" maxValue="1"/>
    </cacheField>
    <cacheField name="Port_ferme2" numFmtId="0">
      <sharedItems containsMixedTypes="1" containsNumber="1" containsInteger="1" minValue="0" maxValue="0"/>
    </cacheField>
    <cacheField name="Pas_transport2" numFmtId="0">
      <sharedItems containsMixedTypes="1" containsNumber="1" containsInteger="1" minValue="0" maxValue="1"/>
    </cacheField>
    <cacheField name="Catastrophe2" numFmtId="0">
      <sharedItems containsMixedTypes="1" containsNumber="1" containsInteger="1" minValue="0" maxValue="0"/>
    </cacheField>
    <cacheField name="Trop_cher2" numFmtId="0">
      <sharedItems containsMixedTypes="1" containsNumber="1" containsInteger="1" minValue="0" maxValue="1"/>
    </cacheField>
    <cacheField name="Pb_stockage2" numFmtId="0">
      <sharedItems containsMixedTypes="1" containsNumber="1" containsInteger="1" minValue="0" maxValue="1"/>
    </cacheField>
    <cacheField name="Pas_dispo_fournisseur" numFmtId="0">
      <sharedItems containsMixedTypes="1" containsNumber="1" containsInteger="1" minValue="0" maxValue="1"/>
    </cacheField>
    <cacheField name="Pb_relations_fournisseur2" numFmtId="0">
      <sharedItems containsMixedTypes="1" containsNumber="1" containsInteger="1" minValue="0" maxValue="0"/>
    </cacheField>
    <cacheField name="Pas_souhaite_renouveler2" numFmtId="0">
      <sharedItems containsMixedTypes="1" containsNumber="1" containsInteger="1" minValue="0" maxValue="0"/>
    </cacheField>
    <cacheField name="Raison_rupture_autre" numFmtId="0">
      <sharedItems containsMixedTypes="1" containsNumber="1" containsInteger="1" minValue="0" maxValue="1"/>
    </cacheField>
    <cacheField name="Raison_rupture_EHA_nsnr" numFmtId="0">
      <sharedItems containsMixedTypes="1" containsNumber="1" containsInteger="1" minValue="0" maxValue="0"/>
    </cacheField>
    <cacheField name="Raison_rupture_EHA_autre_preciser" numFmtId="0">
      <sharedItems/>
    </cacheField>
    <cacheField name="q4_3_produits_rupture_eha" numFmtId="0">
      <sharedItems/>
    </cacheField>
    <cacheField name="RUP_savon_lessive" numFmtId="0">
      <sharedItems containsMixedTypes="1" containsNumber="1" containsInteger="1" minValue="0" maxValue="1"/>
    </cacheField>
    <cacheField name="RUP_brosse_dents" numFmtId="0">
      <sharedItems containsMixedTypes="1" containsNumber="1" containsInteger="1" minValue="0" maxValue="1"/>
    </cacheField>
    <cacheField name="RUP_dentifrice" numFmtId="0">
      <sharedItems containsMixedTypes="1" containsNumber="1" containsInteger="1" minValue="0" maxValue="1"/>
    </cacheField>
    <cacheField name="RUP_papier_toi" numFmtId="0">
      <sharedItems containsMixedTypes="1" containsNumber="1" containsInteger="1" minValue="0" maxValue="1"/>
    </cacheField>
    <cacheField name="RUP_serviettes_H" numFmtId="0">
      <sharedItems containsMixedTypes="1" containsNumber="1" containsInteger="1" minValue="0" maxValue="1"/>
    </cacheField>
    <cacheField name="RUP_chlore" numFmtId="0">
      <sharedItems containsMixedTypes="1" containsNumber="1" containsInteger="1" minValue="0" maxValue="1"/>
    </cacheField>
    <cacheField name="RUP_savons_mains" numFmtId="0">
      <sharedItems containsMixedTypes="1" containsNumber="1" containsInteger="1" minValue="0" maxValue="1"/>
    </cacheField>
    <cacheField name="RUP_aucun2" numFmtId="0">
      <sharedItems containsMixedTypes="1" containsNumber="1" containsInteger="1" minValue="0" maxValue="0"/>
    </cacheField>
    <cacheField name="Fournisseur_EHA_Haiti" numFmtId="0">
      <sharedItems/>
    </cacheField>
    <cacheField name="DEP_fournisseur_EHA" numFmtId="0">
      <sharedItems/>
    </cacheField>
    <cacheField name="COM_fournisseur_EHA" numFmtId="0">
      <sharedItems/>
    </cacheField>
    <cacheField name="Meme_departement_EHA" numFmtId="0">
      <sharedItems containsBlank="1"/>
    </cacheField>
    <cacheField name="Meme_commune_EHA" numFmtId="0">
      <sharedItems containsBlank="1"/>
    </cacheField>
    <cacheField name="CREDIT_EHA" numFmtId="0">
      <sharedItems/>
    </cacheField>
    <cacheField name="Capacite_stockage_EHA" numFmtId="0">
      <sharedItems/>
    </cacheField>
    <cacheField name="importe_farine_ble" numFmtId="0">
      <sharedItems/>
    </cacheField>
    <cacheField name="importe_riz" numFmtId="0">
      <sharedItems/>
    </cacheField>
    <cacheField name="importe_mais" numFmtId="0">
      <sharedItems/>
    </cacheField>
    <cacheField name="importe_sucre" numFmtId="0">
      <sharedItems/>
    </cacheField>
    <cacheField name="importe_haricot_noir" numFmtId="0">
      <sharedItems/>
    </cacheField>
    <cacheField name="importe_haricot_rouge" numFmtId="0">
      <sharedItems/>
    </cacheField>
    <cacheField name="importe_huile" numFmtId="0">
      <sharedItems/>
    </cacheField>
    <cacheField name="importe_savon_lessive" numFmtId="0">
      <sharedItems/>
    </cacheField>
    <cacheField name="importe_brosse_dent" numFmtId="0">
      <sharedItems/>
    </cacheField>
    <cacheField name="importe_dentrifrice" numFmtId="0">
      <sharedItems/>
    </cacheField>
    <cacheField name="importe_papier_toilette" numFmtId="0">
      <sharedItems/>
    </cacheField>
    <cacheField name="importe_serviettes_hygieniques" numFmtId="0">
      <sharedItems/>
    </cacheField>
    <cacheField name="importe_chlore_liquide" numFmtId="0">
      <sharedItems/>
    </cacheField>
    <cacheField name="importe_savon_mains" numFmtId="0">
      <sharedItems/>
    </cacheField>
    <cacheField name="type_source" numFmtId="0">
      <sharedItems/>
    </cacheField>
    <cacheField name="type_source_categories" numFmtId="0">
      <sharedItems containsBlank="1" count="7">
        <s v=""/>
        <s v="Accès au réseau public (kiosque ou source aménagée)"/>
        <s v="Achat d'eau ou remplissage en boutique"/>
        <s v="Branchement privé"/>
        <s v="Autre (rivière)"/>
        <m/>
        <s v="Autre (voisi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1">
  <r>
    <s v="4847644c-4b34-4103-90f7-a24e967e101c"/>
    <x v="0"/>
  </r>
  <r>
    <s v="609c081c-709a-4847-9c33-fb9aebdb0c5c"/>
    <x v="0"/>
  </r>
  <r>
    <s v="79efbf62-36e3-4842-8420-955183ad2cd1"/>
    <x v="0"/>
  </r>
  <r>
    <s v="546416fa-62ec-4d9f-bbae-c754da270ea6"/>
    <x v="1"/>
  </r>
  <r>
    <s v="609d9386-bb44-4164-9051-0d28d74067db"/>
    <x v="2"/>
  </r>
  <r>
    <s v="f89d4d1e-ae9f-4872-9a08-c9fe4d1f2379"/>
    <x v="1"/>
  </r>
  <r>
    <s v="b7b6083e-b8c4-4f12-ab94-f6044ff7c3df"/>
    <x v="3"/>
  </r>
  <r>
    <s v="12a9c574-f061-4396-a25a-f4bfc472887d"/>
    <x v="3"/>
  </r>
  <r>
    <s v="15e1b293-4121-4729-90f1-f8d5549ffc12"/>
    <x v="3"/>
  </r>
  <r>
    <s v="998b9197-c2d4-46d4-a2b7-44e895fa3f0e"/>
    <x v="3"/>
  </r>
  <r>
    <s v="a0d2a30f-ea3e-4bb5-b546-8e48be4e5792"/>
    <x v="2"/>
  </r>
  <r>
    <s v="5c2b736f-7d13-4c99-beec-4d8c6955574f"/>
    <x v="3"/>
  </r>
  <r>
    <s v="b2e6d88e-9498-4cc2-92da-6ef311725de9"/>
    <x v="1"/>
  </r>
  <r>
    <s v="c1a3b3f1-1efa-4c0c-9bcd-40de23a3e955"/>
    <x v="2"/>
  </r>
  <r>
    <s v="927f04a6-5300-4f0c-80bf-ad48353617b9"/>
    <x v="3"/>
  </r>
  <r>
    <s v="deeae4d4-fd9e-4362-af3f-ce376b5a80ba"/>
    <x v="2"/>
  </r>
  <r>
    <s v="ebf6f04e-e665-4213-bd07-c361d4044f48"/>
    <x v="2"/>
  </r>
  <r>
    <s v="a0e907b7-c8fe-4787-a747-00b2b201a597"/>
    <x v="3"/>
  </r>
  <r>
    <s v="5985a336-9da5-4b28-8617-3cd619924ba6"/>
    <x v="4"/>
  </r>
  <r>
    <s v="3f19b54b-c933-4dbd-8dfd-8029415e9940"/>
    <x v="1"/>
  </r>
  <r>
    <s v="da10c92b-b79e-48fc-82f0-700cdffa0ccb"/>
    <x v="3"/>
  </r>
  <r>
    <s v="538d7518-4508-4602-a270-73c6308c6969"/>
    <x v="5"/>
  </r>
  <r>
    <s v="a12e49c0-992e-4b86-b434-85b50f48066b"/>
    <x v="3"/>
  </r>
  <r>
    <s v="202b552e-fbcb-4ac6-9954-b0efbf57751c"/>
    <x v="2"/>
  </r>
  <r>
    <s v="e9ad908c-4d82-4a5e-8266-966aaf40c12f"/>
    <x v="2"/>
  </r>
  <r>
    <s v="7c7728a0-ac61-4fb1-a4be-05cdbb861665"/>
    <x v="2"/>
  </r>
  <r>
    <s v="7d28a6f0-a227-4542-ab24-b5b93c6cb4aa"/>
    <x v="2"/>
  </r>
  <r>
    <s v="de9d366f-ff57-4978-ae4d-6d9f07202edc"/>
    <x v="0"/>
  </r>
  <r>
    <s v="6a4bc459-faaf-46a9-bdbc-1003f4226b04"/>
    <x v="2"/>
  </r>
  <r>
    <s v="33cd4b56-ba91-4a15-9660-38b1ba9763fd"/>
    <x v="2"/>
  </r>
  <r>
    <s v="2ec657d8-c453-4cb9-92f6-a76724c0e7e2"/>
    <x v="4"/>
  </r>
  <r>
    <s v="aeadddbb-b91a-4b92-8a32-0ef4e5970d8b"/>
    <x v="3"/>
  </r>
  <r>
    <s v="bf546b69-adab-428f-af6e-eb344ab9eda5"/>
    <x v="1"/>
  </r>
  <r>
    <s v="49c5b37e-e2f7-4db3-b432-0b5d54dcee3f"/>
    <x v="3"/>
  </r>
  <r>
    <s v="fef156e9-cf76-4711-bb80-4e5f8c32300a"/>
    <x v="3"/>
  </r>
  <r>
    <s v="5adc7ae0-47be-44f5-8e57-94337d37a1d2"/>
    <x v="5"/>
  </r>
  <r>
    <s v="cd8cf767-c92a-4b74-ab05-68bfd3548ea2"/>
    <x v="2"/>
  </r>
  <r>
    <s v="392a2032-08c4-4e05-8b52-9fd5ac2f92fb"/>
    <x v="1"/>
  </r>
  <r>
    <s v="b1773772-f803-4ef9-9f3c-742ec0fa1a64"/>
    <x v="6"/>
  </r>
  <r>
    <s v="aaf7a9e3-215d-4fea-8c04-7814380e5a04"/>
    <x v="7"/>
  </r>
  <r>
    <s v="5a0b194c-a8e4-4ba9-892f-3023177321c4"/>
    <x v="0"/>
  </r>
  <r>
    <s v="98cd63be-c438-44a3-a996-c53ba602e891"/>
    <x v="2"/>
  </r>
  <r>
    <s v="4bd3ae66-e7d0-4309-8159-534f9159137b"/>
    <x v="4"/>
  </r>
  <r>
    <s v="e47cadd3-487d-44f9-b972-7e7309e64bf5"/>
    <x v="4"/>
  </r>
  <r>
    <s v="eb7877f3-6fe2-4c8b-8397-1e978affe680"/>
    <x v="2"/>
  </r>
  <r>
    <s v="2df7a217-3250-460e-a147-1f3ff7749cfe"/>
    <x v="2"/>
  </r>
  <r>
    <s v="b4e0a22e-b8c3-48cb-a421-ef36517d7d31"/>
    <x v="1"/>
  </r>
  <r>
    <s v="ada6651b-82d1-4faa-bc5b-a3d7a7b1dd5f"/>
    <x v="2"/>
  </r>
  <r>
    <s v="cc104340-703a-4bf0-a4eb-07d60ebba1b5"/>
    <x v="6"/>
  </r>
  <r>
    <s v="bcd8e539-4bc6-45dc-b405-de413e5c3d93"/>
    <x v="4"/>
  </r>
  <r>
    <s v="6ac0ec01-0579-44e1-8885-548c178bf20f"/>
    <x v="6"/>
  </r>
  <r>
    <s v="4fde513c-2bee-4ef1-819a-e0eeb7dd5d31"/>
    <x v="1"/>
  </r>
  <r>
    <s v="8503c34b-cb16-4c7c-8a62-cd338bc8d0e8"/>
    <x v="2"/>
  </r>
  <r>
    <s v="8cbb8714-433f-4354-a369-573f8997bdb7"/>
    <x v="5"/>
  </r>
  <r>
    <s v="82b231ca-aba5-411b-827d-17887fed3ba0"/>
    <x v="6"/>
  </r>
  <r>
    <s v="ce7af681-ec9b-4a8a-87f5-a7cdc0d78c29"/>
    <x v="1"/>
  </r>
  <r>
    <s v="4ea24e6b-eccb-4201-b213-4cc58a8cc122"/>
    <x v="3"/>
  </r>
  <r>
    <s v="96b714d7-c56a-4735-835d-a39b27e88a23"/>
    <x v="1"/>
  </r>
  <r>
    <s v="acd12bb3-294f-4260-9b66-6667a226fec4"/>
    <x v="1"/>
  </r>
  <r>
    <s v="520d0196-af49-49ba-9bfe-e3ce0c52cf85"/>
    <x v="6"/>
  </r>
  <r>
    <s v="5acfa8d1-b7f8-42e3-aea0-ef0f5e962fe0"/>
    <x v="2"/>
  </r>
  <r>
    <s v="e8b442a9-20fa-4e4b-ba00-88224240e976"/>
    <x v="2"/>
  </r>
  <r>
    <s v="ee2cbcc5-ead4-4c69-950c-67635fc149c5"/>
    <x v="2"/>
  </r>
  <r>
    <s v="10329963-83e6-4c70-b19e-3a6111793679"/>
    <x v="6"/>
  </r>
  <r>
    <s v="175ae775-5ead-47c6-8812-9e2928cb0f81"/>
    <x v="0"/>
  </r>
  <r>
    <s v="89adefb1-878b-4fdf-b7bd-74f3c3b22b91"/>
    <x v="0"/>
  </r>
  <r>
    <s v="0c14d5dc-9f4d-4211-8282-c29fcaf9658d"/>
    <x v="3"/>
  </r>
  <r>
    <s v="12ff27ce-cc53-426b-9ee1-3f6e9a3dc85c"/>
    <x v="6"/>
  </r>
  <r>
    <s v="30c184aa-c260-4a52-9cb6-985611043578"/>
    <x v="1"/>
  </r>
  <r>
    <s v="1a42b174-739c-49d7-9240-e82e9ef18f21"/>
    <x v="2"/>
  </r>
  <r>
    <s v="96923ed9-1832-46a3-b9fe-791772ce44b2"/>
    <x v="2"/>
  </r>
  <r>
    <s v="d1bf5baa-2761-4ee2-9726-7fe8a8789973"/>
    <x v="6"/>
  </r>
  <r>
    <s v="e9c9be9a-0f7f-4615-a14b-2f802a62b62b"/>
    <x v="7"/>
  </r>
  <r>
    <s v="6f5cfa14-5b8e-4152-91ce-b879d10740ec"/>
    <x v="2"/>
  </r>
  <r>
    <s v="9ef6d1fb-2691-40dd-978b-55ab27150418"/>
    <x v="6"/>
  </r>
  <r>
    <s v="cbb67ea6-f963-45ad-922b-b78a776d312e"/>
    <x v="1"/>
  </r>
  <r>
    <s v="bfe7f2af-c8cd-4007-9f69-30a213baa81e"/>
    <x v="1"/>
  </r>
  <r>
    <s v="a1e15eba-b2de-4b06-9a21-8b433b4f6bcf"/>
    <x v="5"/>
  </r>
  <r>
    <s v="905b75cd-970c-463c-9d96-562131f815e4"/>
    <x v="1"/>
  </r>
  <r>
    <s v="68d4ac11-eb6c-415f-952a-de698e5ab326"/>
    <x v="7"/>
  </r>
  <r>
    <s v="d6294fef-62db-4365-94c1-3592385c65f9"/>
    <x v="3"/>
  </r>
  <r>
    <s v="b2c555a2-62f6-461e-96e3-3ae65ae8cb37"/>
    <x v="2"/>
  </r>
  <r>
    <s v="1fb5f284-9931-4363-aa08-7bf91ef1ea5d"/>
    <x v="2"/>
  </r>
  <r>
    <s v="4d08f7ac-976e-42e4-aa29-477c40fed0d1"/>
    <x v="2"/>
  </r>
  <r>
    <s v="8b3fc212-c635-4ccf-9fb6-c42b7aca8482"/>
    <x v="2"/>
  </r>
  <r>
    <s v="525742ce-c5c7-45cc-9eb2-2f983454736a"/>
    <x v="6"/>
  </r>
  <r>
    <s v="56a4563b-6334-4586-9c56-e96b992d35ca"/>
    <x v="6"/>
  </r>
  <r>
    <s v="a00304b9-c984-4498-bfef-1cab65638720"/>
    <x v="6"/>
  </r>
  <r>
    <s v="83a3f6bb-c65a-4bf9-884e-f94a433a8708"/>
    <x v="6"/>
  </r>
  <r>
    <s v="7ec59ead-dd56-400d-a847-debbf8e427e1"/>
    <x v="7"/>
  </r>
  <r>
    <s v="50454c22-b105-4869-856f-fad8d96171ce"/>
    <x v="7"/>
  </r>
  <r>
    <s v="955d280e-b438-4b4e-8210-dcf44999f881"/>
    <x v="0"/>
  </r>
  <r>
    <s v="9b1059b2-ae16-4969-a2c2-108796b425d1"/>
    <x v="4"/>
  </r>
  <r>
    <s v="c05359e5-35c6-4b02-b035-bdff25a11cf7"/>
    <x v="4"/>
  </r>
  <r>
    <s v="40b4f517-748d-412c-b3ea-53c57c3f7473"/>
    <x v="1"/>
  </r>
  <r>
    <s v="fbcb16b9-0e06-4df0-852e-e797881af3f7"/>
    <x v="1"/>
  </r>
  <r>
    <s v="96a32fc8-1e29-44aa-bdc1-f1a0551a3106"/>
    <x v="2"/>
  </r>
  <r>
    <s v="e298021f-62da-4551-a5c2-c0a8a9fd265e"/>
    <x v="5"/>
  </r>
  <r>
    <s v="10cb83d3-d550-4637-b5fe-33b35fcb7079"/>
    <x v="3"/>
  </r>
  <r>
    <s v="193a5535-8b2b-48bc-bbcd-a9a0f4f6fb01"/>
    <x v="2"/>
  </r>
  <r>
    <s v="5bdf2565-9e01-4209-b2f2-6a3a122c07d7"/>
    <x v="5"/>
  </r>
  <r>
    <s v="75015490-6989-4ce8-b67a-9a5174f7e6fb"/>
    <x v="1"/>
  </r>
  <r>
    <s v="042d4590-cb13-46db-bdb2-3e4865636503"/>
    <x v="2"/>
  </r>
  <r>
    <s v="f15807d8-4411-4738-ae53-4d6c10c4de0c"/>
    <x v="5"/>
  </r>
  <r>
    <s v="68e6044c-aee8-442c-83aa-0bd9d1333a45"/>
    <x v="4"/>
  </r>
  <r>
    <s v="b51c5084-69cd-464d-81c0-68ad3e010d6d"/>
    <x v="6"/>
  </r>
  <r>
    <s v="e9d73807-48cd-44cf-83ad-e1f53721d331"/>
    <x v="6"/>
  </r>
  <r>
    <s v="52e0b6b2-8853-4efa-b373-372aeaf758d8"/>
    <x v="7"/>
  </r>
  <r>
    <s v="3cc9dc8d-5db1-4bae-a192-f02d3cf496ff"/>
    <x v="5"/>
  </r>
  <r>
    <s v="8e4f970d-6636-40ba-bae3-2778eca8526f"/>
    <x v="5"/>
  </r>
  <r>
    <s v="afd0b08e-7d9e-4c23-a701-1637a1d4e5d8"/>
    <x v="2"/>
  </r>
  <r>
    <s v="f9b77d02-a4be-47af-8fd7-7b4e9ca77b0e"/>
    <x v="5"/>
  </r>
  <r>
    <s v="b78cfc07-dea5-4df4-8d2b-e5b7abd708ac"/>
    <x v="5"/>
  </r>
  <r>
    <s v="19a8632f-bea7-4b21-a28c-a187c96fc8e8"/>
    <x v="5"/>
  </r>
  <r>
    <s v="c9aa781b-70d0-4b24-8c35-b62c5e80eb91"/>
    <x v="5"/>
  </r>
  <r>
    <s v="e1a1e6b8-c40d-46ce-b93f-023e2edb62c8"/>
    <x v="5"/>
  </r>
  <r>
    <s v="a60d21df-bacd-4948-8fd5-b83a05a94776"/>
    <x v="5"/>
  </r>
  <r>
    <s v="32d0e314-0835-4997-8d9d-448f054c3a2d"/>
    <x v="5"/>
  </r>
  <r>
    <s v="aa5e5873-97f4-4167-bbec-7aefcc514a4e"/>
    <x v="2"/>
  </r>
  <r>
    <s v="bc66800e-0e51-4707-b1bb-66bdadb75d64"/>
    <x v="6"/>
  </r>
  <r>
    <s v="645a538e-498c-4e38-a6c5-2093bac4da07"/>
    <x v="3"/>
  </r>
  <r>
    <s v="35dff96a-e485-4b9e-9bc2-3e31bb440682"/>
    <x v="2"/>
  </r>
  <r>
    <s v="7695c267-6ca0-442d-b175-cf646d4ff5a5"/>
    <x v="5"/>
  </r>
  <r>
    <s v="a28fa357-07ec-485a-aa88-54478852016d"/>
    <x v="5"/>
  </r>
  <r>
    <s v="4e45bfea-2b0f-47dd-9ffc-363e95ce0776"/>
    <x v="2"/>
  </r>
  <r>
    <s v="47862e53-1100-4ee4-a557-34a4b5584140"/>
    <x v="7"/>
  </r>
  <r>
    <s v="f2c6ee6a-29c1-4311-96c7-98e24a303304"/>
    <x v="6"/>
  </r>
  <r>
    <s v="1e722fda-fd72-4578-aea2-478c31d8977e"/>
    <x v="1"/>
  </r>
  <r>
    <s v="8fbd4fd5-7b8e-4a37-978d-d3bd5853ff4b"/>
    <x v="2"/>
  </r>
  <r>
    <s v="0557f16b-836a-4690-9a9e-69ed33c94cb2"/>
    <x v="3"/>
  </r>
  <r>
    <s v="28e730a8-d892-4666-8457-d9713cf45387"/>
    <x v="2"/>
  </r>
  <r>
    <s v="5fb2e6e3-7266-42ad-80b4-f1e302b5748a"/>
    <x v="4"/>
  </r>
  <r>
    <s v="b320b7b7-c471-419b-8380-8b23da86e75d"/>
    <x v="7"/>
  </r>
  <r>
    <s v="d21ef193-acb5-4576-89c5-f2a955eb5ee3"/>
    <x v="4"/>
  </r>
  <r>
    <s v="be0b250a-b502-4c67-9240-381483a41bdc"/>
    <x v="5"/>
  </r>
  <r>
    <s v="6f3f11a9-fe8d-483e-b50f-f1712f1c37bf"/>
    <x v="4"/>
  </r>
  <r>
    <s v="0d551d96-ce68-424f-aeef-113fe2536ed9"/>
    <x v="4"/>
  </r>
  <r>
    <s v="dbc34b6b-0183-4842-acc4-0b263e0f1dbc"/>
    <x v="2"/>
  </r>
  <r>
    <s v="5d19242f-9d70-480a-8e8c-8f68f925b049"/>
    <x v="1"/>
  </r>
  <r>
    <s v="ea30cabf-f043-4fb0-a3c7-b8d565c086e0"/>
    <x v="7"/>
  </r>
  <r>
    <s v="7dd38ada-f8f4-41d2-903f-5ea41b70d181"/>
    <x v="5"/>
  </r>
  <r>
    <s v="8f8785a0-e15e-4d91-be76-b39c3725c9a2"/>
    <x v="1"/>
  </r>
  <r>
    <s v="99182d5f-1cc2-4adf-a038-2a3e834211b7"/>
    <x v="2"/>
  </r>
  <r>
    <s v="53a270fd-5193-4433-9227-d1c67e924d31"/>
    <x v="7"/>
  </r>
  <r>
    <s v="407d1669-bfa0-49f5-b9ec-8909561fa341"/>
    <x v="7"/>
  </r>
  <r>
    <s v="95d3d169-3c1f-4a6a-8e56-5cadcb1d1f02"/>
    <x v="7"/>
  </r>
  <r>
    <s v="407f9854-0330-4256-882c-f3d8e91cea9f"/>
    <x v="7"/>
  </r>
  <r>
    <s v="f0126980-7dee-4725-b282-c0d8622b79f7"/>
    <x v="7"/>
  </r>
  <r>
    <s v="16389b30-6f4c-4402-8b26-d9cebcbc94e4"/>
    <x v="7"/>
  </r>
  <r>
    <s v="a283d215-9eef-4375-8dd4-b7a1e27b564e"/>
    <x v="7"/>
  </r>
  <r>
    <s v="7fee32a1-28ce-47f2-8b40-65035e65cced"/>
    <x v="7"/>
  </r>
</pivotCacheRecords>
</file>

<file path=xl/pivotCache/pivotCacheRecords2.xml><?xml version="1.0" encoding="utf-8"?>
<pivotCacheRecords xmlns="http://schemas.openxmlformats.org/spreadsheetml/2006/main" xmlns:r="http://schemas.openxmlformats.org/officeDocument/2006/relationships" count="151">
  <r>
    <x v="0"/>
    <x v="0"/>
    <x v="0"/>
    <x v="0"/>
    <s v="Marche Dufort"/>
    <x v="0"/>
    <s v="Enquête auprès d'un marchand"/>
    <n v="0"/>
    <n v="1"/>
    <s v="NA"/>
    <s v="NA"/>
    <s v="NA"/>
    <s v="NA"/>
    <s v="NA"/>
    <s v="NA"/>
    <s v="NA"/>
    <n v="40"/>
    <n v="25"/>
    <n v="25"/>
    <s v=""/>
    <n v="50"/>
    <n v="100"/>
    <m/>
    <s v=""/>
  </r>
  <r>
    <x v="0"/>
    <x v="0"/>
    <x v="0"/>
    <x v="0"/>
    <s v="Marche Dufort"/>
    <x v="0"/>
    <s v="Enquête auprès d'un marchand"/>
    <n v="0"/>
    <n v="1"/>
    <s v="NA"/>
    <s v="NA"/>
    <s v="NA"/>
    <s v="NA"/>
    <s v="NA"/>
    <s v="NA"/>
    <s v="NA"/>
    <n v="50"/>
    <n v="30"/>
    <n v="50"/>
    <n v="50"/>
    <n v="60"/>
    <n v="75"/>
    <m/>
    <s v=""/>
  </r>
  <r>
    <x v="0"/>
    <x v="0"/>
    <x v="0"/>
    <x v="0"/>
    <s v="Marche Dufort"/>
    <x v="0"/>
    <s v="Enquête auprès d'un marchand"/>
    <n v="1"/>
    <n v="0"/>
    <n v="125"/>
    <n v="115.384615384615"/>
    <n v="119.565217391304"/>
    <n v="103.448275862068"/>
    <n v="250"/>
    <s v="NA"/>
    <n v="350"/>
    <s v=""/>
    <s v=""/>
    <s v=""/>
    <s v=""/>
    <s v=""/>
    <s v=""/>
    <m/>
    <s v=""/>
  </r>
  <r>
    <x v="1"/>
    <x v="1"/>
    <x v="1"/>
    <x v="1"/>
    <s v="Marché de Miragoane"/>
    <x v="1"/>
    <s v="Enquête auprès d'un marchand"/>
    <n v="1"/>
    <n v="0"/>
    <n v="75"/>
    <n v="96.153846153846104"/>
    <n v="86.956521739130395"/>
    <n v="77.586206896551701"/>
    <n v="250"/>
    <n v="250"/>
    <n v="600"/>
    <s v=""/>
    <s v=""/>
    <s v=""/>
    <s v=""/>
    <s v=""/>
    <s v=""/>
    <m/>
    <s v=""/>
  </r>
  <r>
    <x v="2"/>
    <x v="2"/>
    <x v="2"/>
    <x v="2"/>
    <s v="Marché principal de Limonade"/>
    <x v="0"/>
    <s v="Enquête auprès d'un marchand"/>
    <n v="1"/>
    <n v="1"/>
    <n v="105"/>
    <n v="121.153846153846"/>
    <n v="91.304347826086897"/>
    <n v="96.551724137931004"/>
    <n v="218.75"/>
    <n v="291.66666670000001"/>
    <n v="600"/>
    <n v="20"/>
    <n v="20"/>
    <n v="25"/>
    <n v="50"/>
    <n v="20"/>
    <n v="75"/>
    <m/>
    <s v=""/>
  </r>
  <r>
    <x v="1"/>
    <x v="1"/>
    <x v="1"/>
    <x v="1"/>
    <s v="Marché de Miragoane"/>
    <x v="1"/>
    <s v="Enquête auprès d'un marchand"/>
    <n v="1"/>
    <n v="0"/>
    <n v="75"/>
    <n v="98.076923076922995"/>
    <n v="86.956521739130395"/>
    <n v="68.965517241379303"/>
    <n v="229.166666666666"/>
    <n v="270.83333329999999"/>
    <n v="500"/>
    <s v=""/>
    <s v=""/>
    <s v=""/>
    <s v=""/>
    <s v=""/>
    <s v=""/>
    <m/>
    <s v=""/>
  </r>
  <r>
    <x v="3"/>
    <x v="3"/>
    <x v="3"/>
    <x v="3"/>
    <s v="Marché du Pont Gabriel"/>
    <x v="0"/>
    <s v="Enquête auprès d'un marchand"/>
    <n v="0"/>
    <n v="1"/>
    <s v="NA"/>
    <s v="NA"/>
    <s v="NA"/>
    <s v="NA"/>
    <s v="NA"/>
    <s v="NA"/>
    <s v="NA"/>
    <n v="30"/>
    <n v="25"/>
    <s v=""/>
    <s v=""/>
    <n v="25"/>
    <n v="125"/>
    <m/>
    <s v=""/>
  </r>
  <r>
    <x v="3"/>
    <x v="3"/>
    <x v="3"/>
    <x v="3"/>
    <s v="Marché du Pont Gabriel"/>
    <x v="0"/>
    <s v="Enquête auprès d'un marchand"/>
    <n v="1"/>
    <n v="1"/>
    <n v="80"/>
    <n v="92.307692307692307"/>
    <s v="NA"/>
    <n v="82.758620689655103"/>
    <s v="NA"/>
    <s v="NA"/>
    <n v="500"/>
    <n v="30"/>
    <n v="25"/>
    <s v=""/>
    <s v=""/>
    <n v="50"/>
    <n v="125"/>
    <m/>
    <s v=""/>
  </r>
  <r>
    <x v="3"/>
    <x v="3"/>
    <x v="3"/>
    <x v="3"/>
    <s v="Marché du Pont Gabriel"/>
    <x v="0"/>
    <s v="Enquête auprès d'un marchand"/>
    <n v="1"/>
    <n v="1"/>
    <n v="80"/>
    <n v="92.307692307692307"/>
    <n v="104.347826086956"/>
    <n v="82.758620689655103"/>
    <n v="250"/>
    <n v="166.66666670000001"/>
    <n v="500"/>
    <n v="30"/>
    <s v=""/>
    <s v=""/>
    <s v=""/>
    <n v="50"/>
    <n v="125"/>
    <m/>
    <s v=""/>
  </r>
  <r>
    <x v="3"/>
    <x v="3"/>
    <x v="3"/>
    <x v="3"/>
    <s v="Marché du Pont Gabriel"/>
    <x v="0"/>
    <s v="Enquête auprès d'un marchand"/>
    <n v="1"/>
    <n v="1"/>
    <n v="80"/>
    <n v="92.307692307692307"/>
    <n v="86.956521739130395"/>
    <n v="82.758620689655103"/>
    <n v="333.33333333333297"/>
    <s v="NA"/>
    <n v="500"/>
    <n v="30"/>
    <n v="25"/>
    <s v=""/>
    <s v=""/>
    <n v="50"/>
    <n v="125"/>
    <m/>
    <s v=""/>
  </r>
  <r>
    <x v="2"/>
    <x v="4"/>
    <x v="4"/>
    <x v="4"/>
    <s v="Maché des Cayes"/>
    <x v="1"/>
    <s v="Enquête auprès d'un marchand"/>
    <n v="0"/>
    <n v="1"/>
    <s v="NA"/>
    <s v="NA"/>
    <s v="NA"/>
    <s v="NA"/>
    <s v="NA"/>
    <s v="NA"/>
    <s v="NA"/>
    <s v=""/>
    <n v="25"/>
    <n v="75"/>
    <s v=""/>
    <n v="25"/>
    <n v="63.75"/>
    <m/>
    <s v=""/>
  </r>
  <r>
    <x v="3"/>
    <x v="3"/>
    <x v="3"/>
    <x v="5"/>
    <s v="Marché communal d'Anse-d'Hainault"/>
    <x v="1"/>
    <s v="Enquête auprès d'un marchand"/>
    <n v="1"/>
    <n v="0"/>
    <n v="80"/>
    <n v="92.307692307692307"/>
    <n v="86.956521739130395"/>
    <n v="82.758620689655103"/>
    <s v="NA"/>
    <n v="333.33333329999999"/>
    <n v="480"/>
    <s v=""/>
    <s v=""/>
    <s v=""/>
    <s v=""/>
    <s v=""/>
    <s v=""/>
    <m/>
    <s v=""/>
  </r>
  <r>
    <x v="1"/>
    <x v="1"/>
    <x v="1"/>
    <x v="6"/>
    <s v="Marché St Michel"/>
    <x v="1"/>
    <s v="Enquête auprès d'un marchand"/>
    <n v="1"/>
    <n v="0"/>
    <n v="75"/>
    <n v="94.230769230769198"/>
    <n v="97.826086956521706"/>
    <n v="68.965517241379303"/>
    <n v="208.333333333333"/>
    <n v="208.33333329999999"/>
    <n v="500"/>
    <s v=""/>
    <s v=""/>
    <s v=""/>
    <s v=""/>
    <s v=""/>
    <s v=""/>
    <m/>
    <s v=""/>
  </r>
  <r>
    <x v="2"/>
    <x v="4"/>
    <x v="4"/>
    <x v="4"/>
    <s v="Maché des Cayes"/>
    <x v="1"/>
    <s v="Enquête auprès d'un marchand"/>
    <n v="1"/>
    <n v="0"/>
    <n v="75"/>
    <n v="96.153846153846104"/>
    <n v="86.956521739130395"/>
    <n v="68.965517241379303"/>
    <n v="166.666666666666"/>
    <n v="187.5"/>
    <n v="550"/>
    <s v=""/>
    <s v=""/>
    <s v=""/>
    <s v=""/>
    <s v=""/>
    <s v=""/>
    <m/>
    <s v=""/>
  </r>
  <r>
    <x v="3"/>
    <x v="3"/>
    <x v="3"/>
    <x v="3"/>
    <s v="Marché du Pont Gabriel"/>
    <x v="0"/>
    <s v="Enquête auprès d'un marchand"/>
    <n v="1"/>
    <n v="1"/>
    <n v="80"/>
    <n v="92.307692307692307"/>
    <s v="NA"/>
    <n v="82.758620689655103"/>
    <s v="NA"/>
    <s v="NA"/>
    <n v="500"/>
    <n v="30"/>
    <n v="25"/>
    <s v=""/>
    <s v=""/>
    <n v="50"/>
    <n v="125"/>
    <m/>
    <s v=""/>
  </r>
  <r>
    <x v="2"/>
    <x v="4"/>
    <x v="4"/>
    <x v="4"/>
    <s v="Maché des Cayes"/>
    <x v="1"/>
    <s v="Enquête auprès d'un client (pour l'eau de boisson uniquement)"/>
    <s v=""/>
    <s v=""/>
    <s v="NA"/>
    <s v="NA"/>
    <s v="NA"/>
    <s v="NA"/>
    <s v="NA"/>
    <s v="NA"/>
    <s v="NA"/>
    <s v=""/>
    <s v=""/>
    <s v=""/>
    <s v=""/>
    <s v=""/>
    <s v=""/>
    <m/>
    <n v="25"/>
  </r>
  <r>
    <x v="2"/>
    <x v="4"/>
    <x v="4"/>
    <x v="4"/>
    <s v="Maché des Cayes"/>
    <x v="1"/>
    <s v="Enquête auprès d'un client (pour l'eau de boisson uniquement)"/>
    <s v=""/>
    <s v=""/>
    <s v="NA"/>
    <s v="NA"/>
    <s v="NA"/>
    <s v="NA"/>
    <s v="NA"/>
    <s v="NA"/>
    <s v="NA"/>
    <s v=""/>
    <s v=""/>
    <s v=""/>
    <s v=""/>
    <s v=""/>
    <s v=""/>
    <m/>
    <n v="50"/>
  </r>
  <r>
    <x v="3"/>
    <x v="3"/>
    <x v="3"/>
    <x v="5"/>
    <s v="Marché communal d'Anse-d'Hainault"/>
    <x v="1"/>
    <s v="Enquête auprès d'un marchand"/>
    <n v="1"/>
    <n v="0"/>
    <n v="80"/>
    <n v="92.307692307692307"/>
    <n v="104.347826086956"/>
    <n v="82.758620689655103"/>
    <n v="333.33333333333297"/>
    <s v="NA"/>
    <n v="480"/>
    <s v=""/>
    <s v=""/>
    <s v=""/>
    <s v=""/>
    <s v=""/>
    <s v=""/>
    <m/>
    <s v=""/>
  </r>
  <r>
    <x v="4"/>
    <x v="4"/>
    <x v="5"/>
    <x v="7"/>
    <s v="Marché de Port-à-Piment"/>
    <x v="0"/>
    <s v="Enquête auprès d'un marchand"/>
    <n v="0"/>
    <n v="1"/>
    <s v="NA"/>
    <s v="NA"/>
    <s v="NA"/>
    <s v="NA"/>
    <s v="NA"/>
    <s v="NA"/>
    <s v="NA"/>
    <n v="25"/>
    <n v="25"/>
    <n v="25"/>
    <s v=""/>
    <n v="30"/>
    <n v="75"/>
    <m/>
    <s v=""/>
  </r>
  <r>
    <x v="1"/>
    <x v="1"/>
    <x v="1"/>
    <x v="6"/>
    <s v="Marché St Michel"/>
    <x v="1"/>
    <s v="Enquête auprès d'un marchand"/>
    <n v="1"/>
    <n v="1"/>
    <n v="62.5"/>
    <n v="76.923076923076906"/>
    <n v="65.2173913043478"/>
    <n v="68.965517241379303"/>
    <s v="NA"/>
    <s v="NA"/>
    <n v="488.59724612736602"/>
    <s v=""/>
    <n v="100"/>
    <n v="50"/>
    <s v=""/>
    <n v="50"/>
    <n v="75"/>
    <m/>
    <s v=""/>
  </r>
  <r>
    <x v="3"/>
    <x v="3"/>
    <x v="3"/>
    <x v="3"/>
    <s v="Marché du Pont Gabriel"/>
    <x v="0"/>
    <s v="Enquête auprès d'un marchand"/>
    <n v="1"/>
    <n v="1"/>
    <n v="80"/>
    <n v="92.307692307692307"/>
    <s v="NA"/>
    <n v="82.758620689655103"/>
    <s v="NA"/>
    <s v="NA"/>
    <n v="500"/>
    <n v="30"/>
    <s v=""/>
    <s v=""/>
    <s v=""/>
    <n v="25"/>
    <n v="125"/>
    <m/>
    <s v=""/>
  </r>
  <r>
    <x v="5"/>
    <x v="0"/>
    <x v="6"/>
    <x v="8"/>
    <s v="Marché de Terre Noire"/>
    <x v="1"/>
    <s v="Enquête auprès d'un marchand"/>
    <n v="1"/>
    <n v="0"/>
    <n v="125"/>
    <n v="96.153846153846104"/>
    <n v="108.695652173913"/>
    <n v="86.2068965517241"/>
    <n v="250"/>
    <n v="312.5"/>
    <n v="600"/>
    <s v=""/>
    <s v=""/>
    <s v=""/>
    <s v=""/>
    <s v=""/>
    <s v=""/>
    <m/>
    <s v=""/>
  </r>
  <r>
    <x v="3"/>
    <x v="3"/>
    <x v="3"/>
    <x v="3"/>
    <s v="Marché du Pont Gabriel"/>
    <x v="0"/>
    <s v="Enquête auprès d'un marchand"/>
    <n v="0"/>
    <n v="1"/>
    <s v="NA"/>
    <s v="NA"/>
    <s v="NA"/>
    <s v="NA"/>
    <s v="NA"/>
    <s v="NA"/>
    <s v="NA"/>
    <n v="30"/>
    <n v="25"/>
    <s v=""/>
    <s v=""/>
    <n v="50"/>
    <n v="125"/>
    <m/>
    <s v=""/>
  </r>
  <r>
    <x v="2"/>
    <x v="4"/>
    <x v="4"/>
    <x v="4"/>
    <s v="Maché des Cayes"/>
    <x v="1"/>
    <s v="Enquête auprès d'un client (pour l'eau de boisson uniquement)"/>
    <s v=""/>
    <s v=""/>
    <s v="NA"/>
    <s v="NA"/>
    <s v="NA"/>
    <s v="NA"/>
    <s v="NA"/>
    <s v="NA"/>
    <s v="NA"/>
    <s v=""/>
    <s v=""/>
    <s v=""/>
    <s v=""/>
    <s v=""/>
    <s v=""/>
    <m/>
    <n v="25"/>
  </r>
  <r>
    <x v="2"/>
    <x v="4"/>
    <x v="4"/>
    <x v="4"/>
    <s v="Maché des Cayes"/>
    <x v="1"/>
    <s v="Enquête auprès d'un client (pour l'eau de boisson uniquement)"/>
    <s v=""/>
    <s v=""/>
    <s v="NA"/>
    <s v="NA"/>
    <s v="NA"/>
    <s v="NA"/>
    <s v="NA"/>
    <s v="NA"/>
    <s v="NA"/>
    <s v=""/>
    <s v=""/>
    <s v=""/>
    <s v=""/>
    <s v=""/>
    <s v=""/>
    <m/>
    <n v="25"/>
  </r>
  <r>
    <x v="2"/>
    <x v="4"/>
    <x v="4"/>
    <x v="4"/>
    <s v="Maché des Cayes"/>
    <x v="1"/>
    <s v="Enquête auprès d'un client (pour l'eau de boisson uniquement)"/>
    <s v=""/>
    <s v=""/>
    <s v="NA"/>
    <s v="NA"/>
    <s v="NA"/>
    <s v="NA"/>
    <s v="NA"/>
    <s v="NA"/>
    <s v="NA"/>
    <s v=""/>
    <s v=""/>
    <s v=""/>
    <s v=""/>
    <s v=""/>
    <s v=""/>
    <m/>
    <n v="25"/>
  </r>
  <r>
    <x v="2"/>
    <x v="4"/>
    <x v="4"/>
    <x v="4"/>
    <s v="Maché des Cayes"/>
    <x v="1"/>
    <s v="Enquête auprès d'un client (pour l'eau de boisson uniquement)"/>
    <s v=""/>
    <s v=""/>
    <s v="NA"/>
    <s v="NA"/>
    <s v="NA"/>
    <s v="NA"/>
    <s v="NA"/>
    <s v="NA"/>
    <s v="NA"/>
    <s v=""/>
    <s v=""/>
    <s v=""/>
    <s v=""/>
    <s v=""/>
    <s v=""/>
    <m/>
    <n v="0"/>
  </r>
  <r>
    <x v="0"/>
    <x v="0"/>
    <x v="0"/>
    <x v="0"/>
    <s v="Marche Dufort"/>
    <x v="0"/>
    <s v="Enquête auprès d'un client (pour l'eau de boisson uniquement)"/>
    <s v=""/>
    <s v=""/>
    <s v="NA"/>
    <s v="NA"/>
    <s v="NA"/>
    <s v="NA"/>
    <s v="NA"/>
    <s v="NA"/>
    <s v="NA"/>
    <s v=""/>
    <s v=""/>
    <s v=""/>
    <s v=""/>
    <s v=""/>
    <s v=""/>
    <m/>
    <n v="40"/>
  </r>
  <r>
    <x v="2"/>
    <x v="2"/>
    <x v="2"/>
    <x v="2"/>
    <s v="Marché principal de Limonade"/>
    <x v="0"/>
    <s v="Enquête auprès d'un marchand"/>
    <n v="1"/>
    <n v="1"/>
    <n v="122.5"/>
    <n v="121.153846153846"/>
    <n v="76.086956521739097"/>
    <n v="96.551724137931004"/>
    <n v="291.666666666666"/>
    <n v="218.75"/>
    <n v="550"/>
    <n v="20"/>
    <n v="15"/>
    <n v="25"/>
    <n v="101"/>
    <n v="15"/>
    <n v="75"/>
    <m/>
    <s v=""/>
  </r>
  <r>
    <x v="2"/>
    <x v="2"/>
    <x v="2"/>
    <x v="2"/>
    <s v="Marché principal de Limonade"/>
    <x v="0"/>
    <s v="Enquête auprès d'un marchand"/>
    <n v="1"/>
    <n v="1"/>
    <n v="105"/>
    <n v="121.153846153846"/>
    <n v="91.304347826086897"/>
    <n v="96.551724137931004"/>
    <n v="291.666666666666"/>
    <n v="291.66666670000001"/>
    <n v="600"/>
    <n v="20"/>
    <n v="25"/>
    <n v="25"/>
    <n v="101"/>
    <n v="25"/>
    <n v="75"/>
    <m/>
    <s v=""/>
  </r>
  <r>
    <x v="4"/>
    <x v="4"/>
    <x v="5"/>
    <x v="7"/>
    <s v="Marché de Port-à-Piment"/>
    <x v="0"/>
    <s v="Enquête auprès d'un marchand"/>
    <n v="0"/>
    <n v="1"/>
    <s v="NA"/>
    <s v="NA"/>
    <s v="NA"/>
    <s v="NA"/>
    <s v="NA"/>
    <s v="NA"/>
    <s v="NA"/>
    <n v="25"/>
    <n v="30"/>
    <n v="25"/>
    <n v="50"/>
    <n v="25"/>
    <n v="100"/>
    <m/>
    <s v=""/>
  </r>
  <r>
    <x v="3"/>
    <x v="3"/>
    <x v="3"/>
    <x v="5"/>
    <s v="Marché communal d'Anse-d'Hainault"/>
    <x v="1"/>
    <s v="Enquête auprès d'un marchand"/>
    <n v="1"/>
    <n v="0"/>
    <n v="80"/>
    <n v="92.307692307692307"/>
    <n v="86.956521739130395"/>
    <n v="82.758620689655103"/>
    <s v="NA"/>
    <s v="NA"/>
    <n v="480"/>
    <s v=""/>
    <s v=""/>
    <s v=""/>
    <s v=""/>
    <s v=""/>
    <s v=""/>
    <m/>
    <s v=""/>
  </r>
  <r>
    <x v="1"/>
    <x v="1"/>
    <x v="1"/>
    <x v="6"/>
    <s v="Marché St Michel"/>
    <x v="1"/>
    <s v="Enquête auprès d'un marchand"/>
    <n v="1"/>
    <n v="0"/>
    <n v="75"/>
    <n v="96.153846153846104"/>
    <n v="65.2173913043478"/>
    <n v="68.965517241379303"/>
    <s v="NA"/>
    <s v="NA"/>
    <n v="500"/>
    <s v=""/>
    <s v=""/>
    <s v=""/>
    <s v=""/>
    <s v=""/>
    <s v=""/>
    <m/>
    <s v=""/>
  </r>
  <r>
    <x v="3"/>
    <x v="3"/>
    <x v="3"/>
    <x v="3"/>
    <s v="Marché du Pont Gabriel"/>
    <x v="0"/>
    <s v="Enquête auprès d'un marchand"/>
    <n v="1"/>
    <n v="1"/>
    <n v="80"/>
    <n v="92.307692307692307"/>
    <s v="NA"/>
    <n v="82.758620689655103"/>
    <s v="NA"/>
    <s v="NA"/>
    <n v="500"/>
    <n v="30"/>
    <s v=""/>
    <s v=""/>
    <s v=""/>
    <s v=""/>
    <s v=""/>
    <m/>
    <s v=""/>
  </r>
  <r>
    <x v="3"/>
    <x v="3"/>
    <x v="3"/>
    <x v="5"/>
    <s v="Marché communal d'Anse-d'Hainault"/>
    <x v="1"/>
    <s v="Enquête auprès d'un marchand"/>
    <n v="1"/>
    <n v="1"/>
    <n v="80"/>
    <n v="92.307692307692307"/>
    <n v="86.956521739130395"/>
    <n v="82.758620689655103"/>
    <n v="166.666666666666"/>
    <n v="133.33333329999999"/>
    <n v="480"/>
    <n v="30"/>
    <n v="25"/>
    <s v=""/>
    <s v=""/>
    <n v="50"/>
    <n v="125"/>
    <m/>
    <s v=""/>
  </r>
  <r>
    <x v="5"/>
    <x v="0"/>
    <x v="6"/>
    <x v="8"/>
    <s v="Marché de Terre Noire"/>
    <x v="1"/>
    <s v="Enquête auprès d'un marchand"/>
    <n v="1"/>
    <n v="0"/>
    <n v="87.5"/>
    <n v="96.153846153846104"/>
    <n v="86.956521739130395"/>
    <n v="86.2068965517241"/>
    <n v="208.333333333333"/>
    <n v="208.33333329999999"/>
    <n v="675.892857142857"/>
    <s v=""/>
    <s v=""/>
    <s v=""/>
    <s v=""/>
    <s v=""/>
    <s v=""/>
    <m/>
    <s v=""/>
  </r>
  <r>
    <x v="2"/>
    <x v="2"/>
    <x v="2"/>
    <x v="2"/>
    <s v="Marché principal de Limonade"/>
    <x v="0"/>
    <s v="Enquête auprès d'un marchand"/>
    <n v="1"/>
    <n v="1"/>
    <n v="105"/>
    <n v="121.153846153846"/>
    <n v="91.304347826086897"/>
    <n v="96.551724137931004"/>
    <n v="218.75"/>
    <n v="291.66666670000001"/>
    <n v="600"/>
    <n v="25"/>
    <n v="25"/>
    <n v="25"/>
    <n v="92.470277410832196"/>
    <n v="25"/>
    <n v="75"/>
    <m/>
    <s v=""/>
  </r>
  <r>
    <x v="1"/>
    <x v="1"/>
    <x v="1"/>
    <x v="6"/>
    <s v="Marché de Miragoane"/>
    <x v="1"/>
    <s v="Enquête auprès d'un marchand"/>
    <n v="1"/>
    <n v="1"/>
    <n v="75"/>
    <n v="86.538461538461505"/>
    <n v="108.695652173913"/>
    <n v="68.965517241379303"/>
    <n v="187.5"/>
    <n v="250"/>
    <n v="500"/>
    <n v="25"/>
    <n v="15"/>
    <n v="35"/>
    <s v=""/>
    <n v="25"/>
    <n v="60"/>
    <m/>
    <s v=""/>
  </r>
  <r>
    <x v="6"/>
    <x v="5"/>
    <x v="7"/>
    <x v="9"/>
    <s v="Marché de l'Estère"/>
    <x v="1"/>
    <s v="Enquête auprès d'un marchand"/>
    <n v="1"/>
    <n v="0"/>
    <n v="62.5"/>
    <n v="86.538461538461505"/>
    <n v="54.347826086956502"/>
    <n v="77.586206896551701"/>
    <n v="187.5"/>
    <s v="NA"/>
    <n v="550"/>
    <s v=""/>
    <s v=""/>
    <s v=""/>
    <s v=""/>
    <s v=""/>
    <s v=""/>
    <m/>
    <s v=""/>
  </r>
  <r>
    <x v="7"/>
    <x v="1"/>
    <x v="8"/>
    <x v="10"/>
    <s v="Marché du centre-ville"/>
    <x v="0"/>
    <s v="Enquête auprès d'un marchand"/>
    <n v="0"/>
    <n v="1"/>
    <s v="NA"/>
    <s v="NA"/>
    <s v="NA"/>
    <s v="NA"/>
    <s v="NA"/>
    <s v="NA"/>
    <s v="NA"/>
    <s v=""/>
    <n v="25"/>
    <n v="50"/>
    <s v=""/>
    <n v="30"/>
    <n v="42.5"/>
    <m/>
    <s v=""/>
  </r>
  <r>
    <x v="0"/>
    <x v="0"/>
    <x v="0"/>
    <x v="0"/>
    <s v="Marche Dufort"/>
    <x v="0"/>
    <s v="Enquête auprès d'un marchand"/>
    <n v="1"/>
    <n v="0"/>
    <s v="NA"/>
    <n v="96.153846153846104"/>
    <n v="130.434782608695"/>
    <n v="86.2068965517241"/>
    <n v="208.333333333333"/>
    <s v="NA"/>
    <n v="300"/>
    <s v=""/>
    <s v=""/>
    <s v=""/>
    <s v=""/>
    <s v=""/>
    <s v=""/>
    <m/>
    <s v=""/>
  </r>
  <r>
    <x v="2"/>
    <x v="2"/>
    <x v="9"/>
    <x v="11"/>
    <s v="Marché de Cluny"/>
    <x v="1"/>
    <s v="Enquête auprès d'un marchand"/>
    <n v="0"/>
    <n v="1"/>
    <s v="NA"/>
    <s v="NA"/>
    <s v="NA"/>
    <s v="NA"/>
    <s v="NA"/>
    <s v="NA"/>
    <s v="NA"/>
    <n v="25"/>
    <n v="25"/>
    <n v="25"/>
    <n v="50"/>
    <n v="25"/>
    <n v="100"/>
    <m/>
    <s v=""/>
  </r>
  <r>
    <x v="4"/>
    <x v="4"/>
    <x v="5"/>
    <x v="7"/>
    <s v="Marché de Port-à-Piment"/>
    <x v="0"/>
    <s v="Enquête auprès d'un marchand"/>
    <n v="0"/>
    <n v="1"/>
    <s v="NA"/>
    <s v="NA"/>
    <s v="NA"/>
    <s v="NA"/>
    <s v="NA"/>
    <s v="NA"/>
    <s v="NA"/>
    <n v="25"/>
    <n v="25"/>
    <n v="35"/>
    <n v="50"/>
    <n v="20"/>
    <n v="75"/>
    <m/>
    <s v=""/>
  </r>
  <r>
    <x v="4"/>
    <x v="4"/>
    <x v="5"/>
    <x v="7"/>
    <s v="Marché de Port-à-Piment"/>
    <x v="0"/>
    <s v="Enquête auprès d'un marchand"/>
    <n v="1"/>
    <n v="0"/>
    <n v="75"/>
    <n v="96.153846153846104"/>
    <n v="65.2173913043478"/>
    <n v="77.586206896551701"/>
    <n v="208.333333333333"/>
    <n v="208.33333329999999"/>
    <n v="500"/>
    <s v=""/>
    <s v=""/>
    <s v=""/>
    <s v=""/>
    <s v=""/>
    <s v=""/>
    <m/>
    <s v=""/>
  </r>
  <r>
    <x v="2"/>
    <x v="2"/>
    <x v="9"/>
    <x v="11"/>
    <s v="Marché de Cluny"/>
    <x v="1"/>
    <s v="Enquête auprès d'un marchand"/>
    <n v="1"/>
    <n v="1"/>
    <n v="120"/>
    <n v="92.307692307692307"/>
    <n v="78.260869565217305"/>
    <n v="82.758620689655103"/>
    <n v="250"/>
    <n v="312.5"/>
    <n v="400"/>
    <n v="50"/>
    <n v="25"/>
    <n v="25"/>
    <n v="50"/>
    <n v="25"/>
    <n v="75"/>
    <m/>
    <s v=""/>
  </r>
  <r>
    <x v="2"/>
    <x v="2"/>
    <x v="9"/>
    <x v="11"/>
    <s v="Marché de Cluny"/>
    <x v="1"/>
    <s v="Enquête auprès d'un marchand"/>
    <n v="0"/>
    <n v="1"/>
    <s v="NA"/>
    <s v="NA"/>
    <s v="NA"/>
    <s v="NA"/>
    <s v="NA"/>
    <s v="NA"/>
    <s v="NA"/>
    <n v="25"/>
    <n v="25"/>
    <n v="25"/>
    <n v="92.470277410832196"/>
    <n v="25"/>
    <n v="75"/>
    <m/>
    <s v=""/>
  </r>
  <r>
    <x v="1"/>
    <x v="1"/>
    <x v="1"/>
    <x v="1"/>
    <s v="Marché de Miragoane"/>
    <x v="1"/>
    <s v="Enquête auprès d'un marchand"/>
    <n v="1"/>
    <n v="1"/>
    <n v="75"/>
    <n v="96.153846153846104"/>
    <n v="108.695652173913"/>
    <n v="77.586206896551701"/>
    <n v="250"/>
    <n v="291.66666670000001"/>
    <n v="600"/>
    <n v="35"/>
    <s v=""/>
    <s v=""/>
    <s v=""/>
    <s v=""/>
    <s v=""/>
    <m/>
    <s v=""/>
  </r>
  <r>
    <x v="2"/>
    <x v="2"/>
    <x v="2"/>
    <x v="2"/>
    <s v="Marché principal de Limonade"/>
    <x v="0"/>
    <s v="Enquête auprès d'un marchand"/>
    <n v="1"/>
    <n v="1"/>
    <n v="87.5"/>
    <n v="94.230769230769198"/>
    <n v="76.086956521739097"/>
    <n v="96.551724137931004"/>
    <n v="218.75"/>
    <n v="218.75"/>
    <s v="NA"/>
    <n v="15"/>
    <n v="15"/>
    <n v="25"/>
    <n v="101"/>
    <n v="25"/>
    <n v="75"/>
    <m/>
    <s v=""/>
  </r>
  <r>
    <x v="6"/>
    <x v="5"/>
    <x v="7"/>
    <x v="9"/>
    <s v="Marché de l'Estère"/>
    <x v="1"/>
    <s v="Enquête auprès d'un marchand"/>
    <n v="0"/>
    <n v="1"/>
    <s v="NA"/>
    <s v="NA"/>
    <s v="NA"/>
    <s v="NA"/>
    <s v="NA"/>
    <s v="NA"/>
    <s v="NA"/>
    <n v="25"/>
    <n v="15"/>
    <n v="25"/>
    <n v="200"/>
    <n v="20"/>
    <n v="75"/>
    <m/>
    <s v=""/>
  </r>
  <r>
    <x v="4"/>
    <x v="4"/>
    <x v="5"/>
    <x v="7"/>
    <s v="Marché de Port-à-Piment"/>
    <x v="0"/>
    <s v="Enquête auprès d'un marchand"/>
    <n v="0"/>
    <n v="1"/>
    <s v="NA"/>
    <s v="NA"/>
    <s v="NA"/>
    <s v="NA"/>
    <s v="NA"/>
    <s v="NA"/>
    <s v="NA"/>
    <n v="25"/>
    <n v="25"/>
    <n v="50"/>
    <n v="50"/>
    <n v="25"/>
    <n v="100"/>
    <m/>
    <s v=""/>
  </r>
  <r>
    <x v="6"/>
    <x v="5"/>
    <x v="7"/>
    <x v="9"/>
    <s v="Marché de l'Estère"/>
    <x v="1"/>
    <s v="Enquête auprès d'un marchand"/>
    <n v="1"/>
    <n v="1"/>
    <n v="60"/>
    <n v="76.923076923076906"/>
    <n v="54.347826086956502"/>
    <n v="68.965517241379303"/>
    <n v="166.666666666666"/>
    <s v="NA"/>
    <n v="500"/>
    <n v="20"/>
    <n v="15"/>
    <n v="20"/>
    <s v=""/>
    <n v="20"/>
    <s v=""/>
    <m/>
    <s v=""/>
  </r>
  <r>
    <x v="1"/>
    <x v="1"/>
    <x v="1"/>
    <x v="6"/>
    <s v="Marché St Michel"/>
    <x v="1"/>
    <s v="Enquête auprès d'un marchand"/>
    <n v="1"/>
    <n v="0"/>
    <n v="62.5"/>
    <n v="57.692307692307601"/>
    <n v="54.347826086956502"/>
    <n v="68.965517241379303"/>
    <s v="NA"/>
    <n v="166.66666670000001"/>
    <n v="500"/>
    <s v=""/>
    <s v=""/>
    <s v=""/>
    <s v=""/>
    <s v=""/>
    <s v=""/>
    <m/>
    <s v=""/>
  </r>
  <r>
    <x v="2"/>
    <x v="4"/>
    <x v="4"/>
    <x v="4"/>
    <s v="Maché des Cayes"/>
    <x v="1"/>
    <s v="Enquête auprès d'un marchand"/>
    <n v="1"/>
    <n v="0"/>
    <n v="62.5"/>
    <n v="96.153846153846104"/>
    <n v="86.956521739130395"/>
    <n v="86.2068965517241"/>
    <n v="208.333333333333"/>
    <n v="208.33333329999999"/>
    <n v="550"/>
    <s v=""/>
    <s v=""/>
    <s v=""/>
    <s v=""/>
    <s v=""/>
    <s v=""/>
    <m/>
    <s v=""/>
  </r>
  <r>
    <x v="5"/>
    <x v="0"/>
    <x v="6"/>
    <x v="8"/>
    <s v="Marché de Terre Noire"/>
    <x v="1"/>
    <s v="Enquête auprès d'un marchand"/>
    <n v="1"/>
    <n v="0"/>
    <n v="100"/>
    <n v="96.153846153846104"/>
    <n v="108.695652173913"/>
    <n v="86.2068965517241"/>
    <n v="208.333333333333"/>
    <n v="312.5"/>
    <n v="600"/>
    <s v=""/>
    <s v=""/>
    <s v=""/>
    <s v=""/>
    <s v=""/>
    <s v=""/>
    <m/>
    <s v=""/>
  </r>
  <r>
    <x v="6"/>
    <x v="5"/>
    <x v="7"/>
    <x v="9"/>
    <s v="Marché de l'Estère"/>
    <x v="1"/>
    <s v="Enquête auprès d'un marchand"/>
    <n v="1"/>
    <n v="0"/>
    <n v="75"/>
    <n v="96.153846153846104"/>
    <n v="65.2173913043478"/>
    <n v="77.586206896551701"/>
    <n v="166.666666666666"/>
    <n v="291.66666670000001"/>
    <n v="700"/>
    <s v=""/>
    <s v=""/>
    <s v=""/>
    <s v=""/>
    <s v=""/>
    <s v=""/>
    <m/>
    <s v=""/>
  </r>
  <r>
    <x v="1"/>
    <x v="1"/>
    <x v="1"/>
    <x v="6"/>
    <s v="Marché St Michel"/>
    <x v="1"/>
    <s v="Enquête auprès d'un marchand"/>
    <n v="1"/>
    <n v="1"/>
    <s v="NA"/>
    <s v="NA"/>
    <s v="NA"/>
    <s v="NA"/>
    <s v="NA"/>
    <s v="NA"/>
    <n v="550"/>
    <s v=""/>
    <s v=""/>
    <s v=""/>
    <s v=""/>
    <s v=""/>
    <n v="100"/>
    <m/>
    <s v=""/>
  </r>
  <r>
    <x v="3"/>
    <x v="3"/>
    <x v="3"/>
    <x v="3"/>
    <s v="Marché du Pont Gabriel"/>
    <x v="0"/>
    <s v="Enquête auprès d'un marchand"/>
    <n v="1"/>
    <n v="0"/>
    <n v="80"/>
    <n v="92.307692307692307"/>
    <s v="NA"/>
    <n v="82.758620689655103"/>
    <s v="NA"/>
    <s v="NA"/>
    <n v="500"/>
    <s v=""/>
    <s v=""/>
    <s v=""/>
    <s v=""/>
    <s v=""/>
    <s v=""/>
    <m/>
    <s v=""/>
  </r>
  <r>
    <x v="1"/>
    <x v="1"/>
    <x v="1"/>
    <x v="6"/>
    <s v="Marché St Michel"/>
    <x v="1"/>
    <s v="Enquête auprès d'un marchand"/>
    <n v="1"/>
    <n v="1"/>
    <n v="87.5"/>
    <n v="86.538461538461505"/>
    <n v="86.956521739130395"/>
    <n v="68.965517241379303"/>
    <n v="166.666666666666"/>
    <s v="NA"/>
    <n v="550"/>
    <s v=""/>
    <s v=""/>
    <n v="50"/>
    <s v=""/>
    <s v=""/>
    <s v=""/>
    <m/>
    <s v=""/>
  </r>
  <r>
    <x v="1"/>
    <x v="1"/>
    <x v="1"/>
    <x v="6"/>
    <s v="Marché St Michel"/>
    <x v="1"/>
    <s v="Enquête auprès d'un marchand"/>
    <n v="0"/>
    <n v="1"/>
    <s v="NA"/>
    <s v="NA"/>
    <s v="NA"/>
    <s v="NA"/>
    <s v="NA"/>
    <s v="NA"/>
    <s v="NA"/>
    <s v=""/>
    <n v="15"/>
    <n v="50"/>
    <s v=""/>
    <n v="20"/>
    <n v="50"/>
    <m/>
    <s v=""/>
  </r>
  <r>
    <x v="6"/>
    <x v="5"/>
    <x v="7"/>
    <x v="9"/>
    <s v="Marché de l'Estère"/>
    <x v="1"/>
    <s v="Enquête auprès d'un marchand"/>
    <n v="1"/>
    <n v="1"/>
    <n v="75"/>
    <n v="76.923076923076906"/>
    <n v="65.2173913043478"/>
    <n v="68.965517241379303"/>
    <n v="166.666666666666"/>
    <s v="NA"/>
    <n v="600"/>
    <n v="25"/>
    <n v="20"/>
    <s v=""/>
    <s v=""/>
    <n v="20"/>
    <n v="100"/>
    <m/>
    <s v=""/>
  </r>
  <r>
    <x v="2"/>
    <x v="4"/>
    <x v="4"/>
    <x v="4"/>
    <s v="Maché des Cayes"/>
    <x v="1"/>
    <s v="Enquête auprès d'un marchand"/>
    <n v="0"/>
    <n v="1"/>
    <s v="NA"/>
    <s v="NA"/>
    <s v="NA"/>
    <s v="NA"/>
    <s v="NA"/>
    <s v="NA"/>
    <s v="NA"/>
    <n v="25"/>
    <n v="25"/>
    <n v="50"/>
    <s v=""/>
    <n v="25"/>
    <n v="63.75"/>
    <m/>
    <s v=""/>
  </r>
  <r>
    <x v="2"/>
    <x v="4"/>
    <x v="4"/>
    <x v="4"/>
    <s v="Maché des Cayes"/>
    <x v="1"/>
    <s v="Enquête auprès d'un client (pour l'eau de boisson uniquement)"/>
    <s v=""/>
    <s v=""/>
    <s v="NA"/>
    <s v="NA"/>
    <s v="NA"/>
    <s v="NA"/>
    <s v="NA"/>
    <s v="NA"/>
    <s v="NA"/>
    <s v=""/>
    <s v=""/>
    <s v=""/>
    <s v=""/>
    <s v=""/>
    <s v=""/>
    <m/>
    <n v="0"/>
  </r>
  <r>
    <x v="2"/>
    <x v="4"/>
    <x v="4"/>
    <x v="4"/>
    <s v="Maché des Cayes"/>
    <x v="1"/>
    <s v="Enquête auprès d'un client (pour l'eau de boisson uniquement)"/>
    <s v=""/>
    <s v=""/>
    <s v="NA"/>
    <s v="NA"/>
    <s v="NA"/>
    <s v="NA"/>
    <s v="NA"/>
    <s v="NA"/>
    <s v="NA"/>
    <s v=""/>
    <s v=""/>
    <s v=""/>
    <s v=""/>
    <s v=""/>
    <s v=""/>
    <m/>
    <n v="25"/>
  </r>
  <r>
    <x v="6"/>
    <x v="5"/>
    <x v="7"/>
    <x v="9"/>
    <s v="Marché de l'Estère"/>
    <x v="1"/>
    <s v="Enquête auprès d'un client (pour l'eau de boisson uniquement)"/>
    <s v=""/>
    <s v=""/>
    <s v="NA"/>
    <s v="NA"/>
    <s v="NA"/>
    <s v="NA"/>
    <s v="NA"/>
    <s v="NA"/>
    <s v="NA"/>
    <s v=""/>
    <s v=""/>
    <s v=""/>
    <s v=""/>
    <s v=""/>
    <s v=""/>
    <m/>
    <n v="35"/>
  </r>
  <r>
    <x v="0"/>
    <x v="0"/>
    <x v="0"/>
    <x v="0"/>
    <s v="Marche Dufort"/>
    <x v="0"/>
    <s v="Enquête auprès d'un client (pour l'eau de boisson uniquement)"/>
    <s v=""/>
    <s v=""/>
    <s v="NA"/>
    <s v="NA"/>
    <s v="NA"/>
    <s v="NA"/>
    <s v="NA"/>
    <s v="NA"/>
    <s v="NA"/>
    <s v=""/>
    <s v=""/>
    <s v=""/>
    <s v=""/>
    <s v=""/>
    <s v=""/>
    <m/>
    <n v="60"/>
  </r>
  <r>
    <x v="0"/>
    <x v="0"/>
    <x v="0"/>
    <x v="0"/>
    <s v="Marche Dufort"/>
    <x v="0"/>
    <s v="Enquête auprès d'un client (pour l'eau de boisson uniquement)"/>
    <s v=""/>
    <s v=""/>
    <s v="NA"/>
    <s v="NA"/>
    <s v="NA"/>
    <s v="NA"/>
    <s v="NA"/>
    <s v="NA"/>
    <s v="NA"/>
    <s v=""/>
    <s v=""/>
    <s v=""/>
    <s v=""/>
    <s v=""/>
    <s v=""/>
    <m/>
    <n v="45"/>
  </r>
  <r>
    <x v="3"/>
    <x v="3"/>
    <x v="3"/>
    <x v="5"/>
    <s v="Marché communal d'Anse-d'Hainault"/>
    <x v="1"/>
    <s v="Enquête auprès d'un marchand"/>
    <n v="0"/>
    <n v="1"/>
    <s v="NA"/>
    <s v="NA"/>
    <s v="NA"/>
    <s v="NA"/>
    <s v="NA"/>
    <s v="NA"/>
    <s v="NA"/>
    <s v=""/>
    <n v="25"/>
    <s v=""/>
    <s v=""/>
    <n v="50"/>
    <n v="125"/>
    <m/>
    <s v=""/>
  </r>
  <r>
    <x v="6"/>
    <x v="5"/>
    <x v="7"/>
    <x v="9"/>
    <s v="Marché de l'Estère"/>
    <x v="1"/>
    <s v="Enquête auprès d'un marchand"/>
    <n v="1"/>
    <n v="0"/>
    <n v="60"/>
    <n v="96.153846153846104"/>
    <n v="65.2173913043478"/>
    <n v="68.965517241379303"/>
    <n v="156.25"/>
    <s v="NA"/>
    <n v="600"/>
    <s v=""/>
    <s v=""/>
    <s v=""/>
    <s v=""/>
    <s v=""/>
    <s v=""/>
    <m/>
    <s v=""/>
  </r>
  <r>
    <x v="1"/>
    <x v="1"/>
    <x v="1"/>
    <x v="6"/>
    <s v="Marché St Michel"/>
    <x v="1"/>
    <s v="Enquête auprès d'un marchand"/>
    <n v="0"/>
    <n v="1"/>
    <s v="NA"/>
    <s v="NA"/>
    <s v="NA"/>
    <s v="NA"/>
    <s v="NA"/>
    <s v="NA"/>
    <s v="NA"/>
    <s v=""/>
    <n v="13"/>
    <n v="25"/>
    <s v=""/>
    <n v="13"/>
    <n v="50"/>
    <m/>
    <s v=""/>
  </r>
  <r>
    <x v="2"/>
    <x v="2"/>
    <x v="9"/>
    <x v="11"/>
    <s v="Marché de Cluny"/>
    <x v="1"/>
    <s v="Enquête auprès d'un marchand"/>
    <n v="0"/>
    <n v="1"/>
    <s v="NA"/>
    <s v="NA"/>
    <s v="NA"/>
    <s v="NA"/>
    <s v="NA"/>
    <s v="NA"/>
    <s v="NA"/>
    <n v="25"/>
    <n v="25"/>
    <n v="25"/>
    <n v="50"/>
    <n v="25"/>
    <n v="75"/>
    <m/>
    <s v=""/>
  </r>
  <r>
    <x v="2"/>
    <x v="4"/>
    <x v="4"/>
    <x v="4"/>
    <s v="Maché des Cayes"/>
    <x v="1"/>
    <s v="Enquête auprès d'un client (pour l'eau de boisson uniquement)"/>
    <s v=""/>
    <s v=""/>
    <s v="NA"/>
    <s v="NA"/>
    <s v="NA"/>
    <s v="NA"/>
    <s v="NA"/>
    <s v="NA"/>
    <s v="NA"/>
    <s v=""/>
    <s v=""/>
    <s v=""/>
    <s v=""/>
    <s v=""/>
    <s v=""/>
    <m/>
    <n v="15"/>
  </r>
  <r>
    <x v="6"/>
    <x v="5"/>
    <x v="7"/>
    <x v="9"/>
    <s v="Marché de l'Estère"/>
    <x v="1"/>
    <s v="Enquête auprès d'un client (pour l'eau de boisson uniquement)"/>
    <s v=""/>
    <s v=""/>
    <s v="NA"/>
    <s v="NA"/>
    <s v="NA"/>
    <s v="NA"/>
    <s v="NA"/>
    <s v="NA"/>
    <s v="NA"/>
    <s v=""/>
    <s v=""/>
    <s v=""/>
    <s v=""/>
    <s v=""/>
    <s v=""/>
    <m/>
    <n v="50"/>
  </r>
  <r>
    <x v="7"/>
    <x v="1"/>
    <x v="8"/>
    <x v="10"/>
    <s v="Marché du centre-vill"/>
    <x v="0"/>
    <s v="Enquête auprès d'un client (pour l'eau de boisson uniquement)"/>
    <s v=""/>
    <s v=""/>
    <s v="NA"/>
    <s v="NA"/>
    <s v="NA"/>
    <s v="NA"/>
    <s v="NA"/>
    <s v="NA"/>
    <s v="NA"/>
    <s v=""/>
    <s v=""/>
    <s v=""/>
    <s v=""/>
    <s v=""/>
    <s v=""/>
    <m/>
    <n v="0"/>
  </r>
  <r>
    <x v="2"/>
    <x v="2"/>
    <x v="9"/>
    <x v="11"/>
    <s v="Marché de Cluny"/>
    <x v="1"/>
    <s v="Enquête auprès d'un marchand"/>
    <n v="1"/>
    <n v="0"/>
    <n v="105"/>
    <n v="92.307692307692307"/>
    <n v="130.434782608695"/>
    <n v="82.758620689655103"/>
    <n v="187.5"/>
    <n v="375"/>
    <n v="500"/>
    <s v=""/>
    <s v=""/>
    <s v=""/>
    <s v=""/>
    <s v=""/>
    <s v=""/>
    <m/>
    <s v=""/>
  </r>
  <r>
    <x v="6"/>
    <x v="5"/>
    <x v="7"/>
    <x v="9"/>
    <s v="Marché de l'Estère"/>
    <x v="1"/>
    <s v="Enquête auprès d'un marchand"/>
    <n v="0"/>
    <n v="1"/>
    <s v="NA"/>
    <s v="NA"/>
    <s v="NA"/>
    <s v="NA"/>
    <s v="NA"/>
    <s v="NA"/>
    <s v="NA"/>
    <n v="20"/>
    <n v="15"/>
    <n v="25"/>
    <s v=""/>
    <n v="20"/>
    <n v="75"/>
    <m/>
    <s v=""/>
  </r>
  <r>
    <x v="1"/>
    <x v="1"/>
    <x v="1"/>
    <x v="6"/>
    <s v="Marché St Michel"/>
    <x v="1"/>
    <s v="Enquête auprès d'un marchand"/>
    <n v="0"/>
    <n v="1"/>
    <s v="NA"/>
    <s v="NA"/>
    <s v="NA"/>
    <s v="NA"/>
    <s v="NA"/>
    <s v="NA"/>
    <s v="NA"/>
    <s v=""/>
    <n v="15"/>
    <n v="50"/>
    <s v=""/>
    <n v="25"/>
    <n v="50"/>
    <m/>
    <s v=""/>
  </r>
  <r>
    <x v="1"/>
    <x v="1"/>
    <x v="1"/>
    <x v="6"/>
    <s v="Marché St Michel"/>
    <x v="1"/>
    <s v="Enquête auprès d'un marchand"/>
    <n v="1"/>
    <n v="0"/>
    <n v="62.5"/>
    <n v="96.153846153846104"/>
    <n v="65.2173913043478"/>
    <n v="68.965517241379303"/>
    <n v="187.5"/>
    <n v="291.66666670000001"/>
    <n v="600"/>
    <s v=""/>
    <s v=""/>
    <s v=""/>
    <s v=""/>
    <s v=""/>
    <s v=""/>
    <m/>
    <s v=""/>
  </r>
  <r>
    <x v="5"/>
    <x v="0"/>
    <x v="6"/>
    <x v="8"/>
    <s v="Marché de Terre Noire"/>
    <x v="1"/>
    <s v="Enquête auprès d'un marchand"/>
    <n v="1"/>
    <n v="0"/>
    <n v="100"/>
    <n v="96.153846153846104"/>
    <n v="108.695652173913"/>
    <n v="86.2068965517241"/>
    <n v="208.333333333333"/>
    <n v="312.5"/>
    <n v="600"/>
    <s v=""/>
    <s v=""/>
    <s v=""/>
    <s v=""/>
    <s v=""/>
    <s v=""/>
    <m/>
    <s v=""/>
  </r>
  <r>
    <x v="1"/>
    <x v="1"/>
    <x v="1"/>
    <x v="6"/>
    <s v="Marché St Michel"/>
    <x v="1"/>
    <s v="Enquête auprès d'un marchand"/>
    <n v="1"/>
    <n v="0"/>
    <n v="62.5"/>
    <n v="86.538461538461505"/>
    <n v="65.2173913043478"/>
    <n v="77.586206896551701"/>
    <s v="NA"/>
    <s v="NA"/>
    <n v="555"/>
    <s v=""/>
    <s v=""/>
    <s v=""/>
    <s v=""/>
    <s v=""/>
    <s v=""/>
    <m/>
    <s v=""/>
  </r>
  <r>
    <x v="7"/>
    <x v="1"/>
    <x v="8"/>
    <x v="10"/>
    <s v="Marché du centre-ville"/>
    <x v="0"/>
    <s v="Enquête auprès d'un marchand"/>
    <n v="0"/>
    <n v="1"/>
    <s v="NA"/>
    <s v="NA"/>
    <s v="NA"/>
    <s v="NA"/>
    <s v="NA"/>
    <s v="NA"/>
    <s v="NA"/>
    <s v=""/>
    <n v="20"/>
    <s v=""/>
    <s v=""/>
    <n v="75"/>
    <n v="125"/>
    <m/>
    <s v=""/>
  </r>
  <r>
    <x v="3"/>
    <x v="3"/>
    <x v="3"/>
    <x v="5"/>
    <s v="Marché communal d'Anse-d'Hainault"/>
    <x v="1"/>
    <s v="Enquête auprès d'un marchand"/>
    <n v="0"/>
    <n v="1"/>
    <s v="NA"/>
    <s v="NA"/>
    <s v="NA"/>
    <s v="NA"/>
    <s v="NA"/>
    <s v="NA"/>
    <s v="NA"/>
    <s v=""/>
    <n v="25"/>
    <s v=""/>
    <s v=""/>
    <n v="15"/>
    <n v="125"/>
    <m/>
    <s v=""/>
  </r>
  <r>
    <x v="2"/>
    <x v="4"/>
    <x v="4"/>
    <x v="4"/>
    <s v="Marché du centre-ville"/>
    <x v="1"/>
    <s v="Enquête auprès d'un marchand"/>
    <n v="0"/>
    <n v="1"/>
    <s v="NA"/>
    <s v="NA"/>
    <s v="NA"/>
    <s v="NA"/>
    <s v="NA"/>
    <s v="NA"/>
    <s v="NA"/>
    <n v="25"/>
    <n v="25"/>
    <n v="70"/>
    <n v="80"/>
    <n v="25"/>
    <n v="63.75"/>
    <m/>
    <s v=""/>
  </r>
  <r>
    <x v="2"/>
    <x v="2"/>
    <x v="9"/>
    <x v="11"/>
    <s v="Marché de Cluny"/>
    <x v="1"/>
    <s v="Enquête auprès d'un marchand"/>
    <n v="0"/>
    <n v="1"/>
    <s v="NA"/>
    <s v="NA"/>
    <s v="NA"/>
    <s v="NA"/>
    <s v="NA"/>
    <s v="NA"/>
    <s v="NA"/>
    <n v="25"/>
    <n v="25"/>
    <n v="25"/>
    <n v="50"/>
    <n v="25"/>
    <n v="75"/>
    <m/>
    <s v=""/>
  </r>
  <r>
    <x v="2"/>
    <x v="2"/>
    <x v="9"/>
    <x v="11"/>
    <s v="Marché de Cluny"/>
    <x v="1"/>
    <s v="Enquête auprès d'un marchand"/>
    <n v="1"/>
    <n v="0"/>
    <n v="100"/>
    <n v="92.307692307692307"/>
    <n v="65.2173913043478"/>
    <n v="77.586206896551701"/>
    <n v="112.5"/>
    <n v="375"/>
    <n v="500"/>
    <s v=""/>
    <s v=""/>
    <s v=""/>
    <s v=""/>
    <s v=""/>
    <s v=""/>
    <m/>
    <s v=""/>
  </r>
  <r>
    <x v="2"/>
    <x v="4"/>
    <x v="4"/>
    <x v="4"/>
    <s v="Marché du centre-ville"/>
    <x v="1"/>
    <s v="Enquête auprès d'un client (pour l'eau de boisson uniquement)"/>
    <s v=""/>
    <s v=""/>
    <s v="NA"/>
    <s v="NA"/>
    <s v="NA"/>
    <s v="NA"/>
    <s v="NA"/>
    <s v="NA"/>
    <s v="NA"/>
    <s v=""/>
    <s v=""/>
    <s v=""/>
    <s v=""/>
    <s v=""/>
    <s v=""/>
    <m/>
    <s v=""/>
  </r>
  <r>
    <x v="6"/>
    <x v="5"/>
    <x v="7"/>
    <x v="9"/>
    <s v="Marché de l'Estère"/>
    <x v="1"/>
    <s v="Enquête auprès d'un client (pour l'eau de boisson uniquement)"/>
    <s v=""/>
    <s v=""/>
    <s v="NA"/>
    <s v="NA"/>
    <s v="NA"/>
    <s v="NA"/>
    <s v="NA"/>
    <s v="NA"/>
    <s v="NA"/>
    <s v=""/>
    <s v=""/>
    <s v=""/>
    <s v=""/>
    <s v=""/>
    <s v=""/>
    <s v=""/>
    <n v="10"/>
  </r>
  <r>
    <x v="6"/>
    <x v="5"/>
    <x v="7"/>
    <x v="9"/>
    <s v="Marché de l'Estère"/>
    <x v="1"/>
    <s v="Enquête auprès d'un client (pour l'eau de boisson uniquement)"/>
    <s v=""/>
    <s v=""/>
    <s v="NA"/>
    <s v="NA"/>
    <s v="NA"/>
    <s v="NA"/>
    <s v="NA"/>
    <s v="NA"/>
    <s v="NA"/>
    <s v=""/>
    <s v=""/>
    <s v=""/>
    <s v=""/>
    <s v=""/>
    <s v=""/>
    <s v=""/>
    <n v="50"/>
  </r>
  <r>
    <x v="6"/>
    <x v="5"/>
    <x v="7"/>
    <x v="9"/>
    <s v="Marché de l'Estère"/>
    <x v="1"/>
    <s v="Enquête auprès d'un client (pour l'eau de boisson uniquement)"/>
    <s v=""/>
    <s v=""/>
    <s v="NA"/>
    <s v="NA"/>
    <s v="NA"/>
    <s v="NA"/>
    <s v="NA"/>
    <s v="NA"/>
    <s v="NA"/>
    <s v=""/>
    <s v=""/>
    <s v=""/>
    <s v=""/>
    <s v=""/>
    <s v=""/>
    <s v=""/>
    <n v="5"/>
  </r>
  <r>
    <x v="6"/>
    <x v="5"/>
    <x v="7"/>
    <x v="9"/>
    <s v="Marché de l'Estère"/>
    <x v="1"/>
    <s v="Enquête auprès d'un client (pour l'eau de boisson uniquement)"/>
    <s v=""/>
    <s v=""/>
    <s v="NA"/>
    <s v="NA"/>
    <s v="NA"/>
    <s v="NA"/>
    <s v="NA"/>
    <s v="NA"/>
    <s v="NA"/>
    <s v=""/>
    <s v=""/>
    <s v=""/>
    <s v=""/>
    <s v=""/>
    <s v=""/>
    <s v=""/>
    <n v="50"/>
  </r>
  <r>
    <x v="7"/>
    <x v="1"/>
    <x v="8"/>
    <x v="10"/>
    <s v="Marché du centre-ville"/>
    <x v="0"/>
    <s v="Enquête auprès d'un marchand"/>
    <n v="1"/>
    <n v="1"/>
    <s v="NA"/>
    <s v="NA"/>
    <s v="NA"/>
    <s v="NA"/>
    <s v="NA"/>
    <s v="NA"/>
    <n v="500"/>
    <n v="25"/>
    <s v=""/>
    <s v=""/>
    <s v=""/>
    <s v=""/>
    <s v=""/>
    <s v=""/>
    <s v=""/>
  </r>
  <r>
    <x v="7"/>
    <x v="1"/>
    <x v="8"/>
    <x v="10"/>
    <s v="Marché du centre-vill"/>
    <x v="0"/>
    <s v="Enquête auprès d'un client (pour l'eau de boisson uniquement)"/>
    <s v=""/>
    <s v=""/>
    <s v="NA"/>
    <s v="NA"/>
    <s v="NA"/>
    <s v="NA"/>
    <s v="NA"/>
    <s v="NA"/>
    <s v="NA"/>
    <s v=""/>
    <s v=""/>
    <s v=""/>
    <s v=""/>
    <s v=""/>
    <s v=""/>
    <s v=""/>
    <n v="0"/>
  </r>
  <r>
    <x v="0"/>
    <x v="0"/>
    <x v="0"/>
    <x v="0"/>
    <s v="Marche Dufort"/>
    <x v="0"/>
    <s v="Enquête auprès d'un client (pour l'eau de boisson uniquement)"/>
    <s v=""/>
    <s v=""/>
    <s v="NA"/>
    <s v="NA"/>
    <s v="NA"/>
    <s v="NA"/>
    <s v="NA"/>
    <s v="NA"/>
    <s v="NA"/>
    <s v=""/>
    <s v=""/>
    <s v=""/>
    <s v=""/>
    <s v=""/>
    <s v=""/>
    <s v=""/>
    <n v="50"/>
  </r>
  <r>
    <x v="4"/>
    <x v="4"/>
    <x v="5"/>
    <x v="7"/>
    <s v="Marché de Port-à-Piment"/>
    <x v="0"/>
    <s v="Enquête auprès d'un marchand"/>
    <n v="1"/>
    <n v="0"/>
    <s v="NA"/>
    <s v="NA"/>
    <s v="NA"/>
    <s v="NA"/>
    <n v="208.333333333333"/>
    <n v="208.33333329999999"/>
    <s v="NA"/>
    <s v=""/>
    <s v=""/>
    <s v=""/>
    <s v=""/>
    <s v=""/>
    <s v=""/>
    <s v=""/>
    <s v=""/>
  </r>
  <r>
    <x v="4"/>
    <x v="4"/>
    <x v="5"/>
    <x v="7"/>
    <s v="Marché de Port-à-Piment"/>
    <x v="0"/>
    <s v="Enquête auprès d'un marchand"/>
    <n v="0"/>
    <n v="1"/>
    <s v="NA"/>
    <s v="NA"/>
    <s v="NA"/>
    <s v="NA"/>
    <s v="NA"/>
    <s v="NA"/>
    <s v="NA"/>
    <n v="25"/>
    <n v="25"/>
    <n v="30"/>
    <n v="50"/>
    <n v="30"/>
    <n v="75"/>
    <n v="75"/>
    <s v=""/>
  </r>
  <r>
    <x v="1"/>
    <x v="1"/>
    <x v="1"/>
    <x v="6"/>
    <s v="Marché St Michel"/>
    <x v="1"/>
    <s v="Enquête auprès d'un marchand"/>
    <n v="0"/>
    <n v="1"/>
    <s v="NA"/>
    <s v="NA"/>
    <s v="NA"/>
    <s v="NA"/>
    <s v="NA"/>
    <s v="NA"/>
    <s v="NA"/>
    <s v=""/>
    <n v="15"/>
    <n v="25"/>
    <s v=""/>
    <n v="25"/>
    <n v="75"/>
    <n v="75"/>
    <s v=""/>
  </r>
  <r>
    <x v="1"/>
    <x v="1"/>
    <x v="1"/>
    <x v="6"/>
    <s v="Marché St Michel"/>
    <x v="1"/>
    <s v="Enquête auprès d'un marchand"/>
    <n v="1"/>
    <n v="1"/>
    <n v="75"/>
    <n v="86.538461538461505"/>
    <s v="NA"/>
    <n v="68.965517241379303"/>
    <s v="NA"/>
    <n v="166.66666670000001"/>
    <n v="550"/>
    <s v=""/>
    <n v="15"/>
    <n v="50"/>
    <s v=""/>
    <n v="75"/>
    <n v="100"/>
    <n v="65"/>
    <s v=""/>
  </r>
  <r>
    <x v="2"/>
    <x v="2"/>
    <x v="9"/>
    <x v="11"/>
    <s v="Marché de Cluny"/>
    <x v="1"/>
    <s v="Enquête auprès d'un marchand"/>
    <n v="1"/>
    <n v="0"/>
    <n v="100"/>
    <n v="92.307692307692307"/>
    <n v="91.304347826086897"/>
    <n v="82.758620689655103"/>
    <n v="187.5"/>
    <n v="375"/>
    <n v="600"/>
    <s v=""/>
    <s v=""/>
    <s v=""/>
    <s v=""/>
    <s v=""/>
    <s v=""/>
    <s v=""/>
    <s v=""/>
  </r>
  <r>
    <x v="5"/>
    <x v="0"/>
    <x v="6"/>
    <x v="8"/>
    <s v="Marché de Terre Noire"/>
    <x v="1"/>
    <s v="Enquête auprès d'un marchand"/>
    <n v="0"/>
    <n v="1"/>
    <s v="NA"/>
    <s v="NA"/>
    <s v="NA"/>
    <s v="NA"/>
    <s v="NA"/>
    <s v="NA"/>
    <s v="NA"/>
    <s v=""/>
    <n v="25"/>
    <s v=""/>
    <s v=""/>
    <s v=""/>
    <n v="56.6666666666666"/>
    <n v="75"/>
    <s v=""/>
  </r>
  <r>
    <x v="3"/>
    <x v="3"/>
    <x v="3"/>
    <x v="5"/>
    <s v="Marché communal d'Anse-d'Hainault"/>
    <x v="1"/>
    <s v="Enquête auprès d'un marchand"/>
    <n v="0"/>
    <n v="1"/>
    <s v="NA"/>
    <s v="NA"/>
    <s v="NA"/>
    <s v="NA"/>
    <s v="NA"/>
    <s v="NA"/>
    <s v="NA"/>
    <s v=""/>
    <n v="25"/>
    <n v="75"/>
    <s v=""/>
    <n v="50"/>
    <n v="125"/>
    <n v="600"/>
    <s v=""/>
  </r>
  <r>
    <x v="2"/>
    <x v="4"/>
    <x v="4"/>
    <x v="4"/>
    <s v="Maché des Cayes"/>
    <x v="1"/>
    <s v="Enquête auprès d'un marchand"/>
    <n v="0"/>
    <n v="1"/>
    <s v="NA"/>
    <s v="NA"/>
    <s v="NA"/>
    <s v="NA"/>
    <s v="NA"/>
    <s v="NA"/>
    <s v="NA"/>
    <n v="25"/>
    <s v=""/>
    <s v=""/>
    <n v="100"/>
    <s v=""/>
    <s v=""/>
    <s v=""/>
    <s v=""/>
  </r>
  <r>
    <x v="5"/>
    <x v="0"/>
    <x v="6"/>
    <x v="8"/>
    <s v="Marché de Terre Noire"/>
    <x v="1"/>
    <s v="Enquête auprès d'un marchand"/>
    <n v="1"/>
    <n v="0"/>
    <n v="100"/>
    <n v="96.153846153846104"/>
    <n v="76.086956521739097"/>
    <n v="86.2068965517241"/>
    <n v="208.333333333333"/>
    <n v="291.66666670000001"/>
    <n v="600"/>
    <s v=""/>
    <s v=""/>
    <s v=""/>
    <s v=""/>
    <s v=""/>
    <s v=""/>
    <s v=""/>
    <s v=""/>
  </r>
  <r>
    <x v="1"/>
    <x v="1"/>
    <x v="1"/>
    <x v="6"/>
    <s v="Marché St Michel"/>
    <x v="1"/>
    <s v="Enquête auprès d'un marchand"/>
    <n v="0"/>
    <n v="1"/>
    <s v="NA"/>
    <s v="NA"/>
    <s v="NA"/>
    <s v="NA"/>
    <s v="NA"/>
    <s v="NA"/>
    <s v="NA"/>
    <s v=""/>
    <s v=""/>
    <n v="50"/>
    <s v=""/>
    <n v="25"/>
    <n v="100"/>
    <n v="50"/>
    <s v=""/>
  </r>
  <r>
    <x v="2"/>
    <x v="4"/>
    <x v="4"/>
    <x v="4"/>
    <s v="Maché des Cayes"/>
    <x v="1"/>
    <s v="Enquête auprès d'un marchand"/>
    <n v="0"/>
    <n v="1"/>
    <s v="NA"/>
    <s v="NA"/>
    <s v="NA"/>
    <s v="NA"/>
    <s v="NA"/>
    <s v="NA"/>
    <s v="NA"/>
    <n v="25"/>
    <s v=""/>
    <s v=""/>
    <n v="200"/>
    <s v=""/>
    <s v=""/>
    <s v=""/>
    <s v=""/>
  </r>
  <r>
    <x v="5"/>
    <x v="0"/>
    <x v="6"/>
    <x v="8"/>
    <s v="Marché de Terre Noire"/>
    <x v="1"/>
    <s v="Enquête auprès d'un marchand"/>
    <n v="1"/>
    <n v="0"/>
    <n v="125"/>
    <n v="96.153846153846104"/>
    <n v="108.695652173913"/>
    <n v="86.2068965517241"/>
    <n v="208.333333333333"/>
    <n v="375"/>
    <n v="625"/>
    <s v=""/>
    <s v=""/>
    <s v=""/>
    <s v=""/>
    <s v=""/>
    <s v=""/>
    <s v=""/>
    <s v=""/>
  </r>
  <r>
    <x v="4"/>
    <x v="4"/>
    <x v="5"/>
    <x v="7"/>
    <s v="Marché de Port-à-Piment"/>
    <x v="0"/>
    <s v="Enquête auprès d'un marchand"/>
    <n v="0"/>
    <n v="1"/>
    <s v="NA"/>
    <s v="NA"/>
    <s v="NA"/>
    <s v="NA"/>
    <s v="NA"/>
    <s v="NA"/>
    <s v="NA"/>
    <n v="25"/>
    <n v="25"/>
    <n v="50"/>
    <s v=""/>
    <n v="50"/>
    <n v="100"/>
    <n v="75"/>
    <s v=""/>
  </r>
  <r>
    <x v="6"/>
    <x v="5"/>
    <x v="7"/>
    <x v="9"/>
    <s v="Marché de l'Estère"/>
    <x v="1"/>
    <s v="Enquête auprès d'un client (pour l'eau de boisson uniquement)"/>
    <s v=""/>
    <s v=""/>
    <s v="NA"/>
    <s v="NA"/>
    <s v="NA"/>
    <s v="NA"/>
    <s v="NA"/>
    <s v="NA"/>
    <s v="NA"/>
    <s v=""/>
    <s v=""/>
    <s v=""/>
    <s v=""/>
    <s v=""/>
    <s v=""/>
    <s v=""/>
    <n v="5"/>
  </r>
  <r>
    <x v="6"/>
    <x v="5"/>
    <x v="7"/>
    <x v="9"/>
    <s v="Marché de l'Estère"/>
    <x v="1"/>
    <s v="Enquête auprès d'un client (pour l'eau de boisson uniquement)"/>
    <s v=""/>
    <s v=""/>
    <s v="NA"/>
    <s v="NA"/>
    <s v="NA"/>
    <s v="NA"/>
    <s v="NA"/>
    <s v="NA"/>
    <s v="NA"/>
    <s v=""/>
    <s v=""/>
    <s v=""/>
    <s v=""/>
    <s v=""/>
    <s v=""/>
    <s v=""/>
    <n v="5"/>
  </r>
  <r>
    <x v="7"/>
    <x v="1"/>
    <x v="8"/>
    <x v="10"/>
    <s v="Marché du centre-vill"/>
    <x v="0"/>
    <s v="Enquête auprès d'un client (pour l'eau de boisson uniquement)"/>
    <s v=""/>
    <s v=""/>
    <s v="NA"/>
    <s v="NA"/>
    <s v="NA"/>
    <s v="NA"/>
    <s v="NA"/>
    <s v="NA"/>
    <s v="NA"/>
    <s v=""/>
    <s v=""/>
    <s v=""/>
    <s v=""/>
    <s v=""/>
    <s v=""/>
    <s v=""/>
    <n v="60"/>
  </r>
  <r>
    <x v="5"/>
    <x v="0"/>
    <x v="6"/>
    <x v="8"/>
    <s v="Marché de Terre Noire"/>
    <x v="1"/>
    <s v="Enquête auprès d'un client (pour l'eau de boisson uniquement)"/>
    <s v=""/>
    <s v=""/>
    <s v="NA"/>
    <s v="NA"/>
    <s v="NA"/>
    <s v="NA"/>
    <s v="NA"/>
    <s v="NA"/>
    <s v="NA"/>
    <s v=""/>
    <s v=""/>
    <s v=""/>
    <s v=""/>
    <s v=""/>
    <s v=""/>
    <s v=""/>
    <n v="25"/>
  </r>
  <r>
    <x v="5"/>
    <x v="0"/>
    <x v="6"/>
    <x v="8"/>
    <s v="Marché de Terre Noire"/>
    <x v="1"/>
    <s v="Enquête auprès d'un client (pour l'eau de boisson uniquement)"/>
    <s v=""/>
    <s v=""/>
    <s v="NA"/>
    <s v="NA"/>
    <s v="NA"/>
    <s v="NA"/>
    <s v="NA"/>
    <s v="NA"/>
    <s v="NA"/>
    <s v=""/>
    <s v=""/>
    <s v=""/>
    <s v=""/>
    <s v=""/>
    <s v=""/>
    <s v=""/>
    <n v="35"/>
  </r>
  <r>
    <x v="2"/>
    <x v="2"/>
    <x v="9"/>
    <x v="11"/>
    <s v="Marché de Cluny"/>
    <x v="1"/>
    <s v="Enquête auprès d'un marchand"/>
    <n v="1"/>
    <n v="0"/>
    <n v="120"/>
    <n v="103.846153846153"/>
    <n v="130.434782608695"/>
    <n v="82.758620689655103"/>
    <n v="187.5"/>
    <n v="375"/>
    <n v="600"/>
    <s v=""/>
    <s v=""/>
    <s v=""/>
    <s v=""/>
    <s v=""/>
    <s v=""/>
    <s v=""/>
    <s v=""/>
  </r>
  <r>
    <x v="5"/>
    <x v="0"/>
    <x v="6"/>
    <x v="8"/>
    <s v="Marché de Terre Noire"/>
    <x v="1"/>
    <s v="Enquête auprès d'un marchand"/>
    <n v="0"/>
    <n v="1"/>
    <s v="NA"/>
    <s v="NA"/>
    <s v="NA"/>
    <s v="NA"/>
    <s v="NA"/>
    <s v="NA"/>
    <s v="NA"/>
    <s v=""/>
    <n v="25"/>
    <s v=""/>
    <s v=""/>
    <n v="25"/>
    <n v="132.222222222222"/>
    <n v="75"/>
    <s v=""/>
  </r>
  <r>
    <x v="5"/>
    <x v="0"/>
    <x v="6"/>
    <x v="8"/>
    <s v="Marché de Terre Noire"/>
    <x v="1"/>
    <s v="Enquête auprès d'un client (pour l'eau de boisson uniquement)"/>
    <s v=""/>
    <s v=""/>
    <s v="NA"/>
    <s v="NA"/>
    <s v="NA"/>
    <s v="NA"/>
    <s v="NA"/>
    <s v="NA"/>
    <s v="NA"/>
    <s v=""/>
    <s v=""/>
    <s v=""/>
    <s v=""/>
    <s v=""/>
    <s v=""/>
    <s v=""/>
    <n v="25"/>
  </r>
  <r>
    <x v="5"/>
    <x v="0"/>
    <x v="6"/>
    <x v="8"/>
    <s v="Marché de Terre Noire"/>
    <x v="1"/>
    <s v="Enquête auprès d'un client (pour l'eau de boisson uniquement)"/>
    <s v=""/>
    <s v=""/>
    <s v="NA"/>
    <s v="NA"/>
    <s v="NA"/>
    <s v="NA"/>
    <s v="NA"/>
    <s v="NA"/>
    <s v="NA"/>
    <s v=""/>
    <s v=""/>
    <s v=""/>
    <s v=""/>
    <s v=""/>
    <s v=""/>
    <s v=""/>
    <n v="30"/>
  </r>
  <r>
    <x v="5"/>
    <x v="0"/>
    <x v="6"/>
    <x v="8"/>
    <s v="Marché de Terre Noire"/>
    <x v="1"/>
    <s v="Enquête auprès d'un client (pour l'eau de boisson uniquement)"/>
    <s v=""/>
    <s v=""/>
    <s v="NA"/>
    <s v="NA"/>
    <s v="NA"/>
    <s v="NA"/>
    <s v="NA"/>
    <s v="NA"/>
    <s v="NA"/>
    <s v=""/>
    <s v=""/>
    <s v=""/>
    <s v=""/>
    <s v=""/>
    <s v=""/>
    <s v=""/>
    <n v="40"/>
  </r>
  <r>
    <x v="5"/>
    <x v="0"/>
    <x v="6"/>
    <x v="8"/>
    <s v="Marché de Terre Noire"/>
    <x v="1"/>
    <s v="Enquête auprès d'un marchand"/>
    <n v="0"/>
    <n v="1"/>
    <s v="NA"/>
    <s v="NA"/>
    <s v="NA"/>
    <s v="NA"/>
    <s v="NA"/>
    <s v="NA"/>
    <s v="NA"/>
    <n v="30"/>
    <s v=""/>
    <s v=""/>
    <s v=""/>
    <s v=""/>
    <s v=""/>
    <s v=""/>
    <s v=""/>
  </r>
  <r>
    <x v="5"/>
    <x v="0"/>
    <x v="6"/>
    <x v="8"/>
    <s v="Marché de Terre Noire"/>
    <x v="1"/>
    <s v="Enquête auprès d'un client (pour l'eau de boisson uniquement)"/>
    <s v=""/>
    <s v=""/>
    <s v="NA"/>
    <s v="NA"/>
    <s v="NA"/>
    <s v="NA"/>
    <s v="NA"/>
    <s v="NA"/>
    <s v="NA"/>
    <s v=""/>
    <s v=""/>
    <s v=""/>
    <s v=""/>
    <s v=""/>
    <s v=""/>
    <s v=""/>
    <n v="30"/>
  </r>
  <r>
    <x v="5"/>
    <x v="0"/>
    <x v="6"/>
    <x v="8"/>
    <s v="Marché de Terre Noire"/>
    <x v="1"/>
    <s v="Enquête auprès d'un marchand"/>
    <n v="0"/>
    <n v="1"/>
    <s v="NA"/>
    <s v="NA"/>
    <s v="NA"/>
    <s v="NA"/>
    <s v="NA"/>
    <s v="NA"/>
    <s v="NA"/>
    <s v=""/>
    <n v="25"/>
    <s v=""/>
    <s v=""/>
    <n v="25"/>
    <n v="151.78571428571399"/>
    <s v=""/>
    <s v=""/>
  </r>
  <r>
    <x v="2"/>
    <x v="2"/>
    <x v="9"/>
    <x v="11"/>
    <s v="Marché de Cluny"/>
    <x v="1"/>
    <s v="Enquête auprès d'un marchand"/>
    <n v="0"/>
    <n v="1"/>
    <s v="NA"/>
    <s v="NA"/>
    <s v="NA"/>
    <s v="NA"/>
    <s v="NA"/>
    <s v="NA"/>
    <s v="NA"/>
    <n v="25"/>
    <n v="25"/>
    <n v="25"/>
    <n v="50"/>
    <n v="25"/>
    <n v="50"/>
    <n v="100"/>
    <s v=""/>
  </r>
  <r>
    <x v="6"/>
    <x v="5"/>
    <x v="7"/>
    <x v="9"/>
    <s v="Marché de l'Estère"/>
    <x v="1"/>
    <s v="Enquête auprès d'un client (pour l'eau de boisson uniquement)"/>
    <s v=""/>
    <s v=""/>
    <s v="NA"/>
    <s v="NA"/>
    <s v="NA"/>
    <s v="NA"/>
    <s v="NA"/>
    <s v="NA"/>
    <s v="NA"/>
    <s v=""/>
    <s v=""/>
    <s v=""/>
    <s v=""/>
    <s v=""/>
    <s v=""/>
    <s v=""/>
    <n v="50"/>
  </r>
  <r>
    <x v="3"/>
    <x v="3"/>
    <x v="3"/>
    <x v="5"/>
    <s v="Marché communal d'Anse-d'Hainault"/>
    <x v="1"/>
    <s v="Enquête auprès d'un marchand"/>
    <n v="1"/>
    <n v="1"/>
    <s v="NA"/>
    <n v="92.307692307692307"/>
    <s v="NA"/>
    <n v="82.758620689655103"/>
    <s v="NA"/>
    <s v="NA"/>
    <n v="480"/>
    <n v="30"/>
    <s v=""/>
    <s v=""/>
    <s v=""/>
    <n v="50"/>
    <n v="125"/>
    <s v=""/>
    <s v=""/>
  </r>
  <r>
    <x v="2"/>
    <x v="4"/>
    <x v="4"/>
    <x v="4"/>
    <s v="Maché des Cayes"/>
    <x v="1"/>
    <s v="Enquête auprès d'un marchand"/>
    <n v="0"/>
    <n v="1"/>
    <s v="NA"/>
    <s v="NA"/>
    <s v="NA"/>
    <s v="NA"/>
    <s v="NA"/>
    <s v="NA"/>
    <s v="NA"/>
    <s v=""/>
    <n v="25"/>
    <n v="75"/>
    <s v=""/>
    <n v="25"/>
    <n v="68"/>
    <n v="75"/>
    <s v=""/>
  </r>
  <r>
    <x v="5"/>
    <x v="0"/>
    <x v="6"/>
    <x v="8"/>
    <s v="Marché de Terre Noire"/>
    <x v="1"/>
    <s v="Enquête auprès d'un marchand"/>
    <n v="0"/>
    <n v="1"/>
    <s v="NA"/>
    <s v="NA"/>
    <s v="NA"/>
    <s v="NA"/>
    <s v="NA"/>
    <s v="NA"/>
    <s v="NA"/>
    <n v="30"/>
    <s v=""/>
    <s v=""/>
    <n v="100"/>
    <s v=""/>
    <s v=""/>
    <s v=""/>
    <s v=""/>
  </r>
  <r>
    <x v="5"/>
    <x v="0"/>
    <x v="6"/>
    <x v="8"/>
    <s v="Marché de Terre Noire"/>
    <x v="1"/>
    <s v="Enquête auprès d'un client (pour l'eau de boisson uniquement)"/>
    <s v=""/>
    <s v=""/>
    <s v="NA"/>
    <s v="NA"/>
    <s v="NA"/>
    <s v="NA"/>
    <s v="NA"/>
    <s v="NA"/>
    <s v="NA"/>
    <s v=""/>
    <s v=""/>
    <s v=""/>
    <s v=""/>
    <s v=""/>
    <s v=""/>
    <s v=""/>
    <n v="0"/>
  </r>
  <r>
    <x v="2"/>
    <x v="4"/>
    <x v="4"/>
    <x v="4"/>
    <s v="Maché des Cayes"/>
    <x v="1"/>
    <s v="Enquête auprès d'un marchand"/>
    <n v="1"/>
    <n v="0"/>
    <n v="87.5"/>
    <n v="96.153846153846104"/>
    <n v="97.826086956521706"/>
    <n v="86.2068965517241"/>
    <n v="208.333333333333"/>
    <n v="229.16666670000001"/>
    <n v="550"/>
    <s v=""/>
    <s v=""/>
    <s v=""/>
    <s v=""/>
    <s v=""/>
    <s v=""/>
    <s v=""/>
    <s v=""/>
  </r>
  <r>
    <x v="7"/>
    <x v="1"/>
    <x v="8"/>
    <x v="10"/>
    <s v="Marché du centre-ville"/>
    <x v="0"/>
    <s v="Enquête auprès d'un marchand"/>
    <n v="0"/>
    <n v="1"/>
    <s v="NA"/>
    <s v="NA"/>
    <s v="NA"/>
    <s v="NA"/>
    <s v="NA"/>
    <s v="NA"/>
    <s v="NA"/>
    <n v="20"/>
    <s v=""/>
    <s v=""/>
    <s v=""/>
    <s v=""/>
    <s v=""/>
    <s v=""/>
    <s v=""/>
  </r>
  <r>
    <x v="6"/>
    <x v="5"/>
    <x v="7"/>
    <x v="9"/>
    <s v="Marché de l'Estère"/>
    <x v="1"/>
    <s v="Enquête auprès d'un client (pour l'eau de boisson uniquement)"/>
    <s v=""/>
    <s v=""/>
    <s v="NA"/>
    <s v="NA"/>
    <s v="NA"/>
    <s v="NA"/>
    <s v="NA"/>
    <s v="NA"/>
    <s v="NA"/>
    <s v=""/>
    <s v=""/>
    <s v=""/>
    <s v=""/>
    <s v=""/>
    <s v=""/>
    <s v=""/>
    <n v="40"/>
  </r>
  <r>
    <x v="1"/>
    <x v="1"/>
    <x v="1"/>
    <x v="6"/>
    <s v="Marché du centre-ville"/>
    <x v="1"/>
    <s v="Enquête auprès d'un marchand"/>
    <n v="1"/>
    <n v="1"/>
    <s v="NA"/>
    <n v="86.538461538461505"/>
    <s v="NA"/>
    <s v="NA"/>
    <s v="NA"/>
    <s v="NA"/>
    <n v="600"/>
    <s v=""/>
    <s v=""/>
    <s v=""/>
    <s v=""/>
    <s v=""/>
    <s v=""/>
    <s v=""/>
    <s v=""/>
  </r>
  <r>
    <x v="2"/>
    <x v="4"/>
    <x v="4"/>
    <x v="4"/>
    <s v="Marché du centre-ville"/>
    <x v="1"/>
    <s v="Enquête auprès d'un client (pour l'eau de boisson uniquement)"/>
    <s v=""/>
    <s v=""/>
    <s v="NA"/>
    <s v="NA"/>
    <s v="NA"/>
    <s v="NA"/>
    <s v="NA"/>
    <s v="NA"/>
    <s v="NA"/>
    <s v=""/>
    <s v=""/>
    <s v=""/>
    <s v=""/>
    <s v=""/>
    <s v=""/>
    <s v=""/>
    <n v="10"/>
  </r>
  <r>
    <x v="3"/>
    <x v="3"/>
    <x v="3"/>
    <x v="5"/>
    <s v="Marché communal d'Anse-d'Hainault"/>
    <x v="1"/>
    <s v="Enquête auprès d'un marchand"/>
    <n v="0"/>
    <n v="1"/>
    <s v="NA"/>
    <s v="NA"/>
    <s v="NA"/>
    <s v="NA"/>
    <s v="NA"/>
    <s v="NA"/>
    <s v="NA"/>
    <s v=""/>
    <n v="25"/>
    <n v="50"/>
    <s v=""/>
    <n v="50"/>
    <n v="125"/>
    <n v="600"/>
    <s v=""/>
  </r>
  <r>
    <x v="2"/>
    <x v="4"/>
    <x v="4"/>
    <x v="4"/>
    <s v="Marché du centre-ville"/>
    <x v="1"/>
    <s v="Enquête auprès d'un marchand"/>
    <n v="1"/>
    <n v="0"/>
    <s v="NA"/>
    <s v="NA"/>
    <s v="NA"/>
    <s v="NA"/>
    <s v="NA"/>
    <s v="NA"/>
    <n v="500"/>
    <s v=""/>
    <s v=""/>
    <s v=""/>
    <s v=""/>
    <s v=""/>
    <s v=""/>
    <s v=""/>
    <s v=""/>
  </r>
  <r>
    <x v="4"/>
    <x v="4"/>
    <x v="5"/>
    <x v="7"/>
    <s v="Marché de Port-à-Piment"/>
    <x v="0"/>
    <s v="Enquête auprès d'un marchand"/>
    <n v="1"/>
    <n v="0"/>
    <n v="75"/>
    <n v="115.384615384615"/>
    <n v="52.173913043478201"/>
    <n v="82.758620689655103"/>
    <n v="208.333333333333"/>
    <n v="229.16666670000001"/>
    <n v="600"/>
    <s v=""/>
    <s v=""/>
    <s v=""/>
    <s v=""/>
    <s v=""/>
    <s v=""/>
    <s v=""/>
    <s v=""/>
  </r>
  <r>
    <x v="7"/>
    <x v="1"/>
    <x v="8"/>
    <x v="10"/>
    <s v="Marché du centre-ville"/>
    <x v="0"/>
    <s v="Enquête auprès d'un marchand"/>
    <n v="0"/>
    <n v="1"/>
    <s v="NA"/>
    <s v="NA"/>
    <s v="NA"/>
    <s v="NA"/>
    <s v="NA"/>
    <s v="NA"/>
    <s v="NA"/>
    <s v=""/>
    <n v="25"/>
    <n v="50"/>
    <s v=""/>
    <n v="35"/>
    <n v="42.5"/>
    <n v="75"/>
    <s v=""/>
  </r>
  <r>
    <x v="4"/>
    <x v="4"/>
    <x v="5"/>
    <x v="7"/>
    <s v="Marché de Port-à-Piment"/>
    <x v="0"/>
    <s v="Enquête auprès d'un marchand"/>
    <n v="1"/>
    <n v="0"/>
    <n v="75"/>
    <n v="96.153846153846104"/>
    <n v="65.2173913043478"/>
    <n v="82.758620689655103"/>
    <n v="208.333333333333"/>
    <n v="300"/>
    <n v="500"/>
    <s v=""/>
    <s v=""/>
    <s v=""/>
    <s v=""/>
    <s v=""/>
    <s v=""/>
    <s v=""/>
    <s v=""/>
  </r>
  <r>
    <x v="5"/>
    <x v="0"/>
    <x v="6"/>
    <x v="8"/>
    <s v="Marché de Terre Noire"/>
    <x v="1"/>
    <s v="Enquête auprès d'un client (pour l'eau de boisson uniquement)"/>
    <s v=""/>
    <s v=""/>
    <s v="NA"/>
    <s v="NA"/>
    <s v="NA"/>
    <s v="NA"/>
    <s v="NA"/>
    <s v="NA"/>
    <s v="NA"/>
    <s v=""/>
    <s v=""/>
    <s v=""/>
    <s v=""/>
    <s v=""/>
    <s v=""/>
    <s v=""/>
    <n v="50"/>
  </r>
  <r>
    <x v="4"/>
    <x v="4"/>
    <x v="5"/>
    <x v="7"/>
    <s v="Marché de Port-à-Piment"/>
    <x v="0"/>
    <s v="Enquête auprès d'un marchand"/>
    <n v="1"/>
    <n v="0"/>
    <n v="75"/>
    <n v="96.153846153846104"/>
    <n v="52.173913043478201"/>
    <n v="77.586206896551701"/>
    <n v="208.333333333333"/>
    <n v="291.66666670000001"/>
    <n v="500"/>
    <s v=""/>
    <s v=""/>
    <s v=""/>
    <s v=""/>
    <s v=""/>
    <s v=""/>
    <s v=""/>
    <s v=""/>
  </r>
  <r>
    <x v="4"/>
    <x v="4"/>
    <x v="5"/>
    <x v="7"/>
    <s v="Marché de Port-à-Piment"/>
    <x v="0"/>
    <s v="Enquête auprès d'un marchand"/>
    <n v="1"/>
    <n v="0"/>
    <n v="75"/>
    <n v="115.384615384615"/>
    <n v="52.173913043478201"/>
    <n v="82.758620689655103"/>
    <s v="NA"/>
    <s v="NA"/>
    <n v="600"/>
    <s v=""/>
    <s v=""/>
    <s v=""/>
    <s v=""/>
    <s v=""/>
    <s v=""/>
    <s v=""/>
    <s v=""/>
  </r>
  <r>
    <x v="2"/>
    <x v="4"/>
    <x v="4"/>
    <x v="4"/>
    <s v="Maché des Cayes"/>
    <x v="1"/>
    <s v="Enquête auprès d'un client (pour l'eau de boisson uniquement)"/>
    <s v=""/>
    <s v=""/>
    <s v="NA"/>
    <s v="NA"/>
    <s v="NA"/>
    <s v="NA"/>
    <s v="NA"/>
    <s v="NA"/>
    <s v="NA"/>
    <s v=""/>
    <s v=""/>
    <s v=""/>
    <s v=""/>
    <s v=""/>
    <s v=""/>
    <s v=""/>
    <n v="0"/>
  </r>
  <r>
    <x v="1"/>
    <x v="1"/>
    <x v="1"/>
    <x v="6"/>
    <s v="Marché St Michel"/>
    <x v="1"/>
    <s v="Enquête auprès d'un marchand"/>
    <n v="1"/>
    <n v="0"/>
    <s v="NA"/>
    <s v="NA"/>
    <s v="NA"/>
    <s v="NA"/>
    <s v="NA"/>
    <s v="NA"/>
    <n v="550"/>
    <s v=""/>
    <s v=""/>
    <s v=""/>
    <s v=""/>
    <s v=""/>
    <s v=""/>
    <s v=""/>
    <s v=""/>
  </r>
  <r>
    <x v="7"/>
    <x v="1"/>
    <x v="8"/>
    <x v="10"/>
    <s v="Marché du centre-vill"/>
    <x v="0"/>
    <s v="Enquête auprès d'un client (pour l'eau de boisson uniquement)"/>
    <s v=""/>
    <s v=""/>
    <s v="NA"/>
    <s v="NA"/>
    <s v="NA"/>
    <s v="NA"/>
    <s v="NA"/>
    <s v="NA"/>
    <s v="NA"/>
    <s v=""/>
    <s v=""/>
    <s v=""/>
    <s v=""/>
    <s v=""/>
    <s v=""/>
    <s v=""/>
    <n v="0"/>
  </r>
  <r>
    <x v="5"/>
    <x v="0"/>
    <x v="6"/>
    <x v="8"/>
    <s v="Marché de Terre Noire"/>
    <x v="1"/>
    <s v="Enquête auprès d'un client (pour l'eau de boisson uniquement)"/>
    <s v=""/>
    <s v=""/>
    <s v="NA"/>
    <s v="NA"/>
    <s v="NA"/>
    <s v="NA"/>
    <s v="NA"/>
    <s v="NA"/>
    <s v="NA"/>
    <s v=""/>
    <s v=""/>
    <s v=""/>
    <s v=""/>
    <s v=""/>
    <s v=""/>
    <s v=""/>
    <n v="25"/>
  </r>
  <r>
    <x v="1"/>
    <x v="1"/>
    <x v="1"/>
    <x v="6"/>
    <s v="Marché St Michel"/>
    <x v="1"/>
    <s v="Enquête auprès d'un marchand"/>
    <n v="0"/>
    <n v="1"/>
    <s v="NA"/>
    <s v="NA"/>
    <s v="NA"/>
    <s v="NA"/>
    <s v="NA"/>
    <s v="NA"/>
    <s v="NA"/>
    <s v=""/>
    <n v="15"/>
    <n v="50"/>
    <s v=""/>
    <n v="25"/>
    <n v="50"/>
    <n v="75"/>
    <s v=""/>
  </r>
  <r>
    <x v="2"/>
    <x v="4"/>
    <x v="4"/>
    <x v="4"/>
    <s v="Maché des Cayes"/>
    <x v="1"/>
    <s v="Enquête auprès d'un marchand"/>
    <n v="1"/>
    <n v="0"/>
    <n v="75"/>
    <n v="92.307692307692307"/>
    <n v="65.2173913043478"/>
    <n v="75.862068965517196"/>
    <n v="208.333333333333"/>
    <n v="291.66666670000001"/>
    <n v="550"/>
    <s v=""/>
    <s v=""/>
    <s v=""/>
    <s v=""/>
    <s v=""/>
    <s v=""/>
    <s v=""/>
    <s v=""/>
  </r>
  <r>
    <x v="7"/>
    <x v="1"/>
    <x v="8"/>
    <x v="10"/>
    <s v="Marché du centre-ville"/>
    <x v="0"/>
    <s v="Enquête auprès d'un marchand"/>
    <n v="1"/>
    <n v="1"/>
    <n v="75"/>
    <n v="76.923076923076906"/>
    <n v="65.2173913043478"/>
    <n v="86.2068965517241"/>
    <n v="208.333333333333"/>
    <s v="NA"/>
    <n v="600"/>
    <n v="25"/>
    <s v=""/>
    <s v=""/>
    <s v=""/>
    <s v=""/>
    <s v=""/>
    <s v=""/>
    <s v=""/>
  </r>
  <r>
    <x v="7"/>
    <x v="1"/>
    <x v="8"/>
    <x v="10"/>
    <s v="Marché du centre-ville"/>
    <x v="0"/>
    <s v="Enquête auprès d'un marchand"/>
    <n v="1"/>
    <n v="0"/>
    <n v="75"/>
    <n v="86.538461538461505"/>
    <n v="65.2173913043478"/>
    <n v="68.965517241379303"/>
    <n v="187.5"/>
    <s v="NA"/>
    <n v="450"/>
    <s v=""/>
    <s v=""/>
    <s v=""/>
    <s v=""/>
    <s v=""/>
    <s v=""/>
    <s v=""/>
    <s v=""/>
  </r>
  <r>
    <x v="7"/>
    <x v="1"/>
    <x v="8"/>
    <x v="10"/>
    <s v="Marché du centre-ville"/>
    <x v="0"/>
    <s v="Enquête auprès d'un marchand"/>
    <n v="0"/>
    <n v="1"/>
    <s v="NA"/>
    <s v="NA"/>
    <s v="NA"/>
    <s v="NA"/>
    <s v="NA"/>
    <s v="NA"/>
    <s v="NA"/>
    <s v=""/>
    <n v="10"/>
    <n v="50"/>
    <s v=""/>
    <n v="20"/>
    <n v="125"/>
    <n v="75"/>
    <s v=""/>
  </r>
  <r>
    <x v="7"/>
    <x v="1"/>
    <x v="8"/>
    <x v="10"/>
    <s v="Marché du centre-ville"/>
    <x v="0"/>
    <s v="Enquête auprès d'un marchand"/>
    <n v="1"/>
    <n v="1"/>
    <s v="NA"/>
    <n v="86.538461538461505"/>
    <s v="NA"/>
    <n v="86.2068965517241"/>
    <n v="208.333333333333"/>
    <s v="NA"/>
    <n v="650"/>
    <n v="25"/>
    <s v=""/>
    <s v=""/>
    <s v=""/>
    <s v=""/>
    <s v=""/>
    <s v=""/>
    <s v=""/>
  </r>
  <r>
    <x v="7"/>
    <x v="1"/>
    <x v="8"/>
    <x v="10"/>
    <s v="Marché du centre-ville"/>
    <x v="0"/>
    <s v="Enquête auprès d'un marchand"/>
    <n v="1"/>
    <n v="0"/>
    <n v="75"/>
    <s v="NA"/>
    <n v="76.086956521739097"/>
    <s v="NA"/>
    <n v="218.75"/>
    <n v="281.25"/>
    <s v="NA"/>
    <s v=""/>
    <s v=""/>
    <s v=""/>
    <s v=""/>
    <s v=""/>
    <s v=""/>
    <s v=""/>
    <s v=""/>
  </r>
  <r>
    <x v="7"/>
    <x v="1"/>
    <x v="8"/>
    <x v="10"/>
    <s v="Marché du centre-ville"/>
    <x v="0"/>
    <s v="Enquête auprès d'un marchand"/>
    <n v="1"/>
    <n v="0"/>
    <n v="37.5"/>
    <n v="57.692307692307601"/>
    <n v="65.2173913043478"/>
    <n v="60.344827586206897"/>
    <s v="NA"/>
    <s v="NA"/>
    <n v="320.21996615905198"/>
    <s v=""/>
    <s v=""/>
    <s v=""/>
    <s v=""/>
    <s v=""/>
    <s v=""/>
    <s v=""/>
    <s v=""/>
  </r>
  <r>
    <x v="7"/>
    <x v="1"/>
    <x v="8"/>
    <x v="10"/>
    <s v="Marché du centre-ville"/>
    <x v="0"/>
    <s v="Enquête auprès d'un marchand"/>
    <n v="0"/>
    <n v="1"/>
    <s v="NA"/>
    <s v="NA"/>
    <s v="NA"/>
    <s v="NA"/>
    <s v="NA"/>
    <s v="NA"/>
    <s v="NA"/>
    <s v=""/>
    <n v="15"/>
    <n v="50"/>
    <s v=""/>
    <n v="11.538461538461499"/>
    <n v="35.172413793103402"/>
    <s v=""/>
    <s v=""/>
  </r>
  <r>
    <x v="7"/>
    <x v="1"/>
    <x v="8"/>
    <x v="10"/>
    <s v="Marché du centre-ville"/>
    <x v="0"/>
    <s v="Enquête auprès d'un marchand"/>
    <n v="0"/>
    <n v="1"/>
    <s v="NA"/>
    <s v="NA"/>
    <s v="NA"/>
    <s v="NA"/>
    <s v="NA"/>
    <s v="NA"/>
    <s v="NA"/>
    <s v=""/>
    <n v="20"/>
    <n v="50"/>
    <s v=""/>
    <n v="15"/>
    <n v="42.5"/>
    <n v="75"/>
    <s v=""/>
  </r>
</pivotCacheRecords>
</file>

<file path=xl/pivotCache/pivotCacheRecords3.xml><?xml version="1.0" encoding="utf-8"?>
<pivotCacheRecords xmlns="http://schemas.openxmlformats.org/spreadsheetml/2006/main" xmlns:r="http://schemas.openxmlformats.org/officeDocument/2006/relationships" count="151">
  <r>
    <x v="0"/>
    <x v="0"/>
    <x v="0"/>
    <x v="0"/>
    <x v="0"/>
    <x v="0"/>
    <x v="0"/>
    <x v="0"/>
    <x v="0"/>
    <x v="0"/>
    <x v="0"/>
    <x v="0"/>
    <x v="0"/>
    <x v="0"/>
  </r>
  <r>
    <x v="0"/>
    <x v="0"/>
    <x v="0"/>
    <x v="0"/>
    <x v="0"/>
    <x v="0"/>
    <x v="0"/>
    <x v="0"/>
    <x v="0"/>
    <x v="0"/>
    <x v="0"/>
    <x v="0"/>
    <x v="1"/>
    <x v="0"/>
  </r>
  <r>
    <x v="1"/>
    <x v="1"/>
    <x v="1"/>
    <x v="1"/>
    <x v="1"/>
    <x v="0"/>
    <x v="1"/>
    <x v="1"/>
    <x v="1"/>
    <x v="1"/>
    <x v="1"/>
    <x v="1"/>
    <x v="0"/>
    <x v="1"/>
  </r>
  <r>
    <x v="1"/>
    <x v="1"/>
    <x v="1"/>
    <x v="1"/>
    <x v="1"/>
    <x v="1"/>
    <x v="1"/>
    <x v="1"/>
    <x v="1"/>
    <x v="1"/>
    <x v="1"/>
    <x v="1"/>
    <x v="0"/>
    <x v="1"/>
  </r>
  <r>
    <x v="1"/>
    <x v="1"/>
    <x v="2"/>
    <x v="1"/>
    <x v="2"/>
    <x v="2"/>
    <x v="1"/>
    <x v="0"/>
    <x v="0"/>
    <x v="0"/>
    <x v="0"/>
    <x v="0"/>
    <x v="1"/>
    <x v="0"/>
  </r>
  <r>
    <x v="1"/>
    <x v="1"/>
    <x v="1"/>
    <x v="1"/>
    <x v="1"/>
    <x v="1"/>
    <x v="2"/>
    <x v="1"/>
    <x v="1"/>
    <x v="1"/>
    <x v="1"/>
    <x v="1"/>
    <x v="0"/>
    <x v="1"/>
  </r>
  <r>
    <x v="0"/>
    <x v="0"/>
    <x v="0"/>
    <x v="0"/>
    <x v="0"/>
    <x v="0"/>
    <x v="0"/>
    <x v="0"/>
    <x v="0"/>
    <x v="0"/>
    <x v="1"/>
    <x v="1"/>
    <x v="0"/>
    <x v="0"/>
  </r>
  <r>
    <x v="1"/>
    <x v="1"/>
    <x v="0"/>
    <x v="1"/>
    <x v="0"/>
    <x v="0"/>
    <x v="1"/>
    <x v="0"/>
    <x v="0"/>
    <x v="0"/>
    <x v="1"/>
    <x v="1"/>
    <x v="0"/>
    <x v="0"/>
  </r>
  <r>
    <x v="1"/>
    <x v="1"/>
    <x v="1"/>
    <x v="1"/>
    <x v="2"/>
    <x v="2"/>
    <x v="1"/>
    <x v="0"/>
    <x v="1"/>
    <x v="0"/>
    <x v="1"/>
    <x v="1"/>
    <x v="0"/>
    <x v="0"/>
  </r>
  <r>
    <x v="1"/>
    <x v="1"/>
    <x v="1"/>
    <x v="1"/>
    <x v="1"/>
    <x v="0"/>
    <x v="1"/>
    <x v="0"/>
    <x v="0"/>
    <x v="0"/>
    <x v="1"/>
    <x v="1"/>
    <x v="0"/>
    <x v="0"/>
  </r>
  <r>
    <x v="0"/>
    <x v="0"/>
    <x v="0"/>
    <x v="0"/>
    <x v="0"/>
    <x v="0"/>
    <x v="0"/>
    <x v="1"/>
    <x v="2"/>
    <x v="0"/>
    <x v="2"/>
    <x v="2"/>
    <x v="0"/>
    <x v="2"/>
  </r>
  <r>
    <x v="1"/>
    <x v="1"/>
    <x v="1"/>
    <x v="1"/>
    <x v="0"/>
    <x v="2"/>
    <x v="1"/>
    <x v="1"/>
    <x v="1"/>
    <x v="1"/>
    <x v="1"/>
    <x v="1"/>
    <x v="0"/>
    <x v="1"/>
  </r>
  <r>
    <x v="2"/>
    <x v="2"/>
    <x v="3"/>
    <x v="2"/>
    <x v="3"/>
    <x v="3"/>
    <x v="2"/>
    <x v="1"/>
    <x v="1"/>
    <x v="1"/>
    <x v="1"/>
    <x v="1"/>
    <x v="0"/>
    <x v="1"/>
  </r>
  <r>
    <x v="1"/>
    <x v="1"/>
    <x v="1"/>
    <x v="1"/>
    <x v="2"/>
    <x v="2"/>
    <x v="1"/>
    <x v="1"/>
    <x v="1"/>
    <x v="1"/>
    <x v="1"/>
    <x v="1"/>
    <x v="0"/>
    <x v="1"/>
  </r>
  <r>
    <x v="1"/>
    <x v="1"/>
    <x v="0"/>
    <x v="1"/>
    <x v="0"/>
    <x v="0"/>
    <x v="1"/>
    <x v="0"/>
    <x v="0"/>
    <x v="0"/>
    <x v="1"/>
    <x v="1"/>
    <x v="0"/>
    <x v="0"/>
  </r>
  <r>
    <x v="0"/>
    <x v="0"/>
    <x v="0"/>
    <x v="0"/>
    <x v="0"/>
    <x v="0"/>
    <x v="0"/>
    <x v="1"/>
    <x v="1"/>
    <x v="1"/>
    <x v="1"/>
    <x v="1"/>
    <x v="0"/>
    <x v="1"/>
  </r>
  <r>
    <x v="0"/>
    <x v="0"/>
    <x v="0"/>
    <x v="0"/>
    <x v="0"/>
    <x v="0"/>
    <x v="0"/>
    <x v="1"/>
    <x v="1"/>
    <x v="1"/>
    <x v="1"/>
    <x v="1"/>
    <x v="0"/>
    <x v="1"/>
  </r>
  <r>
    <x v="1"/>
    <x v="1"/>
    <x v="1"/>
    <x v="1"/>
    <x v="1"/>
    <x v="0"/>
    <x v="1"/>
    <x v="1"/>
    <x v="1"/>
    <x v="1"/>
    <x v="1"/>
    <x v="1"/>
    <x v="0"/>
    <x v="1"/>
  </r>
  <r>
    <x v="0"/>
    <x v="0"/>
    <x v="0"/>
    <x v="0"/>
    <x v="0"/>
    <x v="0"/>
    <x v="0"/>
    <x v="2"/>
    <x v="3"/>
    <x v="2"/>
    <x v="3"/>
    <x v="3"/>
    <x v="0"/>
    <x v="3"/>
  </r>
  <r>
    <x v="2"/>
    <x v="2"/>
    <x v="3"/>
    <x v="2"/>
    <x v="0"/>
    <x v="0"/>
    <x v="2"/>
    <x v="1"/>
    <x v="2"/>
    <x v="3"/>
    <x v="2"/>
    <x v="2"/>
    <x v="0"/>
    <x v="2"/>
  </r>
  <r>
    <x v="1"/>
    <x v="1"/>
    <x v="0"/>
    <x v="1"/>
    <x v="0"/>
    <x v="0"/>
    <x v="1"/>
    <x v="0"/>
    <x v="1"/>
    <x v="0"/>
    <x v="1"/>
    <x v="1"/>
    <x v="0"/>
    <x v="0"/>
  </r>
  <r>
    <x v="3"/>
    <x v="1"/>
    <x v="1"/>
    <x v="1"/>
    <x v="1"/>
    <x v="2"/>
    <x v="1"/>
    <x v="1"/>
    <x v="1"/>
    <x v="1"/>
    <x v="1"/>
    <x v="1"/>
    <x v="0"/>
    <x v="1"/>
  </r>
  <r>
    <x v="0"/>
    <x v="0"/>
    <x v="0"/>
    <x v="0"/>
    <x v="0"/>
    <x v="0"/>
    <x v="0"/>
    <x v="0"/>
    <x v="0"/>
    <x v="0"/>
    <x v="1"/>
    <x v="1"/>
    <x v="0"/>
    <x v="0"/>
  </r>
  <r>
    <x v="0"/>
    <x v="0"/>
    <x v="0"/>
    <x v="0"/>
    <x v="0"/>
    <x v="0"/>
    <x v="0"/>
    <x v="1"/>
    <x v="1"/>
    <x v="1"/>
    <x v="1"/>
    <x v="1"/>
    <x v="0"/>
    <x v="1"/>
  </r>
  <r>
    <x v="0"/>
    <x v="0"/>
    <x v="0"/>
    <x v="0"/>
    <x v="0"/>
    <x v="0"/>
    <x v="0"/>
    <x v="1"/>
    <x v="1"/>
    <x v="1"/>
    <x v="1"/>
    <x v="1"/>
    <x v="0"/>
    <x v="1"/>
  </r>
  <r>
    <x v="0"/>
    <x v="0"/>
    <x v="0"/>
    <x v="0"/>
    <x v="0"/>
    <x v="0"/>
    <x v="0"/>
    <x v="1"/>
    <x v="1"/>
    <x v="1"/>
    <x v="1"/>
    <x v="1"/>
    <x v="0"/>
    <x v="1"/>
  </r>
  <r>
    <x v="0"/>
    <x v="0"/>
    <x v="0"/>
    <x v="0"/>
    <x v="0"/>
    <x v="0"/>
    <x v="0"/>
    <x v="1"/>
    <x v="1"/>
    <x v="1"/>
    <x v="1"/>
    <x v="1"/>
    <x v="0"/>
    <x v="1"/>
  </r>
  <r>
    <x v="0"/>
    <x v="0"/>
    <x v="0"/>
    <x v="0"/>
    <x v="0"/>
    <x v="0"/>
    <x v="0"/>
    <x v="1"/>
    <x v="1"/>
    <x v="1"/>
    <x v="1"/>
    <x v="1"/>
    <x v="0"/>
    <x v="1"/>
  </r>
  <r>
    <x v="1"/>
    <x v="1"/>
    <x v="1"/>
    <x v="1"/>
    <x v="2"/>
    <x v="1"/>
    <x v="1"/>
    <x v="0"/>
    <x v="0"/>
    <x v="0"/>
    <x v="0"/>
    <x v="0"/>
    <x v="1"/>
    <x v="0"/>
  </r>
  <r>
    <x v="1"/>
    <x v="1"/>
    <x v="2"/>
    <x v="1"/>
    <x v="1"/>
    <x v="2"/>
    <x v="1"/>
    <x v="0"/>
    <x v="0"/>
    <x v="0"/>
    <x v="0"/>
    <x v="0"/>
    <x v="1"/>
    <x v="0"/>
  </r>
  <r>
    <x v="0"/>
    <x v="0"/>
    <x v="0"/>
    <x v="0"/>
    <x v="0"/>
    <x v="0"/>
    <x v="0"/>
    <x v="2"/>
    <x v="3"/>
    <x v="2"/>
    <x v="3"/>
    <x v="3"/>
    <x v="2"/>
    <x v="3"/>
  </r>
  <r>
    <x v="1"/>
    <x v="1"/>
    <x v="1"/>
    <x v="1"/>
    <x v="0"/>
    <x v="0"/>
    <x v="1"/>
    <x v="1"/>
    <x v="1"/>
    <x v="1"/>
    <x v="1"/>
    <x v="1"/>
    <x v="0"/>
    <x v="1"/>
  </r>
  <r>
    <x v="1"/>
    <x v="1"/>
    <x v="1"/>
    <x v="1"/>
    <x v="0"/>
    <x v="0"/>
    <x v="1"/>
    <x v="1"/>
    <x v="1"/>
    <x v="1"/>
    <x v="1"/>
    <x v="1"/>
    <x v="0"/>
    <x v="1"/>
  </r>
  <r>
    <x v="1"/>
    <x v="1"/>
    <x v="0"/>
    <x v="1"/>
    <x v="0"/>
    <x v="0"/>
    <x v="1"/>
    <x v="0"/>
    <x v="1"/>
    <x v="1"/>
    <x v="1"/>
    <x v="1"/>
    <x v="0"/>
    <x v="1"/>
  </r>
  <r>
    <x v="1"/>
    <x v="1"/>
    <x v="1"/>
    <x v="1"/>
    <x v="1"/>
    <x v="2"/>
    <x v="1"/>
    <x v="0"/>
    <x v="0"/>
    <x v="0"/>
    <x v="1"/>
    <x v="1"/>
    <x v="0"/>
    <x v="0"/>
  </r>
  <r>
    <x v="3"/>
    <x v="1"/>
    <x v="1"/>
    <x v="1"/>
    <x v="1"/>
    <x v="2"/>
    <x v="1"/>
    <x v="1"/>
    <x v="1"/>
    <x v="1"/>
    <x v="1"/>
    <x v="1"/>
    <x v="0"/>
    <x v="1"/>
  </r>
  <r>
    <x v="1"/>
    <x v="1"/>
    <x v="1"/>
    <x v="1"/>
    <x v="2"/>
    <x v="2"/>
    <x v="1"/>
    <x v="0"/>
    <x v="0"/>
    <x v="0"/>
    <x v="0"/>
    <x v="0"/>
    <x v="1"/>
    <x v="0"/>
  </r>
  <r>
    <x v="2"/>
    <x v="1"/>
    <x v="1"/>
    <x v="1"/>
    <x v="2"/>
    <x v="2"/>
    <x v="1"/>
    <x v="0"/>
    <x v="2"/>
    <x v="3"/>
    <x v="2"/>
    <x v="0"/>
    <x v="0"/>
    <x v="0"/>
  </r>
  <r>
    <x v="1"/>
    <x v="1"/>
    <x v="1"/>
    <x v="1"/>
    <x v="2"/>
    <x v="0"/>
    <x v="1"/>
    <x v="1"/>
    <x v="1"/>
    <x v="1"/>
    <x v="1"/>
    <x v="1"/>
    <x v="0"/>
    <x v="1"/>
  </r>
  <r>
    <x v="0"/>
    <x v="0"/>
    <x v="0"/>
    <x v="0"/>
    <x v="0"/>
    <x v="0"/>
    <x v="0"/>
    <x v="1"/>
    <x v="0"/>
    <x v="0"/>
    <x v="0"/>
    <x v="0"/>
    <x v="0"/>
    <x v="0"/>
  </r>
  <r>
    <x v="0"/>
    <x v="1"/>
    <x v="1"/>
    <x v="1"/>
    <x v="1"/>
    <x v="0"/>
    <x v="1"/>
    <x v="1"/>
    <x v="1"/>
    <x v="1"/>
    <x v="1"/>
    <x v="1"/>
    <x v="0"/>
    <x v="1"/>
  </r>
  <r>
    <x v="0"/>
    <x v="0"/>
    <x v="0"/>
    <x v="0"/>
    <x v="0"/>
    <x v="0"/>
    <x v="0"/>
    <x v="0"/>
    <x v="0"/>
    <x v="0"/>
    <x v="0"/>
    <x v="0"/>
    <x v="1"/>
    <x v="0"/>
  </r>
  <r>
    <x v="0"/>
    <x v="0"/>
    <x v="0"/>
    <x v="0"/>
    <x v="0"/>
    <x v="0"/>
    <x v="0"/>
    <x v="2"/>
    <x v="3"/>
    <x v="2"/>
    <x v="3"/>
    <x v="3"/>
    <x v="2"/>
    <x v="3"/>
  </r>
  <r>
    <x v="1"/>
    <x v="1"/>
    <x v="1"/>
    <x v="1"/>
    <x v="1"/>
    <x v="1"/>
    <x v="1"/>
    <x v="1"/>
    <x v="1"/>
    <x v="1"/>
    <x v="1"/>
    <x v="1"/>
    <x v="0"/>
    <x v="1"/>
  </r>
  <r>
    <x v="1"/>
    <x v="1"/>
    <x v="1"/>
    <x v="1"/>
    <x v="2"/>
    <x v="2"/>
    <x v="1"/>
    <x v="3"/>
    <x v="2"/>
    <x v="0"/>
    <x v="0"/>
    <x v="0"/>
    <x v="2"/>
    <x v="0"/>
  </r>
  <r>
    <x v="0"/>
    <x v="0"/>
    <x v="0"/>
    <x v="0"/>
    <x v="0"/>
    <x v="0"/>
    <x v="0"/>
    <x v="0"/>
    <x v="0"/>
    <x v="0"/>
    <x v="0"/>
    <x v="0"/>
    <x v="1"/>
    <x v="0"/>
  </r>
  <r>
    <x v="2"/>
    <x v="2"/>
    <x v="1"/>
    <x v="2"/>
    <x v="1"/>
    <x v="1"/>
    <x v="2"/>
    <x v="0"/>
    <x v="1"/>
    <x v="1"/>
    <x v="1"/>
    <x v="1"/>
    <x v="0"/>
    <x v="2"/>
  </r>
  <r>
    <x v="1"/>
    <x v="1"/>
    <x v="1"/>
    <x v="3"/>
    <x v="2"/>
    <x v="2"/>
    <x v="0"/>
    <x v="0"/>
    <x v="0"/>
    <x v="0"/>
    <x v="0"/>
    <x v="0"/>
    <x v="1"/>
    <x v="0"/>
  </r>
  <r>
    <x v="0"/>
    <x v="0"/>
    <x v="0"/>
    <x v="0"/>
    <x v="0"/>
    <x v="0"/>
    <x v="0"/>
    <x v="0"/>
    <x v="0"/>
    <x v="2"/>
    <x v="0"/>
    <x v="3"/>
    <x v="1"/>
    <x v="3"/>
  </r>
  <r>
    <x v="0"/>
    <x v="0"/>
    <x v="0"/>
    <x v="0"/>
    <x v="0"/>
    <x v="0"/>
    <x v="0"/>
    <x v="2"/>
    <x v="3"/>
    <x v="2"/>
    <x v="3"/>
    <x v="3"/>
    <x v="2"/>
    <x v="3"/>
  </r>
  <r>
    <x v="3"/>
    <x v="1"/>
    <x v="1"/>
    <x v="1"/>
    <x v="2"/>
    <x v="0"/>
    <x v="1"/>
    <x v="2"/>
    <x v="2"/>
    <x v="3"/>
    <x v="2"/>
    <x v="2"/>
    <x v="0"/>
    <x v="3"/>
  </r>
  <r>
    <x v="2"/>
    <x v="2"/>
    <x v="3"/>
    <x v="2"/>
    <x v="0"/>
    <x v="3"/>
    <x v="2"/>
    <x v="1"/>
    <x v="1"/>
    <x v="1"/>
    <x v="1"/>
    <x v="1"/>
    <x v="0"/>
    <x v="1"/>
  </r>
  <r>
    <x v="1"/>
    <x v="1"/>
    <x v="2"/>
    <x v="1"/>
    <x v="1"/>
    <x v="2"/>
    <x v="1"/>
    <x v="1"/>
    <x v="1"/>
    <x v="1"/>
    <x v="1"/>
    <x v="1"/>
    <x v="0"/>
    <x v="1"/>
  </r>
  <r>
    <x v="2"/>
    <x v="1"/>
    <x v="1"/>
    <x v="2"/>
    <x v="1"/>
    <x v="1"/>
    <x v="2"/>
    <x v="1"/>
    <x v="1"/>
    <x v="1"/>
    <x v="1"/>
    <x v="1"/>
    <x v="0"/>
    <x v="1"/>
  </r>
  <r>
    <x v="1"/>
    <x v="1"/>
    <x v="1"/>
    <x v="1"/>
    <x v="2"/>
    <x v="2"/>
    <x v="1"/>
    <x v="1"/>
    <x v="1"/>
    <x v="1"/>
    <x v="1"/>
    <x v="1"/>
    <x v="0"/>
    <x v="1"/>
  </r>
  <r>
    <x v="0"/>
    <x v="0"/>
    <x v="0"/>
    <x v="0"/>
    <x v="0"/>
    <x v="0"/>
    <x v="2"/>
    <x v="3"/>
    <x v="1"/>
    <x v="3"/>
    <x v="1"/>
    <x v="1"/>
    <x v="0"/>
    <x v="1"/>
  </r>
  <r>
    <x v="1"/>
    <x v="1"/>
    <x v="0"/>
    <x v="1"/>
    <x v="0"/>
    <x v="0"/>
    <x v="1"/>
    <x v="1"/>
    <x v="1"/>
    <x v="1"/>
    <x v="1"/>
    <x v="1"/>
    <x v="0"/>
    <x v="1"/>
  </r>
  <r>
    <x v="2"/>
    <x v="1"/>
    <x v="1"/>
    <x v="2"/>
    <x v="2"/>
    <x v="3"/>
    <x v="1"/>
    <x v="3"/>
    <x v="1"/>
    <x v="3"/>
    <x v="0"/>
    <x v="1"/>
    <x v="0"/>
    <x v="1"/>
  </r>
  <r>
    <x v="0"/>
    <x v="0"/>
    <x v="0"/>
    <x v="0"/>
    <x v="0"/>
    <x v="0"/>
    <x v="0"/>
    <x v="1"/>
    <x v="2"/>
    <x v="3"/>
    <x v="2"/>
    <x v="2"/>
    <x v="0"/>
    <x v="2"/>
  </r>
  <r>
    <x v="1"/>
    <x v="1"/>
    <x v="1"/>
    <x v="1"/>
    <x v="2"/>
    <x v="0"/>
    <x v="1"/>
    <x v="0"/>
    <x v="0"/>
    <x v="0"/>
    <x v="1"/>
    <x v="0"/>
    <x v="0"/>
    <x v="3"/>
  </r>
  <r>
    <x v="0"/>
    <x v="0"/>
    <x v="0"/>
    <x v="0"/>
    <x v="0"/>
    <x v="0"/>
    <x v="0"/>
    <x v="3"/>
    <x v="2"/>
    <x v="3"/>
    <x v="2"/>
    <x v="2"/>
    <x v="0"/>
    <x v="2"/>
  </r>
  <r>
    <x v="0"/>
    <x v="0"/>
    <x v="0"/>
    <x v="0"/>
    <x v="0"/>
    <x v="0"/>
    <x v="0"/>
    <x v="1"/>
    <x v="1"/>
    <x v="1"/>
    <x v="1"/>
    <x v="1"/>
    <x v="0"/>
    <x v="1"/>
  </r>
  <r>
    <x v="0"/>
    <x v="0"/>
    <x v="0"/>
    <x v="0"/>
    <x v="0"/>
    <x v="0"/>
    <x v="0"/>
    <x v="1"/>
    <x v="1"/>
    <x v="1"/>
    <x v="1"/>
    <x v="1"/>
    <x v="0"/>
    <x v="1"/>
  </r>
  <r>
    <x v="0"/>
    <x v="0"/>
    <x v="0"/>
    <x v="0"/>
    <x v="0"/>
    <x v="0"/>
    <x v="0"/>
    <x v="1"/>
    <x v="1"/>
    <x v="1"/>
    <x v="1"/>
    <x v="1"/>
    <x v="0"/>
    <x v="1"/>
  </r>
  <r>
    <x v="0"/>
    <x v="0"/>
    <x v="0"/>
    <x v="0"/>
    <x v="0"/>
    <x v="0"/>
    <x v="0"/>
    <x v="1"/>
    <x v="1"/>
    <x v="1"/>
    <x v="1"/>
    <x v="1"/>
    <x v="0"/>
    <x v="1"/>
  </r>
  <r>
    <x v="0"/>
    <x v="0"/>
    <x v="0"/>
    <x v="0"/>
    <x v="0"/>
    <x v="0"/>
    <x v="0"/>
    <x v="1"/>
    <x v="1"/>
    <x v="1"/>
    <x v="1"/>
    <x v="1"/>
    <x v="0"/>
    <x v="1"/>
  </r>
  <r>
    <x v="0"/>
    <x v="0"/>
    <x v="0"/>
    <x v="0"/>
    <x v="0"/>
    <x v="0"/>
    <x v="0"/>
    <x v="1"/>
    <x v="0"/>
    <x v="0"/>
    <x v="1"/>
    <x v="1"/>
    <x v="0"/>
    <x v="0"/>
  </r>
  <r>
    <x v="1"/>
    <x v="1"/>
    <x v="1"/>
    <x v="1"/>
    <x v="2"/>
    <x v="0"/>
    <x v="1"/>
    <x v="1"/>
    <x v="1"/>
    <x v="1"/>
    <x v="1"/>
    <x v="1"/>
    <x v="0"/>
    <x v="1"/>
  </r>
  <r>
    <x v="0"/>
    <x v="0"/>
    <x v="0"/>
    <x v="0"/>
    <x v="0"/>
    <x v="0"/>
    <x v="0"/>
    <x v="1"/>
    <x v="2"/>
    <x v="3"/>
    <x v="2"/>
    <x v="2"/>
    <x v="0"/>
    <x v="2"/>
  </r>
  <r>
    <x v="0"/>
    <x v="0"/>
    <x v="0"/>
    <x v="0"/>
    <x v="0"/>
    <x v="0"/>
    <x v="0"/>
    <x v="0"/>
    <x v="0"/>
    <x v="0"/>
    <x v="0"/>
    <x v="0"/>
    <x v="1"/>
    <x v="2"/>
  </r>
  <r>
    <x v="0"/>
    <x v="0"/>
    <x v="0"/>
    <x v="0"/>
    <x v="0"/>
    <x v="0"/>
    <x v="0"/>
    <x v="1"/>
    <x v="1"/>
    <x v="1"/>
    <x v="1"/>
    <x v="1"/>
    <x v="0"/>
    <x v="1"/>
  </r>
  <r>
    <x v="0"/>
    <x v="0"/>
    <x v="0"/>
    <x v="0"/>
    <x v="0"/>
    <x v="0"/>
    <x v="0"/>
    <x v="1"/>
    <x v="1"/>
    <x v="1"/>
    <x v="1"/>
    <x v="1"/>
    <x v="0"/>
    <x v="1"/>
  </r>
  <r>
    <x v="0"/>
    <x v="0"/>
    <x v="0"/>
    <x v="0"/>
    <x v="0"/>
    <x v="0"/>
    <x v="0"/>
    <x v="1"/>
    <x v="1"/>
    <x v="1"/>
    <x v="1"/>
    <x v="1"/>
    <x v="0"/>
    <x v="1"/>
  </r>
  <r>
    <x v="1"/>
    <x v="1"/>
    <x v="1"/>
    <x v="1"/>
    <x v="1"/>
    <x v="1"/>
    <x v="1"/>
    <x v="1"/>
    <x v="1"/>
    <x v="1"/>
    <x v="1"/>
    <x v="1"/>
    <x v="0"/>
    <x v="1"/>
  </r>
  <r>
    <x v="0"/>
    <x v="0"/>
    <x v="0"/>
    <x v="0"/>
    <x v="0"/>
    <x v="0"/>
    <x v="0"/>
    <x v="0"/>
    <x v="0"/>
    <x v="0"/>
    <x v="0"/>
    <x v="3"/>
    <x v="0"/>
    <x v="3"/>
  </r>
  <r>
    <x v="0"/>
    <x v="0"/>
    <x v="0"/>
    <x v="0"/>
    <x v="0"/>
    <x v="0"/>
    <x v="0"/>
    <x v="1"/>
    <x v="2"/>
    <x v="3"/>
    <x v="2"/>
    <x v="2"/>
    <x v="0"/>
    <x v="2"/>
  </r>
  <r>
    <x v="3"/>
    <x v="1"/>
    <x v="1"/>
    <x v="1"/>
    <x v="1"/>
    <x v="1"/>
    <x v="1"/>
    <x v="1"/>
    <x v="1"/>
    <x v="1"/>
    <x v="1"/>
    <x v="1"/>
    <x v="0"/>
    <x v="1"/>
  </r>
  <r>
    <x v="1"/>
    <x v="1"/>
    <x v="1"/>
    <x v="1"/>
    <x v="1"/>
    <x v="2"/>
    <x v="1"/>
    <x v="1"/>
    <x v="1"/>
    <x v="1"/>
    <x v="1"/>
    <x v="1"/>
    <x v="0"/>
    <x v="1"/>
  </r>
  <r>
    <x v="2"/>
    <x v="1"/>
    <x v="3"/>
    <x v="2"/>
    <x v="0"/>
    <x v="0"/>
    <x v="2"/>
    <x v="1"/>
    <x v="1"/>
    <x v="1"/>
    <x v="1"/>
    <x v="1"/>
    <x v="0"/>
    <x v="1"/>
  </r>
  <r>
    <x v="0"/>
    <x v="0"/>
    <x v="0"/>
    <x v="0"/>
    <x v="0"/>
    <x v="0"/>
    <x v="0"/>
    <x v="1"/>
    <x v="0"/>
    <x v="0"/>
    <x v="1"/>
    <x v="0"/>
    <x v="0"/>
    <x v="0"/>
  </r>
  <r>
    <x v="0"/>
    <x v="0"/>
    <x v="0"/>
    <x v="0"/>
    <x v="0"/>
    <x v="0"/>
    <x v="0"/>
    <x v="1"/>
    <x v="0"/>
    <x v="0"/>
    <x v="1"/>
    <x v="1"/>
    <x v="0"/>
    <x v="0"/>
  </r>
  <r>
    <x v="0"/>
    <x v="0"/>
    <x v="0"/>
    <x v="0"/>
    <x v="0"/>
    <x v="0"/>
    <x v="0"/>
    <x v="2"/>
    <x v="2"/>
    <x v="3"/>
    <x v="2"/>
    <x v="2"/>
    <x v="3"/>
    <x v="2"/>
  </r>
  <r>
    <x v="0"/>
    <x v="0"/>
    <x v="0"/>
    <x v="0"/>
    <x v="0"/>
    <x v="0"/>
    <x v="0"/>
    <x v="0"/>
    <x v="0"/>
    <x v="0"/>
    <x v="0"/>
    <x v="0"/>
    <x v="1"/>
    <x v="0"/>
  </r>
  <r>
    <x v="1"/>
    <x v="1"/>
    <x v="2"/>
    <x v="1"/>
    <x v="1"/>
    <x v="1"/>
    <x v="1"/>
    <x v="1"/>
    <x v="1"/>
    <x v="1"/>
    <x v="1"/>
    <x v="1"/>
    <x v="0"/>
    <x v="1"/>
  </r>
  <r>
    <x v="0"/>
    <x v="0"/>
    <x v="0"/>
    <x v="0"/>
    <x v="0"/>
    <x v="0"/>
    <x v="0"/>
    <x v="1"/>
    <x v="1"/>
    <x v="1"/>
    <x v="1"/>
    <x v="1"/>
    <x v="0"/>
    <x v="1"/>
  </r>
  <r>
    <x v="0"/>
    <x v="0"/>
    <x v="0"/>
    <x v="0"/>
    <x v="0"/>
    <x v="0"/>
    <x v="0"/>
    <x v="1"/>
    <x v="1"/>
    <x v="1"/>
    <x v="1"/>
    <x v="1"/>
    <x v="0"/>
    <x v="1"/>
  </r>
  <r>
    <x v="0"/>
    <x v="0"/>
    <x v="0"/>
    <x v="0"/>
    <x v="0"/>
    <x v="0"/>
    <x v="0"/>
    <x v="1"/>
    <x v="1"/>
    <x v="1"/>
    <x v="1"/>
    <x v="1"/>
    <x v="0"/>
    <x v="1"/>
  </r>
  <r>
    <x v="0"/>
    <x v="0"/>
    <x v="0"/>
    <x v="0"/>
    <x v="0"/>
    <x v="0"/>
    <x v="0"/>
    <x v="1"/>
    <x v="1"/>
    <x v="1"/>
    <x v="1"/>
    <x v="1"/>
    <x v="0"/>
    <x v="1"/>
  </r>
  <r>
    <x v="0"/>
    <x v="0"/>
    <x v="0"/>
    <x v="0"/>
    <x v="0"/>
    <x v="0"/>
    <x v="0"/>
    <x v="1"/>
    <x v="1"/>
    <x v="1"/>
    <x v="1"/>
    <x v="1"/>
    <x v="0"/>
    <x v="1"/>
  </r>
  <r>
    <x v="0"/>
    <x v="0"/>
    <x v="0"/>
    <x v="0"/>
    <x v="0"/>
    <x v="0"/>
    <x v="1"/>
    <x v="2"/>
    <x v="1"/>
    <x v="1"/>
    <x v="1"/>
    <x v="1"/>
    <x v="0"/>
    <x v="1"/>
  </r>
  <r>
    <x v="0"/>
    <x v="0"/>
    <x v="0"/>
    <x v="0"/>
    <x v="0"/>
    <x v="0"/>
    <x v="0"/>
    <x v="1"/>
    <x v="1"/>
    <x v="1"/>
    <x v="1"/>
    <x v="1"/>
    <x v="0"/>
    <x v="1"/>
  </r>
  <r>
    <x v="0"/>
    <x v="0"/>
    <x v="0"/>
    <x v="0"/>
    <x v="0"/>
    <x v="0"/>
    <x v="0"/>
    <x v="1"/>
    <x v="1"/>
    <x v="1"/>
    <x v="1"/>
    <x v="1"/>
    <x v="0"/>
    <x v="1"/>
  </r>
  <r>
    <x v="0"/>
    <x v="0"/>
    <x v="0"/>
    <x v="0"/>
    <x v="1"/>
    <x v="1"/>
    <x v="0"/>
    <x v="1"/>
    <x v="1"/>
    <x v="1"/>
    <x v="1"/>
    <x v="1"/>
    <x v="0"/>
    <x v="1"/>
  </r>
  <r>
    <x v="0"/>
    <x v="0"/>
    <x v="0"/>
    <x v="0"/>
    <x v="0"/>
    <x v="0"/>
    <x v="0"/>
    <x v="2"/>
    <x v="3"/>
    <x v="2"/>
    <x v="3"/>
    <x v="3"/>
    <x v="2"/>
    <x v="3"/>
  </r>
  <r>
    <x v="0"/>
    <x v="0"/>
    <x v="0"/>
    <x v="0"/>
    <x v="0"/>
    <x v="0"/>
    <x v="0"/>
    <x v="1"/>
    <x v="2"/>
    <x v="3"/>
    <x v="2"/>
    <x v="2"/>
    <x v="0"/>
    <x v="2"/>
  </r>
  <r>
    <x v="2"/>
    <x v="1"/>
    <x v="1"/>
    <x v="1"/>
    <x v="0"/>
    <x v="2"/>
    <x v="1"/>
    <x v="3"/>
    <x v="0"/>
    <x v="0"/>
    <x v="0"/>
    <x v="0"/>
    <x v="1"/>
    <x v="0"/>
  </r>
  <r>
    <x v="1"/>
    <x v="1"/>
    <x v="1"/>
    <x v="1"/>
    <x v="1"/>
    <x v="1"/>
    <x v="1"/>
    <x v="1"/>
    <x v="1"/>
    <x v="1"/>
    <x v="1"/>
    <x v="1"/>
    <x v="0"/>
    <x v="1"/>
  </r>
  <r>
    <x v="0"/>
    <x v="0"/>
    <x v="0"/>
    <x v="0"/>
    <x v="0"/>
    <x v="0"/>
    <x v="0"/>
    <x v="1"/>
    <x v="0"/>
    <x v="0"/>
    <x v="1"/>
    <x v="0"/>
    <x v="0"/>
    <x v="1"/>
  </r>
  <r>
    <x v="0"/>
    <x v="0"/>
    <x v="0"/>
    <x v="0"/>
    <x v="0"/>
    <x v="0"/>
    <x v="0"/>
    <x v="1"/>
    <x v="0"/>
    <x v="0"/>
    <x v="0"/>
    <x v="0"/>
    <x v="0"/>
    <x v="0"/>
  </r>
  <r>
    <x v="0"/>
    <x v="0"/>
    <x v="0"/>
    <x v="0"/>
    <x v="0"/>
    <x v="0"/>
    <x v="0"/>
    <x v="3"/>
    <x v="1"/>
    <x v="1"/>
    <x v="1"/>
    <x v="1"/>
    <x v="3"/>
    <x v="1"/>
  </r>
  <r>
    <x v="3"/>
    <x v="1"/>
    <x v="1"/>
    <x v="1"/>
    <x v="2"/>
    <x v="2"/>
    <x v="1"/>
    <x v="1"/>
    <x v="1"/>
    <x v="1"/>
    <x v="1"/>
    <x v="1"/>
    <x v="0"/>
    <x v="1"/>
  </r>
  <r>
    <x v="0"/>
    <x v="0"/>
    <x v="0"/>
    <x v="0"/>
    <x v="0"/>
    <x v="0"/>
    <x v="0"/>
    <x v="3"/>
    <x v="1"/>
    <x v="3"/>
    <x v="2"/>
    <x v="2"/>
    <x v="0"/>
    <x v="2"/>
  </r>
  <r>
    <x v="0"/>
    <x v="0"/>
    <x v="0"/>
    <x v="0"/>
    <x v="0"/>
    <x v="0"/>
    <x v="0"/>
    <x v="3"/>
    <x v="1"/>
    <x v="1"/>
    <x v="1"/>
    <x v="1"/>
    <x v="1"/>
    <x v="1"/>
  </r>
  <r>
    <x v="3"/>
    <x v="1"/>
    <x v="1"/>
    <x v="1"/>
    <x v="2"/>
    <x v="1"/>
    <x v="1"/>
    <x v="1"/>
    <x v="1"/>
    <x v="1"/>
    <x v="1"/>
    <x v="1"/>
    <x v="0"/>
    <x v="1"/>
  </r>
  <r>
    <x v="0"/>
    <x v="0"/>
    <x v="0"/>
    <x v="0"/>
    <x v="0"/>
    <x v="0"/>
    <x v="0"/>
    <x v="2"/>
    <x v="3"/>
    <x v="2"/>
    <x v="3"/>
    <x v="3"/>
    <x v="0"/>
    <x v="3"/>
  </r>
  <r>
    <x v="0"/>
    <x v="0"/>
    <x v="0"/>
    <x v="0"/>
    <x v="0"/>
    <x v="0"/>
    <x v="0"/>
    <x v="1"/>
    <x v="1"/>
    <x v="1"/>
    <x v="1"/>
    <x v="1"/>
    <x v="0"/>
    <x v="1"/>
  </r>
  <r>
    <x v="0"/>
    <x v="0"/>
    <x v="0"/>
    <x v="0"/>
    <x v="0"/>
    <x v="0"/>
    <x v="0"/>
    <x v="1"/>
    <x v="1"/>
    <x v="1"/>
    <x v="1"/>
    <x v="1"/>
    <x v="0"/>
    <x v="1"/>
  </r>
  <r>
    <x v="0"/>
    <x v="0"/>
    <x v="0"/>
    <x v="0"/>
    <x v="0"/>
    <x v="0"/>
    <x v="0"/>
    <x v="1"/>
    <x v="1"/>
    <x v="1"/>
    <x v="1"/>
    <x v="1"/>
    <x v="0"/>
    <x v="1"/>
  </r>
  <r>
    <x v="0"/>
    <x v="0"/>
    <x v="0"/>
    <x v="0"/>
    <x v="0"/>
    <x v="0"/>
    <x v="0"/>
    <x v="1"/>
    <x v="1"/>
    <x v="1"/>
    <x v="1"/>
    <x v="1"/>
    <x v="0"/>
    <x v="1"/>
  </r>
  <r>
    <x v="0"/>
    <x v="0"/>
    <x v="0"/>
    <x v="0"/>
    <x v="0"/>
    <x v="0"/>
    <x v="0"/>
    <x v="1"/>
    <x v="1"/>
    <x v="1"/>
    <x v="1"/>
    <x v="1"/>
    <x v="0"/>
    <x v="1"/>
  </r>
  <r>
    <x v="1"/>
    <x v="1"/>
    <x v="1"/>
    <x v="1"/>
    <x v="1"/>
    <x v="1"/>
    <x v="1"/>
    <x v="1"/>
    <x v="1"/>
    <x v="1"/>
    <x v="1"/>
    <x v="1"/>
    <x v="0"/>
    <x v="1"/>
  </r>
  <r>
    <x v="0"/>
    <x v="0"/>
    <x v="0"/>
    <x v="0"/>
    <x v="0"/>
    <x v="0"/>
    <x v="0"/>
    <x v="1"/>
    <x v="2"/>
    <x v="3"/>
    <x v="1"/>
    <x v="2"/>
    <x v="0"/>
    <x v="0"/>
  </r>
  <r>
    <x v="0"/>
    <x v="0"/>
    <x v="0"/>
    <x v="0"/>
    <x v="0"/>
    <x v="0"/>
    <x v="0"/>
    <x v="1"/>
    <x v="1"/>
    <x v="1"/>
    <x v="1"/>
    <x v="1"/>
    <x v="0"/>
    <x v="1"/>
  </r>
  <r>
    <x v="0"/>
    <x v="0"/>
    <x v="0"/>
    <x v="0"/>
    <x v="0"/>
    <x v="0"/>
    <x v="0"/>
    <x v="1"/>
    <x v="1"/>
    <x v="1"/>
    <x v="1"/>
    <x v="1"/>
    <x v="0"/>
    <x v="1"/>
  </r>
  <r>
    <x v="0"/>
    <x v="0"/>
    <x v="0"/>
    <x v="0"/>
    <x v="0"/>
    <x v="0"/>
    <x v="0"/>
    <x v="1"/>
    <x v="1"/>
    <x v="1"/>
    <x v="1"/>
    <x v="1"/>
    <x v="0"/>
    <x v="1"/>
  </r>
  <r>
    <x v="0"/>
    <x v="0"/>
    <x v="0"/>
    <x v="0"/>
    <x v="0"/>
    <x v="0"/>
    <x v="0"/>
    <x v="3"/>
    <x v="1"/>
    <x v="1"/>
    <x v="1"/>
    <x v="1"/>
    <x v="3"/>
    <x v="1"/>
  </r>
  <r>
    <x v="0"/>
    <x v="0"/>
    <x v="0"/>
    <x v="0"/>
    <x v="0"/>
    <x v="0"/>
    <x v="0"/>
    <x v="1"/>
    <x v="1"/>
    <x v="1"/>
    <x v="1"/>
    <x v="1"/>
    <x v="0"/>
    <x v="1"/>
  </r>
  <r>
    <x v="0"/>
    <x v="0"/>
    <x v="0"/>
    <x v="0"/>
    <x v="0"/>
    <x v="0"/>
    <x v="0"/>
    <x v="1"/>
    <x v="0"/>
    <x v="0"/>
    <x v="1"/>
    <x v="1"/>
    <x v="0"/>
    <x v="0"/>
  </r>
  <r>
    <x v="0"/>
    <x v="0"/>
    <x v="0"/>
    <x v="0"/>
    <x v="0"/>
    <x v="0"/>
    <x v="0"/>
    <x v="0"/>
    <x v="0"/>
    <x v="0"/>
    <x v="0"/>
    <x v="0"/>
    <x v="1"/>
    <x v="0"/>
  </r>
  <r>
    <x v="0"/>
    <x v="0"/>
    <x v="0"/>
    <x v="0"/>
    <x v="0"/>
    <x v="0"/>
    <x v="0"/>
    <x v="1"/>
    <x v="1"/>
    <x v="1"/>
    <x v="1"/>
    <x v="1"/>
    <x v="0"/>
    <x v="1"/>
  </r>
  <r>
    <x v="0"/>
    <x v="1"/>
    <x v="0"/>
    <x v="1"/>
    <x v="0"/>
    <x v="0"/>
    <x v="1"/>
    <x v="0"/>
    <x v="1"/>
    <x v="0"/>
    <x v="1"/>
    <x v="1"/>
    <x v="0"/>
    <x v="0"/>
  </r>
  <r>
    <x v="0"/>
    <x v="0"/>
    <x v="0"/>
    <x v="0"/>
    <x v="0"/>
    <x v="0"/>
    <x v="0"/>
    <x v="1"/>
    <x v="2"/>
    <x v="3"/>
    <x v="2"/>
    <x v="2"/>
    <x v="0"/>
    <x v="2"/>
  </r>
  <r>
    <x v="0"/>
    <x v="0"/>
    <x v="0"/>
    <x v="0"/>
    <x v="0"/>
    <x v="0"/>
    <x v="0"/>
    <x v="0"/>
    <x v="1"/>
    <x v="1"/>
    <x v="1"/>
    <x v="1"/>
    <x v="1"/>
    <x v="1"/>
  </r>
  <r>
    <x v="0"/>
    <x v="0"/>
    <x v="0"/>
    <x v="0"/>
    <x v="0"/>
    <x v="0"/>
    <x v="0"/>
    <x v="1"/>
    <x v="1"/>
    <x v="1"/>
    <x v="1"/>
    <x v="1"/>
    <x v="0"/>
    <x v="1"/>
  </r>
  <r>
    <x v="1"/>
    <x v="1"/>
    <x v="1"/>
    <x v="1"/>
    <x v="1"/>
    <x v="2"/>
    <x v="1"/>
    <x v="1"/>
    <x v="1"/>
    <x v="1"/>
    <x v="1"/>
    <x v="1"/>
    <x v="0"/>
    <x v="1"/>
  </r>
  <r>
    <x v="0"/>
    <x v="0"/>
    <x v="0"/>
    <x v="0"/>
    <x v="0"/>
    <x v="0"/>
    <x v="0"/>
    <x v="2"/>
    <x v="1"/>
    <x v="1"/>
    <x v="1"/>
    <x v="1"/>
    <x v="0"/>
    <x v="1"/>
  </r>
  <r>
    <x v="0"/>
    <x v="0"/>
    <x v="0"/>
    <x v="0"/>
    <x v="0"/>
    <x v="0"/>
    <x v="0"/>
    <x v="1"/>
    <x v="1"/>
    <x v="1"/>
    <x v="1"/>
    <x v="1"/>
    <x v="0"/>
    <x v="1"/>
  </r>
  <r>
    <x v="0"/>
    <x v="1"/>
    <x v="3"/>
    <x v="2"/>
    <x v="0"/>
    <x v="0"/>
    <x v="2"/>
    <x v="3"/>
    <x v="1"/>
    <x v="1"/>
    <x v="1"/>
    <x v="1"/>
    <x v="0"/>
    <x v="1"/>
  </r>
  <r>
    <x v="0"/>
    <x v="0"/>
    <x v="0"/>
    <x v="0"/>
    <x v="0"/>
    <x v="0"/>
    <x v="0"/>
    <x v="1"/>
    <x v="1"/>
    <x v="1"/>
    <x v="1"/>
    <x v="1"/>
    <x v="0"/>
    <x v="1"/>
  </r>
  <r>
    <x v="0"/>
    <x v="0"/>
    <x v="0"/>
    <x v="0"/>
    <x v="0"/>
    <x v="0"/>
    <x v="0"/>
    <x v="1"/>
    <x v="0"/>
    <x v="0"/>
    <x v="0"/>
    <x v="0"/>
    <x v="0"/>
    <x v="0"/>
  </r>
  <r>
    <x v="0"/>
    <x v="0"/>
    <x v="0"/>
    <x v="0"/>
    <x v="0"/>
    <x v="0"/>
    <x v="1"/>
    <x v="1"/>
    <x v="1"/>
    <x v="1"/>
    <x v="1"/>
    <x v="1"/>
    <x v="0"/>
    <x v="1"/>
  </r>
  <r>
    <x v="1"/>
    <x v="1"/>
    <x v="1"/>
    <x v="1"/>
    <x v="1"/>
    <x v="1"/>
    <x v="1"/>
    <x v="1"/>
    <x v="1"/>
    <x v="1"/>
    <x v="1"/>
    <x v="1"/>
    <x v="0"/>
    <x v="1"/>
  </r>
  <r>
    <x v="0"/>
    <x v="0"/>
    <x v="0"/>
    <x v="0"/>
    <x v="0"/>
    <x v="0"/>
    <x v="0"/>
    <x v="1"/>
    <x v="0"/>
    <x v="0"/>
    <x v="0"/>
    <x v="0"/>
    <x v="0"/>
    <x v="0"/>
  </r>
  <r>
    <x v="1"/>
    <x v="1"/>
    <x v="1"/>
    <x v="1"/>
    <x v="1"/>
    <x v="1"/>
    <x v="1"/>
    <x v="1"/>
    <x v="1"/>
    <x v="1"/>
    <x v="1"/>
    <x v="1"/>
    <x v="0"/>
    <x v="1"/>
  </r>
  <r>
    <x v="0"/>
    <x v="0"/>
    <x v="0"/>
    <x v="0"/>
    <x v="0"/>
    <x v="0"/>
    <x v="0"/>
    <x v="1"/>
    <x v="1"/>
    <x v="1"/>
    <x v="1"/>
    <x v="1"/>
    <x v="0"/>
    <x v="1"/>
  </r>
  <r>
    <x v="1"/>
    <x v="1"/>
    <x v="1"/>
    <x v="1"/>
    <x v="1"/>
    <x v="1"/>
    <x v="1"/>
    <x v="1"/>
    <x v="1"/>
    <x v="1"/>
    <x v="1"/>
    <x v="1"/>
    <x v="0"/>
    <x v="1"/>
  </r>
  <r>
    <x v="1"/>
    <x v="1"/>
    <x v="1"/>
    <x v="1"/>
    <x v="0"/>
    <x v="0"/>
    <x v="1"/>
    <x v="1"/>
    <x v="1"/>
    <x v="1"/>
    <x v="1"/>
    <x v="1"/>
    <x v="0"/>
    <x v="1"/>
  </r>
  <r>
    <x v="0"/>
    <x v="0"/>
    <x v="0"/>
    <x v="0"/>
    <x v="0"/>
    <x v="0"/>
    <x v="0"/>
    <x v="1"/>
    <x v="1"/>
    <x v="1"/>
    <x v="1"/>
    <x v="1"/>
    <x v="0"/>
    <x v="1"/>
  </r>
  <r>
    <x v="0"/>
    <x v="0"/>
    <x v="0"/>
    <x v="0"/>
    <x v="0"/>
    <x v="0"/>
    <x v="1"/>
    <x v="1"/>
    <x v="1"/>
    <x v="1"/>
    <x v="1"/>
    <x v="1"/>
    <x v="0"/>
    <x v="1"/>
  </r>
  <r>
    <x v="0"/>
    <x v="0"/>
    <x v="0"/>
    <x v="0"/>
    <x v="0"/>
    <x v="0"/>
    <x v="0"/>
    <x v="1"/>
    <x v="1"/>
    <x v="1"/>
    <x v="1"/>
    <x v="1"/>
    <x v="0"/>
    <x v="1"/>
  </r>
  <r>
    <x v="0"/>
    <x v="0"/>
    <x v="0"/>
    <x v="0"/>
    <x v="0"/>
    <x v="0"/>
    <x v="0"/>
    <x v="1"/>
    <x v="1"/>
    <x v="1"/>
    <x v="1"/>
    <x v="1"/>
    <x v="0"/>
    <x v="1"/>
  </r>
  <r>
    <x v="0"/>
    <x v="0"/>
    <x v="0"/>
    <x v="0"/>
    <x v="0"/>
    <x v="0"/>
    <x v="0"/>
    <x v="1"/>
    <x v="2"/>
    <x v="3"/>
    <x v="2"/>
    <x v="2"/>
    <x v="0"/>
    <x v="2"/>
  </r>
  <r>
    <x v="3"/>
    <x v="1"/>
    <x v="2"/>
    <x v="2"/>
    <x v="1"/>
    <x v="1"/>
    <x v="1"/>
    <x v="1"/>
    <x v="1"/>
    <x v="1"/>
    <x v="1"/>
    <x v="1"/>
    <x v="0"/>
    <x v="1"/>
  </r>
  <r>
    <x v="1"/>
    <x v="1"/>
    <x v="1"/>
    <x v="1"/>
    <x v="2"/>
    <x v="0"/>
    <x v="1"/>
    <x v="2"/>
    <x v="1"/>
    <x v="1"/>
    <x v="1"/>
    <x v="1"/>
    <x v="0"/>
    <x v="1"/>
  </r>
  <r>
    <x v="1"/>
    <x v="1"/>
    <x v="1"/>
    <x v="1"/>
    <x v="2"/>
    <x v="0"/>
    <x v="1"/>
    <x v="1"/>
    <x v="1"/>
    <x v="1"/>
    <x v="1"/>
    <x v="1"/>
    <x v="0"/>
    <x v="1"/>
  </r>
  <r>
    <x v="0"/>
    <x v="0"/>
    <x v="0"/>
    <x v="0"/>
    <x v="0"/>
    <x v="0"/>
    <x v="0"/>
    <x v="1"/>
    <x v="0"/>
    <x v="0"/>
    <x v="0"/>
    <x v="0"/>
    <x v="0"/>
    <x v="0"/>
  </r>
  <r>
    <x v="0"/>
    <x v="1"/>
    <x v="0"/>
    <x v="1"/>
    <x v="2"/>
    <x v="0"/>
    <x v="1"/>
    <x v="2"/>
    <x v="1"/>
    <x v="1"/>
    <x v="1"/>
    <x v="1"/>
    <x v="0"/>
    <x v="1"/>
  </r>
  <r>
    <x v="1"/>
    <x v="0"/>
    <x v="2"/>
    <x v="0"/>
    <x v="1"/>
    <x v="1"/>
    <x v="0"/>
    <x v="1"/>
    <x v="1"/>
    <x v="1"/>
    <x v="1"/>
    <x v="1"/>
    <x v="0"/>
    <x v="1"/>
  </r>
  <r>
    <x v="1"/>
    <x v="1"/>
    <x v="1"/>
    <x v="1"/>
    <x v="0"/>
    <x v="0"/>
    <x v="1"/>
    <x v="1"/>
    <x v="1"/>
    <x v="1"/>
    <x v="1"/>
    <x v="1"/>
    <x v="0"/>
    <x v="1"/>
  </r>
  <r>
    <x v="0"/>
    <x v="0"/>
    <x v="0"/>
    <x v="0"/>
    <x v="0"/>
    <x v="0"/>
    <x v="0"/>
    <x v="1"/>
    <x v="0"/>
    <x v="0"/>
    <x v="0"/>
    <x v="1"/>
    <x v="0"/>
    <x v="0"/>
  </r>
  <r>
    <x v="0"/>
    <x v="0"/>
    <x v="0"/>
    <x v="0"/>
    <x v="0"/>
    <x v="0"/>
    <x v="0"/>
    <x v="1"/>
    <x v="0"/>
    <x v="0"/>
    <x v="0"/>
    <x v="0"/>
    <x v="0"/>
    <x v="0"/>
  </r>
</pivotCacheRecords>
</file>

<file path=xl/pivotCache/pivotCacheRecords4.xml><?xml version="1.0" encoding="utf-8"?>
<pivotCacheRecords xmlns="http://schemas.openxmlformats.org/spreadsheetml/2006/main" xmlns:r="http://schemas.openxmlformats.org/officeDocument/2006/relationships" count="151">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1"/>
    <x v="1"/>
    <x v="1"/>
    <n v="0"/>
    <n v="0"/>
    <n v="1"/>
    <n v="0"/>
    <n v="0"/>
    <n v="0"/>
    <n v="0"/>
    <n v="0"/>
    <n v="0"/>
    <n v="0"/>
    <n v="0"/>
    <n v="0"/>
    <n v="0"/>
    <n v="0"/>
    <x v="1"/>
    <n v="0"/>
    <s v=""/>
    <s v="Farine de blé blanche Riz Maïs (moulu) Sucre Haricot noir"/>
    <x v="1"/>
    <x v="1"/>
    <x v="1"/>
    <x v="1"/>
    <x v="1"/>
    <x v="1"/>
    <x v="1"/>
    <n v="0"/>
    <x v="1"/>
    <x v="1"/>
    <x v="1"/>
    <x v="1"/>
    <x v="1"/>
  </r>
  <r>
    <x v="2"/>
    <x v="0"/>
    <x v="0"/>
    <s v=""/>
    <s v=""/>
    <s v=""/>
    <s v=""/>
    <s v=""/>
    <s v=""/>
    <s v=""/>
    <s v=""/>
    <s v=""/>
    <s v=""/>
    <s v=""/>
    <s v=""/>
    <s v=""/>
    <s v=""/>
    <x v="0"/>
    <s v=""/>
    <s v=""/>
    <s v=""/>
    <x v="0"/>
    <x v="0"/>
    <x v="0"/>
    <x v="0"/>
    <x v="0"/>
    <x v="0"/>
    <x v="0"/>
    <s v=""/>
    <x v="1"/>
    <x v="2"/>
    <x v="2"/>
    <x v="2"/>
    <x v="1"/>
  </r>
  <r>
    <x v="2"/>
    <x v="0"/>
    <x v="0"/>
    <s v=""/>
    <s v=""/>
    <s v=""/>
    <s v=""/>
    <s v=""/>
    <s v=""/>
    <s v=""/>
    <s v=""/>
    <s v=""/>
    <s v=""/>
    <s v=""/>
    <s v=""/>
    <s v=""/>
    <s v=""/>
    <x v="0"/>
    <s v=""/>
    <s v=""/>
    <s v=""/>
    <x v="0"/>
    <x v="0"/>
    <x v="0"/>
    <x v="0"/>
    <x v="0"/>
    <x v="0"/>
    <x v="0"/>
    <s v=""/>
    <x v="1"/>
    <x v="3"/>
    <x v="3"/>
    <x v="1"/>
    <x v="2"/>
  </r>
  <r>
    <x v="2"/>
    <x v="0"/>
    <x v="0"/>
    <s v=""/>
    <s v=""/>
    <s v=""/>
    <s v=""/>
    <s v=""/>
    <s v=""/>
    <s v=""/>
    <s v=""/>
    <s v=""/>
    <s v=""/>
    <s v=""/>
    <s v=""/>
    <s v=""/>
    <s v=""/>
    <x v="0"/>
    <s v=""/>
    <s v=""/>
    <s v=""/>
    <x v="0"/>
    <x v="0"/>
    <x v="0"/>
    <x v="0"/>
    <x v="0"/>
    <x v="0"/>
    <x v="0"/>
    <s v=""/>
    <x v="1"/>
    <x v="2"/>
    <x v="2"/>
    <x v="2"/>
    <x v="3"/>
  </r>
  <r>
    <x v="0"/>
    <x v="0"/>
    <x v="0"/>
    <s v=""/>
    <s v=""/>
    <s v=""/>
    <s v=""/>
    <s v=""/>
    <s v=""/>
    <s v=""/>
    <s v=""/>
    <s v=""/>
    <s v=""/>
    <s v=""/>
    <s v=""/>
    <s v=""/>
    <s v=""/>
    <x v="0"/>
    <s v=""/>
    <s v=""/>
    <s v=""/>
    <x v="0"/>
    <x v="0"/>
    <x v="0"/>
    <x v="0"/>
    <x v="0"/>
    <x v="0"/>
    <x v="0"/>
    <s v=""/>
    <x v="0"/>
    <x v="0"/>
    <x v="0"/>
    <x v="0"/>
    <x v="0"/>
  </r>
  <r>
    <x v="1"/>
    <x v="2"/>
    <x v="1"/>
    <n v="0"/>
    <n v="0"/>
    <n v="0"/>
    <n v="0"/>
    <n v="0"/>
    <n v="0"/>
    <n v="0"/>
    <n v="0"/>
    <n v="0"/>
    <n v="1"/>
    <n v="0"/>
    <n v="1"/>
    <n v="0"/>
    <n v="0"/>
    <x v="1"/>
    <n v="0"/>
    <s v=""/>
    <s v="Farine de blé blanche Riz Sucre Huile végétale"/>
    <x v="1"/>
    <x v="1"/>
    <x v="2"/>
    <x v="1"/>
    <x v="2"/>
    <x v="1"/>
    <x v="2"/>
    <n v="0"/>
    <x v="1"/>
    <x v="4"/>
    <x v="4"/>
    <x v="2"/>
    <x v="2"/>
  </r>
  <r>
    <x v="1"/>
    <x v="3"/>
    <x v="1"/>
    <n v="0"/>
    <n v="0"/>
    <n v="0"/>
    <n v="0"/>
    <n v="0"/>
    <n v="0"/>
    <n v="0"/>
    <n v="0"/>
    <n v="0"/>
    <n v="0"/>
    <n v="0"/>
    <n v="1"/>
    <n v="0"/>
    <n v="0"/>
    <x v="2"/>
    <n v="0"/>
    <s v="Stock épuisé"/>
    <s v="Farine de blé blanche Riz Maïs (moulu) Sucre Haricot noir Haricot rouge Huile végétale"/>
    <x v="1"/>
    <x v="1"/>
    <x v="1"/>
    <x v="1"/>
    <x v="1"/>
    <x v="2"/>
    <x v="2"/>
    <n v="0"/>
    <x v="1"/>
    <x v="4"/>
    <x v="4"/>
    <x v="2"/>
    <x v="1"/>
  </r>
  <r>
    <x v="1"/>
    <x v="3"/>
    <x v="1"/>
    <n v="0"/>
    <n v="0"/>
    <n v="0"/>
    <n v="0"/>
    <n v="0"/>
    <n v="0"/>
    <n v="0"/>
    <n v="0"/>
    <n v="0"/>
    <n v="0"/>
    <n v="0"/>
    <n v="1"/>
    <n v="0"/>
    <n v="0"/>
    <x v="2"/>
    <n v="0"/>
    <s v="Stock épuisé"/>
    <s v="Farine de blé blanche Riz Maïs (moulu) Sucre Haricot noir Huile végétale"/>
    <x v="1"/>
    <x v="1"/>
    <x v="1"/>
    <x v="1"/>
    <x v="1"/>
    <x v="1"/>
    <x v="2"/>
    <n v="0"/>
    <x v="1"/>
    <x v="4"/>
    <x v="4"/>
    <x v="2"/>
    <x v="2"/>
  </r>
  <r>
    <x v="0"/>
    <x v="0"/>
    <x v="0"/>
    <s v=""/>
    <s v=""/>
    <s v=""/>
    <s v=""/>
    <s v=""/>
    <s v=""/>
    <s v=""/>
    <s v=""/>
    <s v=""/>
    <s v=""/>
    <s v=""/>
    <s v=""/>
    <s v=""/>
    <s v=""/>
    <x v="0"/>
    <s v=""/>
    <s v=""/>
    <s v=""/>
    <x v="0"/>
    <x v="0"/>
    <x v="0"/>
    <x v="0"/>
    <x v="0"/>
    <x v="0"/>
    <x v="0"/>
    <s v=""/>
    <x v="0"/>
    <x v="0"/>
    <x v="0"/>
    <x v="0"/>
    <x v="0"/>
  </r>
  <r>
    <x v="1"/>
    <x v="4"/>
    <x v="1"/>
    <n v="0"/>
    <n v="0"/>
    <n v="0"/>
    <n v="1"/>
    <n v="0"/>
    <n v="0"/>
    <n v="0"/>
    <n v="0"/>
    <n v="0"/>
    <n v="0"/>
    <n v="0"/>
    <n v="1"/>
    <n v="0"/>
    <n v="0"/>
    <x v="1"/>
    <n v="0"/>
    <s v=""/>
    <s v="Farine de blé blanche Riz Maïs (moulu) Huile végétale Sucre"/>
    <x v="1"/>
    <x v="1"/>
    <x v="1"/>
    <x v="1"/>
    <x v="2"/>
    <x v="1"/>
    <x v="2"/>
    <n v="0"/>
    <x v="1"/>
    <x v="4"/>
    <x v="5"/>
    <x v="1"/>
    <x v="1"/>
  </r>
  <r>
    <x v="1"/>
    <x v="5"/>
    <x v="1"/>
    <n v="0"/>
    <n v="1"/>
    <n v="0"/>
    <n v="0"/>
    <n v="0"/>
    <n v="0"/>
    <n v="0"/>
    <n v="0"/>
    <n v="0"/>
    <n v="0"/>
    <n v="0"/>
    <n v="1"/>
    <n v="0"/>
    <n v="0"/>
    <x v="1"/>
    <n v="0"/>
    <s v=""/>
    <s v="Farine de blé blanche Riz Maïs (moulu) Sucre Haricot noir Haricot rouge Huile végétale"/>
    <x v="1"/>
    <x v="1"/>
    <x v="1"/>
    <x v="1"/>
    <x v="1"/>
    <x v="2"/>
    <x v="2"/>
    <n v="0"/>
    <x v="1"/>
    <x v="2"/>
    <x v="2"/>
    <x v="1"/>
    <x v="3"/>
  </r>
  <r>
    <x v="1"/>
    <x v="6"/>
    <x v="1"/>
    <n v="0"/>
    <n v="0"/>
    <n v="0"/>
    <n v="0"/>
    <n v="0"/>
    <n v="0"/>
    <n v="0"/>
    <n v="0"/>
    <n v="0"/>
    <n v="1"/>
    <n v="0"/>
    <n v="0"/>
    <n v="0"/>
    <n v="0"/>
    <x v="1"/>
    <n v="0"/>
    <s v=""/>
    <s v="Farine de blé blanche Riz Maïs (moulu) Haricot rouge Sucre Haricot noir Huile végétale"/>
    <x v="1"/>
    <x v="1"/>
    <x v="1"/>
    <x v="1"/>
    <x v="1"/>
    <x v="2"/>
    <x v="2"/>
    <n v="0"/>
    <x v="1"/>
    <x v="1"/>
    <x v="6"/>
    <x v="2"/>
    <x v="1"/>
  </r>
  <r>
    <x v="1"/>
    <x v="3"/>
    <x v="1"/>
    <n v="0"/>
    <n v="0"/>
    <n v="0"/>
    <n v="0"/>
    <n v="0"/>
    <n v="0"/>
    <n v="0"/>
    <n v="0"/>
    <n v="0"/>
    <n v="0"/>
    <n v="0"/>
    <n v="1"/>
    <n v="0"/>
    <n v="0"/>
    <x v="2"/>
    <n v="0"/>
    <s v="Stock épuisé"/>
    <s v="Farine de blé blanche Riz Huile végétale Sucre"/>
    <x v="1"/>
    <x v="1"/>
    <x v="2"/>
    <x v="1"/>
    <x v="2"/>
    <x v="1"/>
    <x v="2"/>
    <n v="0"/>
    <x v="1"/>
    <x v="4"/>
    <x v="4"/>
    <x v="2"/>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1"/>
    <x v="7"/>
    <x v="1"/>
    <n v="0"/>
    <n v="0"/>
    <n v="0"/>
    <n v="1"/>
    <n v="0"/>
    <n v="0"/>
    <n v="0"/>
    <n v="0"/>
    <n v="0"/>
    <n v="1"/>
    <n v="0"/>
    <n v="1"/>
    <n v="0"/>
    <n v="0"/>
    <x v="1"/>
    <n v="0"/>
    <s v=""/>
    <s v="Farine de blé blanche Riz Maïs (moulu) Sucre Haricot noir Huile végétale"/>
    <x v="1"/>
    <x v="1"/>
    <x v="1"/>
    <x v="1"/>
    <x v="1"/>
    <x v="1"/>
    <x v="2"/>
    <n v="0"/>
    <x v="1"/>
    <x v="4"/>
    <x v="5"/>
    <x v="1"/>
    <x v="1"/>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2"/>
    <x v="2"/>
    <x v="1"/>
    <x v="2"/>
  </r>
  <r>
    <x v="1"/>
    <x v="3"/>
    <x v="1"/>
    <n v="0"/>
    <n v="0"/>
    <n v="0"/>
    <n v="0"/>
    <n v="0"/>
    <n v="0"/>
    <n v="0"/>
    <n v="0"/>
    <n v="0"/>
    <n v="0"/>
    <n v="0"/>
    <n v="1"/>
    <n v="0"/>
    <n v="0"/>
    <x v="2"/>
    <n v="0"/>
    <s v="Stock épuisé"/>
    <s v="Farine de blé blanche Riz Sucre Huile végétale"/>
    <x v="1"/>
    <x v="1"/>
    <x v="2"/>
    <x v="1"/>
    <x v="2"/>
    <x v="1"/>
    <x v="2"/>
    <n v="0"/>
    <x v="1"/>
    <x v="4"/>
    <x v="5"/>
    <x v="2"/>
    <x v="1"/>
  </r>
  <r>
    <x v="2"/>
    <x v="0"/>
    <x v="0"/>
    <s v=""/>
    <s v=""/>
    <s v=""/>
    <s v=""/>
    <s v=""/>
    <s v=""/>
    <s v=""/>
    <s v=""/>
    <s v=""/>
    <s v=""/>
    <s v=""/>
    <s v=""/>
    <s v=""/>
    <s v=""/>
    <x v="0"/>
    <s v=""/>
    <s v=""/>
    <s v=""/>
    <x v="0"/>
    <x v="0"/>
    <x v="0"/>
    <x v="0"/>
    <x v="0"/>
    <x v="0"/>
    <x v="0"/>
    <s v=""/>
    <x v="1"/>
    <x v="1"/>
    <x v="7"/>
    <x v="2"/>
    <x v="1"/>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1"/>
    <x v="8"/>
    <x v="2"/>
    <n v="0"/>
    <n v="0"/>
    <n v="0"/>
    <n v="0"/>
    <n v="0"/>
    <n v="0"/>
    <n v="0"/>
    <n v="0"/>
    <n v="0"/>
    <n v="1"/>
    <n v="0"/>
    <n v="0"/>
    <n v="0"/>
    <n v="0"/>
    <x v="1"/>
    <n v="0"/>
    <s v=""/>
    <s v="Riz Haricot noir Haricot rouge Huile végétale"/>
    <x v="2"/>
    <x v="1"/>
    <x v="2"/>
    <x v="2"/>
    <x v="1"/>
    <x v="2"/>
    <x v="2"/>
    <n v="0"/>
    <x v="1"/>
    <x v="3"/>
    <x v="3"/>
    <x v="2"/>
    <x v="2"/>
  </r>
  <r>
    <x v="2"/>
    <x v="0"/>
    <x v="0"/>
    <s v=""/>
    <s v=""/>
    <s v=""/>
    <s v=""/>
    <s v=""/>
    <s v=""/>
    <s v=""/>
    <s v=""/>
    <s v=""/>
    <s v=""/>
    <s v=""/>
    <s v=""/>
    <s v=""/>
    <s v=""/>
    <x v="0"/>
    <s v=""/>
    <s v=""/>
    <s v=""/>
    <x v="0"/>
    <x v="0"/>
    <x v="0"/>
    <x v="0"/>
    <x v="0"/>
    <x v="0"/>
    <x v="0"/>
    <s v=""/>
    <x v="1"/>
    <x v="3"/>
    <x v="3"/>
    <x v="1"/>
    <x v="2"/>
  </r>
  <r>
    <x v="0"/>
    <x v="0"/>
    <x v="0"/>
    <s v=""/>
    <s v=""/>
    <s v=""/>
    <s v=""/>
    <s v=""/>
    <s v=""/>
    <s v=""/>
    <s v=""/>
    <s v=""/>
    <s v=""/>
    <s v=""/>
    <s v=""/>
    <s v=""/>
    <s v=""/>
    <x v="0"/>
    <s v=""/>
    <s v=""/>
    <s v=""/>
    <x v="0"/>
    <x v="0"/>
    <x v="0"/>
    <x v="0"/>
    <x v="0"/>
    <x v="0"/>
    <x v="0"/>
    <s v=""/>
    <x v="0"/>
    <x v="0"/>
    <x v="0"/>
    <x v="0"/>
    <x v="0"/>
  </r>
  <r>
    <x v="1"/>
    <x v="9"/>
    <x v="1"/>
    <n v="0"/>
    <n v="0"/>
    <n v="0"/>
    <n v="0"/>
    <n v="1"/>
    <n v="0"/>
    <n v="0"/>
    <n v="0"/>
    <n v="0"/>
    <n v="0"/>
    <n v="0"/>
    <n v="1"/>
    <n v="0"/>
    <n v="0"/>
    <x v="1"/>
    <n v="0"/>
    <s v=""/>
    <s v="Farine de blé blanche Riz Maïs (moulu) Sucre Huile végétale"/>
    <x v="1"/>
    <x v="1"/>
    <x v="1"/>
    <x v="1"/>
    <x v="2"/>
    <x v="1"/>
    <x v="2"/>
    <n v="0"/>
    <x v="1"/>
    <x v="4"/>
    <x v="4"/>
    <x v="1"/>
    <x v="1"/>
  </r>
  <r>
    <x v="2"/>
    <x v="0"/>
    <x v="0"/>
    <s v=""/>
    <s v=""/>
    <s v=""/>
    <s v=""/>
    <s v=""/>
    <s v=""/>
    <s v=""/>
    <s v=""/>
    <s v=""/>
    <s v=""/>
    <s v=""/>
    <s v=""/>
    <s v=""/>
    <s v=""/>
    <x v="0"/>
    <s v=""/>
    <s v=""/>
    <s v=""/>
    <x v="0"/>
    <x v="0"/>
    <x v="0"/>
    <x v="0"/>
    <x v="0"/>
    <x v="0"/>
    <x v="0"/>
    <s v=""/>
    <x v="1"/>
    <x v="2"/>
    <x v="8"/>
    <x v="1"/>
    <x v="2"/>
  </r>
  <r>
    <x v="1"/>
    <x v="3"/>
    <x v="1"/>
    <n v="0"/>
    <n v="0"/>
    <n v="0"/>
    <n v="0"/>
    <n v="0"/>
    <n v="0"/>
    <n v="0"/>
    <n v="0"/>
    <n v="0"/>
    <n v="0"/>
    <n v="0"/>
    <n v="1"/>
    <n v="0"/>
    <n v="0"/>
    <x v="2"/>
    <n v="0"/>
    <s v="Stock épuisé"/>
    <s v="Farine de blé blanche Riz Sucre Huile végétale"/>
    <x v="1"/>
    <x v="1"/>
    <x v="2"/>
    <x v="1"/>
    <x v="2"/>
    <x v="1"/>
    <x v="2"/>
    <n v="0"/>
    <x v="1"/>
    <x v="4"/>
    <x v="5"/>
    <x v="2"/>
    <x v="2"/>
  </r>
  <r>
    <x v="1"/>
    <x v="3"/>
    <x v="1"/>
    <n v="0"/>
    <n v="0"/>
    <n v="0"/>
    <n v="0"/>
    <n v="0"/>
    <n v="0"/>
    <n v="0"/>
    <n v="0"/>
    <n v="0"/>
    <n v="0"/>
    <n v="0"/>
    <n v="1"/>
    <n v="0"/>
    <n v="0"/>
    <x v="2"/>
    <n v="0"/>
    <s v="Stock épuisé"/>
    <s v="Farine de blé blanche Riz Maïs (moulu) Sucre Huile végétale"/>
    <x v="1"/>
    <x v="1"/>
    <x v="1"/>
    <x v="1"/>
    <x v="2"/>
    <x v="1"/>
    <x v="2"/>
    <n v="0"/>
    <x v="1"/>
    <x v="4"/>
    <x v="5"/>
    <x v="1"/>
    <x v="1"/>
  </r>
  <r>
    <x v="1"/>
    <x v="10"/>
    <x v="2"/>
    <n v="0"/>
    <n v="0"/>
    <n v="0"/>
    <n v="0"/>
    <n v="0"/>
    <n v="0"/>
    <n v="0"/>
    <n v="0"/>
    <n v="0"/>
    <n v="0"/>
    <n v="0"/>
    <n v="0"/>
    <n v="0"/>
    <n v="0"/>
    <x v="1"/>
    <n v="0"/>
    <s v=""/>
    <s v="Riz Farine de blé blanche Sucre"/>
    <x v="1"/>
    <x v="1"/>
    <x v="2"/>
    <x v="1"/>
    <x v="2"/>
    <x v="1"/>
    <x v="1"/>
    <n v="0"/>
    <x v="1"/>
    <x v="1"/>
    <x v="7"/>
    <x v="2"/>
    <x v="1"/>
  </r>
  <r>
    <x v="1"/>
    <x v="8"/>
    <x v="2"/>
    <n v="0"/>
    <n v="0"/>
    <n v="0"/>
    <n v="0"/>
    <n v="0"/>
    <n v="0"/>
    <n v="0"/>
    <n v="0"/>
    <n v="0"/>
    <n v="1"/>
    <n v="0"/>
    <n v="0"/>
    <n v="0"/>
    <n v="0"/>
    <x v="1"/>
    <n v="0"/>
    <s v=""/>
    <s v="Riz Haricot noir Haricot rouge Huile végétale"/>
    <x v="2"/>
    <x v="1"/>
    <x v="2"/>
    <x v="2"/>
    <x v="1"/>
    <x v="2"/>
    <x v="2"/>
    <n v="0"/>
    <x v="1"/>
    <x v="3"/>
    <x v="3"/>
    <x v="1"/>
    <x v="2"/>
  </r>
  <r>
    <x v="1"/>
    <x v="11"/>
    <x v="2"/>
    <n v="0"/>
    <n v="1"/>
    <n v="0"/>
    <n v="1"/>
    <n v="1"/>
    <n v="1"/>
    <n v="1"/>
    <n v="0"/>
    <n v="0"/>
    <n v="1"/>
    <n v="1"/>
    <n v="0"/>
    <n v="0"/>
    <n v="0"/>
    <x v="1"/>
    <n v="0"/>
    <s v=""/>
    <s v="Farine de blé blanche Riz Maïs (moulu) Sucre Huile végétale"/>
    <x v="1"/>
    <x v="1"/>
    <x v="1"/>
    <x v="1"/>
    <x v="2"/>
    <x v="1"/>
    <x v="2"/>
    <n v="0"/>
    <x v="1"/>
    <x v="2"/>
    <x v="2"/>
    <x v="3"/>
    <x v="3"/>
  </r>
  <r>
    <x v="2"/>
    <x v="0"/>
    <x v="0"/>
    <s v=""/>
    <s v=""/>
    <s v=""/>
    <s v=""/>
    <s v=""/>
    <s v=""/>
    <s v=""/>
    <s v=""/>
    <s v=""/>
    <s v=""/>
    <s v=""/>
    <s v=""/>
    <s v=""/>
    <s v=""/>
    <x v="0"/>
    <s v=""/>
    <s v=""/>
    <s v=""/>
    <x v="0"/>
    <x v="0"/>
    <x v="0"/>
    <x v="0"/>
    <x v="0"/>
    <x v="0"/>
    <x v="0"/>
    <s v=""/>
    <x v="1"/>
    <x v="5"/>
    <x v="9"/>
    <x v="1"/>
    <x v="1"/>
  </r>
  <r>
    <x v="0"/>
    <x v="0"/>
    <x v="0"/>
    <s v=""/>
    <s v=""/>
    <s v=""/>
    <s v=""/>
    <s v=""/>
    <s v=""/>
    <s v=""/>
    <s v=""/>
    <s v=""/>
    <s v=""/>
    <s v=""/>
    <s v=""/>
    <s v=""/>
    <s v=""/>
    <x v="0"/>
    <s v=""/>
    <s v=""/>
    <s v=""/>
    <x v="0"/>
    <x v="0"/>
    <x v="0"/>
    <x v="0"/>
    <x v="0"/>
    <x v="0"/>
    <x v="0"/>
    <s v=""/>
    <x v="0"/>
    <x v="0"/>
    <x v="0"/>
    <x v="0"/>
    <x v="0"/>
  </r>
  <r>
    <x v="1"/>
    <x v="12"/>
    <x v="1"/>
    <n v="0"/>
    <n v="1"/>
    <n v="0"/>
    <n v="0"/>
    <n v="0"/>
    <n v="0"/>
    <n v="0"/>
    <n v="0"/>
    <n v="0"/>
    <n v="0"/>
    <n v="0"/>
    <n v="0"/>
    <n v="0"/>
    <n v="0"/>
    <x v="1"/>
    <n v="0"/>
    <s v=""/>
    <s v="Sucre"/>
    <x v="2"/>
    <x v="2"/>
    <x v="2"/>
    <x v="1"/>
    <x v="2"/>
    <x v="1"/>
    <x v="1"/>
    <n v="0"/>
    <x v="1"/>
    <x v="1"/>
    <x v="10"/>
    <x v="2"/>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6"/>
    <x v="11"/>
    <x v="1"/>
    <x v="2"/>
  </r>
  <r>
    <x v="1"/>
    <x v="8"/>
    <x v="2"/>
    <n v="0"/>
    <n v="0"/>
    <n v="0"/>
    <n v="0"/>
    <n v="0"/>
    <n v="0"/>
    <n v="0"/>
    <n v="0"/>
    <n v="0"/>
    <n v="1"/>
    <n v="0"/>
    <n v="0"/>
    <n v="0"/>
    <n v="0"/>
    <x v="1"/>
    <n v="0"/>
    <s v=""/>
    <s v="Riz Sucre Haricot noir"/>
    <x v="2"/>
    <x v="1"/>
    <x v="2"/>
    <x v="1"/>
    <x v="1"/>
    <x v="1"/>
    <x v="1"/>
    <n v="0"/>
    <x v="1"/>
    <x v="3"/>
    <x v="12"/>
    <x v="2"/>
    <x v="2"/>
  </r>
  <r>
    <x v="0"/>
    <x v="0"/>
    <x v="0"/>
    <s v=""/>
    <s v=""/>
    <s v=""/>
    <s v=""/>
    <s v=""/>
    <s v=""/>
    <s v=""/>
    <s v=""/>
    <s v=""/>
    <s v=""/>
    <s v=""/>
    <s v=""/>
    <s v=""/>
    <s v=""/>
    <x v="0"/>
    <s v=""/>
    <s v=""/>
    <s v=""/>
    <x v="0"/>
    <x v="0"/>
    <x v="0"/>
    <x v="0"/>
    <x v="0"/>
    <x v="0"/>
    <x v="0"/>
    <s v=""/>
    <x v="0"/>
    <x v="0"/>
    <x v="0"/>
    <x v="0"/>
    <x v="0"/>
  </r>
  <r>
    <x v="1"/>
    <x v="13"/>
    <x v="2"/>
    <n v="0"/>
    <n v="0"/>
    <n v="0"/>
    <n v="0"/>
    <n v="0"/>
    <n v="0"/>
    <n v="0"/>
    <n v="0"/>
    <n v="0"/>
    <n v="1"/>
    <n v="0"/>
    <n v="1"/>
    <n v="0"/>
    <n v="0"/>
    <x v="1"/>
    <n v="0"/>
    <s v=""/>
    <s v="Farine de blé blanche Riz Maïs (moulu) Sucre Haricot noir Huile végétale Haricot rouge"/>
    <x v="1"/>
    <x v="1"/>
    <x v="1"/>
    <x v="1"/>
    <x v="1"/>
    <x v="2"/>
    <x v="2"/>
    <n v="0"/>
    <x v="1"/>
    <x v="1"/>
    <x v="13"/>
    <x v="1"/>
    <x v="2"/>
  </r>
  <r>
    <x v="2"/>
    <x v="0"/>
    <x v="0"/>
    <s v=""/>
    <s v=""/>
    <s v=""/>
    <s v=""/>
    <s v=""/>
    <s v=""/>
    <s v=""/>
    <s v=""/>
    <s v=""/>
    <s v=""/>
    <s v=""/>
    <s v=""/>
    <s v=""/>
    <s v=""/>
    <x v="0"/>
    <s v=""/>
    <s v=""/>
    <s v=""/>
    <x v="0"/>
    <x v="0"/>
    <x v="0"/>
    <x v="0"/>
    <x v="0"/>
    <x v="0"/>
    <x v="0"/>
    <s v=""/>
    <x v="1"/>
    <x v="3"/>
    <x v="3"/>
    <x v="1"/>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1"/>
    <x v="14"/>
    <x v="1"/>
    <n v="0"/>
    <n v="0"/>
    <n v="0"/>
    <n v="0"/>
    <n v="1"/>
    <n v="0"/>
    <n v="0"/>
    <n v="0"/>
    <n v="0"/>
    <n v="0"/>
    <n v="0"/>
    <n v="1"/>
    <n v="0"/>
    <n v="0"/>
    <x v="1"/>
    <n v="0"/>
    <s v=""/>
    <s v="Farine de blé blanche Riz Haricot noir"/>
    <x v="1"/>
    <x v="1"/>
    <x v="2"/>
    <x v="2"/>
    <x v="1"/>
    <x v="1"/>
    <x v="1"/>
    <n v="0"/>
    <x v="1"/>
    <x v="5"/>
    <x v="9"/>
    <x v="1"/>
    <x v="2"/>
  </r>
  <r>
    <x v="1"/>
    <x v="5"/>
    <x v="1"/>
    <n v="0"/>
    <n v="1"/>
    <n v="0"/>
    <n v="0"/>
    <n v="0"/>
    <n v="0"/>
    <n v="0"/>
    <n v="0"/>
    <n v="0"/>
    <n v="0"/>
    <n v="0"/>
    <n v="1"/>
    <n v="0"/>
    <n v="0"/>
    <x v="1"/>
    <n v="0"/>
    <s v=""/>
    <s v="Farine de blé blanche Riz Maïs (moulu) Sucre Haricot rouge Huile végétale"/>
    <x v="1"/>
    <x v="1"/>
    <x v="1"/>
    <x v="1"/>
    <x v="2"/>
    <x v="2"/>
    <x v="2"/>
    <n v="0"/>
    <x v="1"/>
    <x v="2"/>
    <x v="8"/>
    <x v="1"/>
    <x v="1"/>
  </r>
  <r>
    <x v="1"/>
    <x v="8"/>
    <x v="2"/>
    <n v="0"/>
    <n v="0"/>
    <n v="0"/>
    <n v="0"/>
    <n v="0"/>
    <n v="0"/>
    <n v="0"/>
    <n v="0"/>
    <n v="0"/>
    <n v="1"/>
    <n v="0"/>
    <n v="0"/>
    <n v="0"/>
    <n v="0"/>
    <x v="1"/>
    <n v="0"/>
    <s v=""/>
    <s v="Riz Maïs (moulu) Farine de blé blanche Sucre Haricot noir Haricot rouge"/>
    <x v="1"/>
    <x v="1"/>
    <x v="1"/>
    <x v="1"/>
    <x v="1"/>
    <x v="2"/>
    <x v="1"/>
    <n v="0"/>
    <x v="1"/>
    <x v="6"/>
    <x v="11"/>
    <x v="2"/>
    <x v="2"/>
  </r>
  <r>
    <x v="2"/>
    <x v="0"/>
    <x v="0"/>
    <s v=""/>
    <s v=""/>
    <s v=""/>
    <s v=""/>
    <s v=""/>
    <s v=""/>
    <s v=""/>
    <s v=""/>
    <s v=""/>
    <s v=""/>
    <s v=""/>
    <s v=""/>
    <s v=""/>
    <s v=""/>
    <x v="0"/>
    <s v=""/>
    <s v=""/>
    <s v=""/>
    <x v="0"/>
    <x v="0"/>
    <x v="0"/>
    <x v="0"/>
    <x v="0"/>
    <x v="0"/>
    <x v="0"/>
    <s v=""/>
    <x v="1"/>
    <x v="1"/>
    <x v="6"/>
    <x v="2"/>
    <x v="2"/>
  </r>
  <r>
    <x v="1"/>
    <x v="15"/>
    <x v="1"/>
    <n v="0"/>
    <n v="0"/>
    <n v="0"/>
    <n v="0"/>
    <n v="0"/>
    <n v="0"/>
    <n v="0"/>
    <n v="0"/>
    <n v="0"/>
    <n v="0"/>
    <n v="0"/>
    <n v="1"/>
    <n v="0"/>
    <n v="0"/>
    <x v="1"/>
    <n v="0"/>
    <s v=""/>
    <s v="Huile végétale Farine de blé blanche"/>
    <x v="1"/>
    <x v="2"/>
    <x v="2"/>
    <x v="2"/>
    <x v="2"/>
    <x v="1"/>
    <x v="2"/>
    <n v="0"/>
    <x v="1"/>
    <x v="1"/>
    <x v="14"/>
    <x v="1"/>
    <x v="1"/>
  </r>
  <r>
    <x v="1"/>
    <x v="16"/>
    <x v="2"/>
    <n v="0"/>
    <n v="1"/>
    <n v="0"/>
    <n v="1"/>
    <n v="0"/>
    <n v="0"/>
    <n v="0"/>
    <n v="0"/>
    <n v="0"/>
    <n v="1"/>
    <n v="0"/>
    <n v="1"/>
    <n v="0"/>
    <n v="0"/>
    <x v="1"/>
    <n v="0"/>
    <s v=""/>
    <s v="Haricot noir Maïs (moulu) Farine de blé blanche Riz"/>
    <x v="1"/>
    <x v="1"/>
    <x v="1"/>
    <x v="2"/>
    <x v="1"/>
    <x v="1"/>
    <x v="1"/>
    <n v="0"/>
    <x v="1"/>
    <x v="1"/>
    <x v="6"/>
    <x v="3"/>
    <x v="2"/>
  </r>
  <r>
    <x v="1"/>
    <x v="15"/>
    <x v="1"/>
    <n v="0"/>
    <n v="0"/>
    <n v="0"/>
    <n v="0"/>
    <n v="0"/>
    <n v="0"/>
    <n v="0"/>
    <n v="0"/>
    <n v="0"/>
    <n v="0"/>
    <n v="0"/>
    <n v="1"/>
    <n v="0"/>
    <n v="0"/>
    <x v="1"/>
    <n v="0"/>
    <s v=""/>
    <s v="Farine de blé blanche Riz Sucre Huile végétale"/>
    <x v="1"/>
    <x v="1"/>
    <x v="2"/>
    <x v="1"/>
    <x v="2"/>
    <x v="1"/>
    <x v="2"/>
    <n v="0"/>
    <x v="1"/>
    <x v="4"/>
    <x v="4"/>
    <x v="1"/>
    <x v="1"/>
  </r>
  <r>
    <x v="1"/>
    <x v="17"/>
    <x v="1"/>
    <n v="0"/>
    <n v="0"/>
    <n v="0"/>
    <n v="0"/>
    <n v="0"/>
    <n v="0"/>
    <n v="0"/>
    <n v="0"/>
    <n v="0"/>
    <n v="0"/>
    <n v="0"/>
    <n v="0"/>
    <n v="0"/>
    <n v="0"/>
    <x v="1"/>
    <n v="1"/>
    <s v=""/>
    <s v="Farine de blé blanche Riz Maïs (moulu) Haricot rouge Huile végétale"/>
    <x v="1"/>
    <x v="1"/>
    <x v="1"/>
    <x v="2"/>
    <x v="2"/>
    <x v="2"/>
    <x v="2"/>
    <n v="0"/>
    <x v="1"/>
    <x v="2"/>
    <x v="8"/>
    <x v="3"/>
    <x v="2"/>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5"/>
    <x v="15"/>
    <x v="2"/>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1"/>
    <x v="18"/>
    <x v="1"/>
    <n v="0"/>
    <n v="0"/>
    <n v="0"/>
    <n v="0"/>
    <n v="1"/>
    <n v="0"/>
    <n v="0"/>
    <n v="0"/>
    <n v="0"/>
    <n v="0"/>
    <n v="0"/>
    <n v="0"/>
    <n v="0"/>
    <n v="0"/>
    <x v="1"/>
    <n v="0"/>
    <s v=""/>
    <s v="Huile végétale Haricot noir"/>
    <x v="2"/>
    <x v="2"/>
    <x v="2"/>
    <x v="2"/>
    <x v="1"/>
    <x v="1"/>
    <x v="2"/>
    <n v="0"/>
    <x v="1"/>
    <x v="5"/>
    <x v="15"/>
    <x v="2"/>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2"/>
    <x v="0"/>
    <x v="0"/>
    <x v="1"/>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1"/>
    <x v="19"/>
    <x v="1"/>
    <n v="1"/>
    <n v="1"/>
    <n v="0"/>
    <n v="0"/>
    <n v="0"/>
    <n v="0"/>
    <n v="0"/>
    <n v="0"/>
    <n v="0"/>
    <n v="0"/>
    <n v="0"/>
    <n v="1"/>
    <n v="0"/>
    <n v="0"/>
    <x v="1"/>
    <n v="0"/>
    <s v=""/>
    <s v="Sucre Maïs (moulu) Riz Farine de blé blanche Haricot noir Haricot rouge Huile végétale"/>
    <x v="1"/>
    <x v="1"/>
    <x v="1"/>
    <x v="1"/>
    <x v="1"/>
    <x v="2"/>
    <x v="2"/>
    <n v="0"/>
    <x v="1"/>
    <x v="2"/>
    <x v="2"/>
    <x v="1"/>
    <x v="2"/>
  </r>
  <r>
    <x v="2"/>
    <x v="0"/>
    <x v="0"/>
    <s v=""/>
    <s v=""/>
    <s v=""/>
    <s v=""/>
    <s v=""/>
    <s v=""/>
    <s v=""/>
    <s v=""/>
    <s v=""/>
    <s v=""/>
    <s v=""/>
    <s v=""/>
    <s v=""/>
    <s v=""/>
    <x v="0"/>
    <s v=""/>
    <s v=""/>
    <s v=""/>
    <x v="0"/>
    <x v="0"/>
    <x v="0"/>
    <x v="0"/>
    <x v="0"/>
    <x v="0"/>
    <x v="0"/>
    <s v=""/>
    <x v="1"/>
    <x v="1"/>
    <x v="6"/>
    <x v="1"/>
    <x v="2"/>
  </r>
  <r>
    <x v="1"/>
    <x v="12"/>
    <x v="1"/>
    <n v="0"/>
    <n v="1"/>
    <n v="0"/>
    <n v="0"/>
    <n v="0"/>
    <n v="0"/>
    <n v="0"/>
    <n v="0"/>
    <n v="0"/>
    <n v="0"/>
    <n v="0"/>
    <n v="0"/>
    <n v="0"/>
    <n v="0"/>
    <x v="1"/>
    <n v="0"/>
    <s v=""/>
    <s v="Farine de blé blanche Riz Maïs (moulu) Sucre Huile végétale"/>
    <x v="1"/>
    <x v="1"/>
    <x v="1"/>
    <x v="1"/>
    <x v="2"/>
    <x v="1"/>
    <x v="2"/>
    <n v="0"/>
    <x v="1"/>
    <x v="2"/>
    <x v="2"/>
    <x v="1"/>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1"/>
    <x v="20"/>
    <x v="2"/>
    <n v="0"/>
    <n v="0"/>
    <n v="0"/>
    <n v="0"/>
    <n v="0"/>
    <n v="0"/>
    <n v="0"/>
    <n v="0"/>
    <n v="0"/>
    <n v="0"/>
    <n v="0"/>
    <n v="0"/>
    <n v="0"/>
    <n v="0"/>
    <x v="2"/>
    <n v="0"/>
    <s v="Pas assez d'argent"/>
    <s v="Haricot noir Haricot rouge"/>
    <x v="2"/>
    <x v="2"/>
    <x v="2"/>
    <x v="2"/>
    <x v="1"/>
    <x v="2"/>
    <x v="1"/>
    <n v="0"/>
    <x v="1"/>
    <x v="3"/>
    <x v="12"/>
    <x v="1"/>
    <x v="3"/>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2"/>
    <x v="8"/>
    <x v="2"/>
    <x v="1"/>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6"/>
    <x v="16"/>
    <x v="1"/>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2"/>
    <x v="2"/>
    <x v="3"/>
    <x v="2"/>
  </r>
  <r>
    <x v="1"/>
    <x v="6"/>
    <x v="1"/>
    <n v="0"/>
    <n v="0"/>
    <n v="0"/>
    <n v="0"/>
    <n v="0"/>
    <n v="0"/>
    <n v="0"/>
    <n v="0"/>
    <n v="0"/>
    <n v="1"/>
    <n v="0"/>
    <n v="0"/>
    <n v="0"/>
    <n v="0"/>
    <x v="1"/>
    <n v="0"/>
    <s v=""/>
    <s v="Farine de blé blanche Riz Maïs (moulu) Sucre Haricot noir Haricot rouge Huile végétale"/>
    <x v="1"/>
    <x v="1"/>
    <x v="1"/>
    <x v="1"/>
    <x v="1"/>
    <x v="2"/>
    <x v="2"/>
    <n v="0"/>
    <x v="1"/>
    <x v="3"/>
    <x v="12"/>
    <x v="2"/>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1"/>
    <x v="17"/>
    <x v="1"/>
    <x v="1"/>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2"/>
    <x v="0"/>
    <x v="0"/>
    <x v="2"/>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3"/>
    <x v="12"/>
    <x v="2"/>
    <x v="3"/>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1"/>
    <x v="15"/>
    <x v="1"/>
    <n v="0"/>
    <n v="0"/>
    <n v="0"/>
    <n v="0"/>
    <n v="0"/>
    <n v="0"/>
    <n v="0"/>
    <n v="0"/>
    <n v="0"/>
    <n v="0"/>
    <n v="0"/>
    <n v="1"/>
    <n v="0"/>
    <n v="0"/>
    <x v="1"/>
    <n v="0"/>
    <s v=""/>
    <s v="Riz Huile végétale"/>
    <x v="2"/>
    <x v="1"/>
    <x v="2"/>
    <x v="2"/>
    <x v="2"/>
    <x v="1"/>
    <x v="2"/>
    <n v="0"/>
    <x v="1"/>
    <x v="4"/>
    <x v="5"/>
    <x v="1"/>
    <x v="1"/>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6"/>
    <x v="11"/>
    <x v="1"/>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1"/>
    <x v="10"/>
    <x v="2"/>
    <n v="0"/>
    <n v="0"/>
    <n v="0"/>
    <n v="0"/>
    <n v="0"/>
    <n v="0"/>
    <n v="0"/>
    <n v="0"/>
    <n v="0"/>
    <n v="0"/>
    <n v="0"/>
    <n v="0"/>
    <n v="0"/>
    <n v="0"/>
    <x v="1"/>
    <n v="0"/>
    <s v=""/>
    <s v="Huile végétale Sucre"/>
    <x v="2"/>
    <x v="2"/>
    <x v="2"/>
    <x v="1"/>
    <x v="2"/>
    <x v="1"/>
    <x v="2"/>
    <n v="0"/>
    <x v="1"/>
    <x v="2"/>
    <x v="2"/>
    <x v="1"/>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1"/>
    <x v="21"/>
    <x v="1"/>
    <n v="1"/>
    <n v="1"/>
    <n v="0"/>
    <n v="0"/>
    <n v="0"/>
    <n v="0"/>
    <n v="0"/>
    <n v="0"/>
    <n v="0"/>
    <n v="0"/>
    <n v="0"/>
    <n v="0"/>
    <n v="0"/>
    <n v="0"/>
    <x v="1"/>
    <n v="0"/>
    <s v=""/>
    <s v="Huile végétale"/>
    <x v="2"/>
    <x v="2"/>
    <x v="2"/>
    <x v="2"/>
    <x v="2"/>
    <x v="1"/>
    <x v="2"/>
    <n v="0"/>
    <x v="1"/>
    <x v="1"/>
    <x v="6"/>
    <x v="1"/>
    <x v="2"/>
  </r>
  <r>
    <x v="2"/>
    <x v="0"/>
    <x v="0"/>
    <s v=""/>
    <s v=""/>
    <s v=""/>
    <s v=""/>
    <s v=""/>
    <s v=""/>
    <s v=""/>
    <s v=""/>
    <s v=""/>
    <s v=""/>
    <s v=""/>
    <s v=""/>
    <s v=""/>
    <s v=""/>
    <x v="0"/>
    <s v=""/>
    <s v=""/>
    <s v=""/>
    <x v="0"/>
    <x v="0"/>
    <x v="0"/>
    <x v="0"/>
    <x v="0"/>
    <x v="0"/>
    <x v="0"/>
    <s v=""/>
    <x v="1"/>
    <x v="6"/>
    <x v="11"/>
    <x v="1"/>
    <x v="2"/>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6"/>
    <x v="11"/>
    <x v="2"/>
    <x v="2"/>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6"/>
    <x v="11"/>
    <x v="1"/>
    <x v="2"/>
  </r>
  <r>
    <x v="2"/>
    <x v="0"/>
    <x v="0"/>
    <s v=""/>
    <s v=""/>
    <s v=""/>
    <s v=""/>
    <s v=""/>
    <s v=""/>
    <s v=""/>
    <s v=""/>
    <s v=""/>
    <s v=""/>
    <s v=""/>
    <s v=""/>
    <s v=""/>
    <s v=""/>
    <x v="0"/>
    <s v=""/>
    <s v=""/>
    <s v=""/>
    <x v="0"/>
    <x v="0"/>
    <x v="0"/>
    <x v="0"/>
    <x v="0"/>
    <x v="0"/>
    <x v="0"/>
    <s v=""/>
    <x v="1"/>
    <x v="6"/>
    <x v="11"/>
    <x v="1"/>
    <x v="2"/>
  </r>
  <r>
    <x v="0"/>
    <x v="0"/>
    <x v="0"/>
    <s v=""/>
    <s v=""/>
    <s v=""/>
    <s v=""/>
    <s v=""/>
    <s v=""/>
    <s v=""/>
    <s v=""/>
    <s v=""/>
    <s v=""/>
    <s v=""/>
    <s v=""/>
    <s v=""/>
    <s v=""/>
    <x v="0"/>
    <s v=""/>
    <s v=""/>
    <s v=""/>
    <x v="0"/>
    <x v="0"/>
    <x v="0"/>
    <x v="0"/>
    <x v="0"/>
    <x v="0"/>
    <x v="0"/>
    <s v=""/>
    <x v="0"/>
    <x v="0"/>
    <x v="0"/>
    <x v="0"/>
    <x v="0"/>
  </r>
  <r>
    <x v="1"/>
    <x v="5"/>
    <x v="1"/>
    <n v="0"/>
    <n v="1"/>
    <n v="0"/>
    <n v="0"/>
    <n v="0"/>
    <n v="0"/>
    <n v="0"/>
    <n v="0"/>
    <n v="0"/>
    <n v="0"/>
    <n v="0"/>
    <n v="1"/>
    <n v="0"/>
    <n v="0"/>
    <x v="1"/>
    <n v="0"/>
    <s v=""/>
    <s v="Riz Sucre Huile végétale"/>
    <x v="2"/>
    <x v="1"/>
    <x v="2"/>
    <x v="1"/>
    <x v="2"/>
    <x v="1"/>
    <x v="2"/>
    <n v="0"/>
    <x v="1"/>
    <x v="2"/>
    <x v="2"/>
    <x v="2"/>
    <x v="2"/>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6"/>
    <x v="11"/>
    <x v="1"/>
    <x v="2"/>
  </r>
  <r>
    <x v="2"/>
    <x v="0"/>
    <x v="0"/>
    <s v=""/>
    <s v=""/>
    <s v=""/>
    <s v=""/>
    <s v=""/>
    <s v=""/>
    <s v=""/>
    <s v=""/>
    <s v=""/>
    <s v=""/>
    <s v=""/>
    <s v=""/>
    <s v=""/>
    <s v=""/>
    <x v="0"/>
    <s v=""/>
    <s v=""/>
    <s v=""/>
    <x v="0"/>
    <x v="0"/>
    <x v="0"/>
    <x v="0"/>
    <x v="0"/>
    <x v="0"/>
    <x v="0"/>
    <s v=""/>
    <x v="1"/>
    <x v="2"/>
    <x v="2"/>
    <x v="2"/>
    <x v="2"/>
  </r>
  <r>
    <x v="2"/>
    <x v="0"/>
    <x v="0"/>
    <s v=""/>
    <s v=""/>
    <s v=""/>
    <s v=""/>
    <s v=""/>
    <s v=""/>
    <s v=""/>
    <s v=""/>
    <s v=""/>
    <s v=""/>
    <s v=""/>
    <s v=""/>
    <s v=""/>
    <s v=""/>
    <x v="0"/>
    <s v=""/>
    <s v=""/>
    <s v=""/>
    <x v="0"/>
    <x v="0"/>
    <x v="0"/>
    <x v="0"/>
    <x v="0"/>
    <x v="0"/>
    <x v="0"/>
    <s v=""/>
    <x v="1"/>
    <x v="2"/>
    <x v="2"/>
    <x v="2"/>
    <x v="1"/>
  </r>
  <r>
    <x v="0"/>
    <x v="0"/>
    <x v="0"/>
    <s v=""/>
    <s v=""/>
    <s v=""/>
    <s v=""/>
    <s v=""/>
    <s v=""/>
    <s v=""/>
    <s v=""/>
    <s v=""/>
    <s v=""/>
    <s v=""/>
    <s v=""/>
    <s v=""/>
    <s v=""/>
    <x v="0"/>
    <s v=""/>
    <s v=""/>
    <s v=""/>
    <x v="0"/>
    <x v="0"/>
    <x v="0"/>
    <x v="0"/>
    <x v="0"/>
    <x v="0"/>
    <x v="0"/>
    <s v=""/>
    <x v="0"/>
    <x v="0"/>
    <x v="0"/>
    <x v="0"/>
    <x v="0"/>
  </r>
  <r>
    <x v="2"/>
    <x v="0"/>
    <x v="0"/>
    <s v=""/>
    <s v=""/>
    <s v=""/>
    <s v=""/>
    <s v=""/>
    <s v=""/>
    <s v=""/>
    <s v=""/>
    <s v=""/>
    <s v=""/>
    <s v=""/>
    <s v=""/>
    <s v=""/>
    <s v=""/>
    <x v="0"/>
    <s v=""/>
    <s v=""/>
    <s v=""/>
    <x v="0"/>
    <x v="0"/>
    <x v="0"/>
    <x v="0"/>
    <x v="0"/>
    <x v="0"/>
    <x v="0"/>
    <s v=""/>
    <x v="1"/>
    <x v="2"/>
    <x v="8"/>
    <x v="2"/>
    <x v="2"/>
  </r>
  <r>
    <x v="2"/>
    <x v="0"/>
    <x v="0"/>
    <s v=""/>
    <s v=""/>
    <s v=""/>
    <s v=""/>
    <s v=""/>
    <s v=""/>
    <s v=""/>
    <s v=""/>
    <s v=""/>
    <s v=""/>
    <s v=""/>
    <s v=""/>
    <s v=""/>
    <s v=""/>
    <x v="0"/>
    <s v=""/>
    <s v=""/>
    <s v=""/>
    <x v="0"/>
    <x v="0"/>
    <x v="0"/>
    <x v="0"/>
    <x v="0"/>
    <x v="0"/>
    <x v="0"/>
    <s v=""/>
    <x v="1"/>
    <x v="2"/>
    <x v="2"/>
    <x v="2"/>
    <x v="1"/>
  </r>
  <r>
    <x v="2"/>
    <x v="0"/>
    <x v="0"/>
    <s v=""/>
    <s v=""/>
    <s v=""/>
    <s v=""/>
    <s v=""/>
    <s v=""/>
    <s v=""/>
    <s v=""/>
    <s v=""/>
    <s v=""/>
    <s v=""/>
    <s v=""/>
    <s v=""/>
    <s v=""/>
    <x v="0"/>
    <s v=""/>
    <s v=""/>
    <s v=""/>
    <x v="0"/>
    <x v="0"/>
    <x v="0"/>
    <x v="0"/>
    <x v="0"/>
    <x v="0"/>
    <x v="0"/>
    <s v=""/>
    <x v="1"/>
    <x v="2"/>
    <x v="2"/>
    <x v="1"/>
    <x v="1"/>
  </r>
  <r>
    <x v="0"/>
    <x v="0"/>
    <x v="0"/>
    <s v=""/>
    <s v=""/>
    <s v=""/>
    <s v=""/>
    <s v=""/>
    <s v=""/>
    <s v=""/>
    <s v=""/>
    <s v=""/>
    <s v=""/>
    <s v=""/>
    <s v=""/>
    <s v=""/>
    <s v=""/>
    <x v="0"/>
    <s v=""/>
    <s v=""/>
    <s v=""/>
    <x v="0"/>
    <x v="0"/>
    <x v="0"/>
    <x v="0"/>
    <x v="0"/>
    <x v="0"/>
    <x v="0"/>
    <s v=""/>
    <x v="0"/>
    <x v="0"/>
    <x v="0"/>
    <x v="0"/>
    <x v="0"/>
  </r>
  <r>
    <x v="0"/>
    <x v="0"/>
    <x v="0"/>
    <s v=""/>
    <s v=""/>
    <s v=""/>
    <s v=""/>
    <s v=""/>
    <s v=""/>
    <s v=""/>
    <s v=""/>
    <s v=""/>
    <s v=""/>
    <s v=""/>
    <s v=""/>
    <s v=""/>
    <s v=""/>
    <x v="0"/>
    <s v=""/>
    <s v=""/>
    <s v=""/>
    <x v="0"/>
    <x v="0"/>
    <x v="0"/>
    <x v="0"/>
    <x v="0"/>
    <x v="0"/>
    <x v="0"/>
    <s v=""/>
    <x v="0"/>
    <x v="0"/>
    <x v="0"/>
    <x v="0"/>
    <x v="0"/>
  </r>
</pivotCacheRecords>
</file>

<file path=xl/pivotCache/pivotCacheRecords5.xml><?xml version="1.0" encoding="utf-8"?>
<pivotCacheRecords xmlns="http://schemas.openxmlformats.org/spreadsheetml/2006/main" xmlns:r="http://schemas.openxmlformats.org/officeDocument/2006/relationships" count="151">
  <r>
    <x v="0"/>
    <x v="0"/>
    <x v="0"/>
    <x v="0"/>
    <x v="0"/>
    <x v="0"/>
    <n v="0"/>
    <n v="0"/>
    <n v="0"/>
    <n v="0"/>
    <n v="0"/>
    <x v="0"/>
    <x v="0"/>
  </r>
  <r>
    <x v="0"/>
    <x v="0"/>
    <x v="0"/>
    <x v="1"/>
    <x v="0"/>
    <x v="0"/>
    <n v="0"/>
    <n v="0"/>
    <n v="0"/>
    <n v="0"/>
    <n v="0"/>
    <x v="0"/>
    <x v="1"/>
  </r>
  <r>
    <x v="1"/>
    <x v="0"/>
    <x v="0"/>
    <x v="0"/>
    <x v="0"/>
    <x v="0"/>
    <n v="0"/>
    <n v="0"/>
    <n v="0"/>
    <n v="0"/>
    <n v="0"/>
    <x v="0"/>
    <x v="0"/>
  </r>
  <r>
    <x v="1"/>
    <x v="0"/>
    <x v="0"/>
    <x v="0"/>
    <x v="0"/>
    <x v="0"/>
    <n v="0"/>
    <n v="0"/>
    <n v="0"/>
    <n v="0"/>
    <n v="0"/>
    <x v="1"/>
    <x v="2"/>
  </r>
  <r>
    <x v="0"/>
    <x v="0"/>
    <x v="0"/>
    <x v="0"/>
    <x v="0"/>
    <x v="0"/>
    <n v="0"/>
    <n v="0"/>
    <n v="0"/>
    <n v="0"/>
    <n v="0"/>
    <x v="0"/>
    <x v="0"/>
  </r>
  <r>
    <x v="1"/>
    <x v="0"/>
    <x v="0"/>
    <x v="0"/>
    <x v="0"/>
    <x v="0"/>
    <n v="0"/>
    <n v="0"/>
    <n v="0"/>
    <n v="0"/>
    <n v="0"/>
    <x v="2"/>
    <x v="2"/>
  </r>
  <r>
    <x v="1"/>
    <x v="0"/>
    <x v="0"/>
    <x v="0"/>
    <x v="0"/>
    <x v="0"/>
    <n v="0"/>
    <n v="0"/>
    <n v="0"/>
    <n v="0"/>
    <n v="0"/>
    <x v="0"/>
    <x v="3"/>
  </r>
  <r>
    <x v="1"/>
    <x v="0"/>
    <x v="0"/>
    <x v="0"/>
    <x v="0"/>
    <x v="0"/>
    <n v="0"/>
    <n v="0"/>
    <n v="0"/>
    <n v="0"/>
    <n v="0"/>
    <x v="0"/>
    <x v="3"/>
  </r>
  <r>
    <x v="1"/>
    <x v="0"/>
    <x v="0"/>
    <x v="0"/>
    <x v="0"/>
    <x v="0"/>
    <n v="0"/>
    <n v="0"/>
    <n v="0"/>
    <n v="0"/>
    <n v="0"/>
    <x v="0"/>
    <x v="0"/>
  </r>
  <r>
    <x v="1"/>
    <x v="0"/>
    <x v="0"/>
    <x v="0"/>
    <x v="0"/>
    <x v="0"/>
    <n v="0"/>
    <n v="0"/>
    <n v="0"/>
    <n v="0"/>
    <n v="0"/>
    <x v="0"/>
    <x v="0"/>
  </r>
  <r>
    <x v="1"/>
    <x v="0"/>
    <x v="0"/>
    <x v="0"/>
    <x v="0"/>
    <x v="0"/>
    <n v="0"/>
    <n v="0"/>
    <n v="0"/>
    <n v="0"/>
    <n v="0"/>
    <x v="3"/>
    <x v="3"/>
  </r>
  <r>
    <x v="0"/>
    <x v="0"/>
    <x v="0"/>
    <x v="0"/>
    <x v="0"/>
    <x v="0"/>
    <n v="0"/>
    <n v="0"/>
    <n v="0"/>
    <n v="0"/>
    <n v="0"/>
    <x v="0"/>
    <x v="3"/>
  </r>
  <r>
    <x v="1"/>
    <x v="0"/>
    <x v="0"/>
    <x v="0"/>
    <x v="0"/>
    <x v="0"/>
    <n v="0"/>
    <n v="0"/>
    <n v="0"/>
    <n v="0"/>
    <n v="0"/>
    <x v="2"/>
    <x v="2"/>
  </r>
  <r>
    <x v="1"/>
    <x v="0"/>
    <x v="0"/>
    <x v="0"/>
    <x v="0"/>
    <x v="0"/>
    <n v="0"/>
    <n v="0"/>
    <n v="0"/>
    <n v="0"/>
    <n v="0"/>
    <x v="3"/>
    <x v="2"/>
  </r>
  <r>
    <x v="1"/>
    <x v="0"/>
    <x v="0"/>
    <x v="0"/>
    <x v="0"/>
    <x v="0"/>
    <n v="0"/>
    <n v="0"/>
    <n v="0"/>
    <n v="0"/>
    <n v="0"/>
    <x v="0"/>
    <x v="0"/>
  </r>
  <r>
    <x v="2"/>
    <x v="1"/>
    <x v="1"/>
    <x v="2"/>
    <x v="1"/>
    <x v="1"/>
    <s v=""/>
    <s v=""/>
    <s v=""/>
    <s v=""/>
    <s v=""/>
    <x v="4"/>
    <x v="4"/>
  </r>
  <r>
    <x v="2"/>
    <x v="1"/>
    <x v="1"/>
    <x v="2"/>
    <x v="1"/>
    <x v="1"/>
    <s v=""/>
    <s v=""/>
    <s v=""/>
    <s v=""/>
    <s v=""/>
    <x v="4"/>
    <x v="4"/>
  </r>
  <r>
    <x v="1"/>
    <x v="0"/>
    <x v="0"/>
    <x v="0"/>
    <x v="0"/>
    <x v="0"/>
    <n v="0"/>
    <n v="0"/>
    <n v="0"/>
    <n v="0"/>
    <n v="0"/>
    <x v="0"/>
    <x v="0"/>
  </r>
  <r>
    <x v="1"/>
    <x v="0"/>
    <x v="0"/>
    <x v="0"/>
    <x v="0"/>
    <x v="0"/>
    <n v="0"/>
    <n v="0"/>
    <n v="0"/>
    <n v="0"/>
    <n v="0"/>
    <x v="3"/>
    <x v="0"/>
  </r>
  <r>
    <x v="1"/>
    <x v="0"/>
    <x v="0"/>
    <x v="0"/>
    <x v="0"/>
    <x v="0"/>
    <n v="0"/>
    <n v="0"/>
    <n v="0"/>
    <n v="0"/>
    <n v="0"/>
    <x v="1"/>
    <x v="2"/>
  </r>
  <r>
    <x v="1"/>
    <x v="0"/>
    <x v="0"/>
    <x v="0"/>
    <x v="0"/>
    <x v="0"/>
    <n v="0"/>
    <n v="0"/>
    <n v="0"/>
    <n v="0"/>
    <n v="0"/>
    <x v="0"/>
    <x v="3"/>
  </r>
  <r>
    <x v="1"/>
    <x v="0"/>
    <x v="0"/>
    <x v="1"/>
    <x v="0"/>
    <x v="0"/>
    <n v="0"/>
    <n v="0"/>
    <n v="0"/>
    <n v="0"/>
    <n v="0"/>
    <x v="3"/>
    <x v="1"/>
  </r>
  <r>
    <x v="1"/>
    <x v="0"/>
    <x v="0"/>
    <x v="0"/>
    <x v="0"/>
    <x v="0"/>
    <n v="0"/>
    <n v="0"/>
    <n v="0"/>
    <n v="0"/>
    <n v="0"/>
    <x v="0"/>
    <x v="3"/>
  </r>
  <r>
    <x v="2"/>
    <x v="1"/>
    <x v="1"/>
    <x v="2"/>
    <x v="1"/>
    <x v="1"/>
    <s v=""/>
    <s v=""/>
    <s v=""/>
    <s v=""/>
    <s v=""/>
    <x v="4"/>
    <x v="4"/>
  </r>
  <r>
    <x v="2"/>
    <x v="1"/>
    <x v="1"/>
    <x v="2"/>
    <x v="1"/>
    <x v="1"/>
    <s v=""/>
    <s v=""/>
    <s v=""/>
    <s v=""/>
    <s v=""/>
    <x v="4"/>
    <x v="4"/>
  </r>
  <r>
    <x v="2"/>
    <x v="1"/>
    <x v="1"/>
    <x v="2"/>
    <x v="1"/>
    <x v="1"/>
    <s v=""/>
    <s v=""/>
    <s v=""/>
    <s v=""/>
    <s v=""/>
    <x v="4"/>
    <x v="4"/>
  </r>
  <r>
    <x v="2"/>
    <x v="1"/>
    <x v="1"/>
    <x v="2"/>
    <x v="1"/>
    <x v="1"/>
    <s v=""/>
    <s v=""/>
    <s v=""/>
    <s v=""/>
    <s v=""/>
    <x v="4"/>
    <x v="4"/>
  </r>
  <r>
    <x v="2"/>
    <x v="1"/>
    <x v="1"/>
    <x v="2"/>
    <x v="1"/>
    <x v="1"/>
    <s v=""/>
    <s v=""/>
    <s v=""/>
    <s v=""/>
    <s v=""/>
    <x v="4"/>
    <x v="4"/>
  </r>
  <r>
    <x v="1"/>
    <x v="0"/>
    <x v="0"/>
    <x v="0"/>
    <x v="0"/>
    <x v="0"/>
    <n v="0"/>
    <n v="0"/>
    <n v="0"/>
    <n v="0"/>
    <n v="0"/>
    <x v="3"/>
    <x v="0"/>
  </r>
  <r>
    <x v="1"/>
    <x v="0"/>
    <x v="0"/>
    <x v="0"/>
    <x v="0"/>
    <x v="0"/>
    <n v="0"/>
    <n v="0"/>
    <n v="0"/>
    <n v="0"/>
    <n v="0"/>
    <x v="0"/>
    <x v="0"/>
  </r>
  <r>
    <x v="1"/>
    <x v="0"/>
    <x v="0"/>
    <x v="0"/>
    <x v="0"/>
    <x v="2"/>
    <n v="0"/>
    <n v="0"/>
    <n v="0"/>
    <n v="0"/>
    <n v="0"/>
    <x v="3"/>
    <x v="0"/>
  </r>
  <r>
    <x v="1"/>
    <x v="0"/>
    <x v="0"/>
    <x v="0"/>
    <x v="0"/>
    <x v="0"/>
    <n v="0"/>
    <n v="0"/>
    <n v="0"/>
    <n v="0"/>
    <n v="0"/>
    <x v="0"/>
    <x v="0"/>
  </r>
  <r>
    <x v="1"/>
    <x v="0"/>
    <x v="0"/>
    <x v="0"/>
    <x v="0"/>
    <x v="0"/>
    <n v="0"/>
    <n v="0"/>
    <n v="0"/>
    <n v="0"/>
    <n v="0"/>
    <x v="2"/>
    <x v="2"/>
  </r>
  <r>
    <x v="1"/>
    <x v="0"/>
    <x v="0"/>
    <x v="0"/>
    <x v="0"/>
    <x v="0"/>
    <n v="0"/>
    <n v="0"/>
    <n v="0"/>
    <n v="0"/>
    <n v="0"/>
    <x v="0"/>
    <x v="3"/>
  </r>
  <r>
    <x v="1"/>
    <x v="0"/>
    <x v="0"/>
    <x v="0"/>
    <x v="0"/>
    <x v="0"/>
    <n v="0"/>
    <n v="0"/>
    <n v="0"/>
    <n v="0"/>
    <n v="0"/>
    <x v="0"/>
    <x v="0"/>
  </r>
  <r>
    <x v="1"/>
    <x v="0"/>
    <x v="0"/>
    <x v="1"/>
    <x v="0"/>
    <x v="2"/>
    <n v="0"/>
    <n v="0"/>
    <n v="0"/>
    <n v="0"/>
    <n v="0"/>
    <x v="0"/>
    <x v="0"/>
  </r>
  <r>
    <x v="1"/>
    <x v="0"/>
    <x v="0"/>
    <x v="0"/>
    <x v="0"/>
    <x v="0"/>
    <n v="0"/>
    <n v="0"/>
    <n v="0"/>
    <n v="0"/>
    <n v="0"/>
    <x v="3"/>
    <x v="0"/>
  </r>
  <r>
    <x v="0"/>
    <x v="0"/>
    <x v="0"/>
    <x v="0"/>
    <x v="0"/>
    <x v="0"/>
    <n v="0"/>
    <n v="0"/>
    <n v="0"/>
    <n v="0"/>
    <n v="0"/>
    <x v="3"/>
    <x v="0"/>
  </r>
  <r>
    <x v="1"/>
    <x v="0"/>
    <x v="0"/>
    <x v="0"/>
    <x v="0"/>
    <x v="2"/>
    <n v="0"/>
    <n v="0"/>
    <n v="0"/>
    <n v="0"/>
    <n v="0"/>
    <x v="1"/>
    <x v="0"/>
  </r>
  <r>
    <x v="1"/>
    <x v="0"/>
    <x v="0"/>
    <x v="0"/>
    <x v="2"/>
    <x v="0"/>
    <n v="0"/>
    <n v="0"/>
    <n v="0"/>
    <n v="0"/>
    <n v="0"/>
    <x v="0"/>
    <x v="3"/>
  </r>
  <r>
    <x v="0"/>
    <x v="0"/>
    <x v="0"/>
    <x v="0"/>
    <x v="0"/>
    <x v="0"/>
    <n v="0"/>
    <n v="0"/>
    <n v="0"/>
    <n v="0"/>
    <n v="0"/>
    <x v="1"/>
    <x v="0"/>
  </r>
  <r>
    <x v="1"/>
    <x v="0"/>
    <x v="0"/>
    <x v="0"/>
    <x v="0"/>
    <x v="0"/>
    <n v="0"/>
    <n v="0"/>
    <n v="0"/>
    <n v="0"/>
    <n v="0"/>
    <x v="2"/>
    <x v="0"/>
  </r>
  <r>
    <x v="1"/>
    <x v="0"/>
    <x v="0"/>
    <x v="0"/>
    <x v="0"/>
    <x v="2"/>
    <n v="0"/>
    <n v="0"/>
    <n v="0"/>
    <n v="0"/>
    <n v="0"/>
    <x v="0"/>
    <x v="0"/>
  </r>
  <r>
    <x v="0"/>
    <x v="0"/>
    <x v="0"/>
    <x v="0"/>
    <x v="0"/>
    <x v="0"/>
    <n v="0"/>
    <n v="0"/>
    <n v="0"/>
    <n v="0"/>
    <n v="0"/>
    <x v="3"/>
    <x v="0"/>
  </r>
  <r>
    <x v="1"/>
    <x v="0"/>
    <x v="0"/>
    <x v="0"/>
    <x v="0"/>
    <x v="0"/>
    <n v="0"/>
    <n v="0"/>
    <n v="0"/>
    <n v="0"/>
    <n v="0"/>
    <x v="3"/>
    <x v="2"/>
  </r>
  <r>
    <x v="1"/>
    <x v="0"/>
    <x v="0"/>
    <x v="0"/>
    <x v="0"/>
    <x v="0"/>
    <n v="0"/>
    <n v="0"/>
    <n v="0"/>
    <n v="0"/>
    <n v="0"/>
    <x v="0"/>
    <x v="0"/>
  </r>
  <r>
    <x v="1"/>
    <x v="0"/>
    <x v="0"/>
    <x v="0"/>
    <x v="0"/>
    <x v="2"/>
    <n v="0"/>
    <n v="0"/>
    <n v="0"/>
    <n v="0"/>
    <n v="0"/>
    <x v="1"/>
    <x v="0"/>
  </r>
  <r>
    <x v="0"/>
    <x v="0"/>
    <x v="0"/>
    <x v="0"/>
    <x v="0"/>
    <x v="0"/>
    <n v="0"/>
    <n v="0"/>
    <n v="0"/>
    <n v="0"/>
    <n v="0"/>
    <x v="3"/>
    <x v="0"/>
  </r>
  <r>
    <x v="1"/>
    <x v="0"/>
    <x v="0"/>
    <x v="0"/>
    <x v="0"/>
    <x v="0"/>
    <n v="0"/>
    <n v="0"/>
    <n v="0"/>
    <n v="0"/>
    <n v="0"/>
    <x v="1"/>
    <x v="0"/>
  </r>
  <r>
    <x v="1"/>
    <x v="0"/>
    <x v="0"/>
    <x v="0"/>
    <x v="0"/>
    <x v="2"/>
    <n v="0"/>
    <n v="0"/>
    <n v="0"/>
    <n v="0"/>
    <n v="0"/>
    <x v="3"/>
    <x v="0"/>
  </r>
  <r>
    <x v="0"/>
    <x v="0"/>
    <x v="0"/>
    <x v="0"/>
    <x v="0"/>
    <x v="2"/>
    <n v="0"/>
    <n v="0"/>
    <n v="0"/>
    <n v="0"/>
    <n v="0"/>
    <x v="1"/>
    <x v="0"/>
  </r>
  <r>
    <x v="1"/>
    <x v="0"/>
    <x v="0"/>
    <x v="0"/>
    <x v="0"/>
    <x v="0"/>
    <n v="0"/>
    <n v="0"/>
    <n v="0"/>
    <n v="0"/>
    <n v="0"/>
    <x v="1"/>
    <x v="3"/>
  </r>
  <r>
    <x v="1"/>
    <x v="0"/>
    <x v="0"/>
    <x v="0"/>
    <x v="0"/>
    <x v="2"/>
    <n v="0"/>
    <n v="0"/>
    <n v="0"/>
    <n v="0"/>
    <n v="0"/>
    <x v="0"/>
    <x v="3"/>
  </r>
  <r>
    <x v="1"/>
    <x v="0"/>
    <x v="0"/>
    <x v="0"/>
    <x v="0"/>
    <x v="0"/>
    <n v="0"/>
    <n v="0"/>
    <n v="0"/>
    <n v="0"/>
    <n v="0"/>
    <x v="2"/>
    <x v="2"/>
  </r>
  <r>
    <x v="1"/>
    <x v="0"/>
    <x v="0"/>
    <x v="0"/>
    <x v="0"/>
    <x v="0"/>
    <n v="0"/>
    <n v="0"/>
    <n v="0"/>
    <n v="0"/>
    <n v="0"/>
    <x v="1"/>
    <x v="0"/>
  </r>
  <r>
    <x v="0"/>
    <x v="0"/>
    <x v="0"/>
    <x v="0"/>
    <x v="0"/>
    <x v="2"/>
    <n v="0"/>
    <n v="0"/>
    <n v="0"/>
    <n v="0"/>
    <n v="0"/>
    <x v="2"/>
    <x v="1"/>
  </r>
  <r>
    <x v="3"/>
    <x v="0"/>
    <x v="0"/>
    <x v="0"/>
    <x v="0"/>
    <x v="0"/>
    <n v="0"/>
    <n v="0"/>
    <n v="0"/>
    <n v="0"/>
    <n v="0"/>
    <x v="0"/>
    <x v="3"/>
  </r>
  <r>
    <x v="1"/>
    <x v="0"/>
    <x v="0"/>
    <x v="0"/>
    <x v="0"/>
    <x v="2"/>
    <n v="0"/>
    <n v="0"/>
    <n v="0"/>
    <n v="0"/>
    <n v="0"/>
    <x v="2"/>
    <x v="3"/>
  </r>
  <r>
    <x v="1"/>
    <x v="0"/>
    <x v="0"/>
    <x v="0"/>
    <x v="0"/>
    <x v="0"/>
    <n v="0"/>
    <n v="0"/>
    <n v="0"/>
    <n v="0"/>
    <n v="0"/>
    <x v="2"/>
    <x v="3"/>
  </r>
  <r>
    <x v="1"/>
    <x v="0"/>
    <x v="0"/>
    <x v="0"/>
    <x v="0"/>
    <x v="0"/>
    <n v="0"/>
    <n v="0"/>
    <n v="0"/>
    <n v="0"/>
    <n v="0"/>
    <x v="1"/>
    <x v="0"/>
  </r>
  <r>
    <x v="0"/>
    <x v="0"/>
    <x v="0"/>
    <x v="0"/>
    <x v="0"/>
    <x v="0"/>
    <n v="0"/>
    <n v="0"/>
    <n v="0"/>
    <n v="0"/>
    <n v="0"/>
    <x v="3"/>
    <x v="2"/>
  </r>
  <r>
    <x v="2"/>
    <x v="1"/>
    <x v="1"/>
    <x v="2"/>
    <x v="1"/>
    <x v="1"/>
    <s v=""/>
    <s v=""/>
    <s v=""/>
    <s v=""/>
    <s v=""/>
    <x v="4"/>
    <x v="4"/>
  </r>
  <r>
    <x v="2"/>
    <x v="1"/>
    <x v="1"/>
    <x v="2"/>
    <x v="1"/>
    <x v="1"/>
    <s v=""/>
    <s v=""/>
    <s v=""/>
    <s v=""/>
    <s v=""/>
    <x v="4"/>
    <x v="4"/>
  </r>
  <r>
    <x v="2"/>
    <x v="1"/>
    <x v="1"/>
    <x v="2"/>
    <x v="1"/>
    <x v="1"/>
    <s v=""/>
    <s v=""/>
    <s v=""/>
    <s v=""/>
    <s v=""/>
    <x v="4"/>
    <x v="4"/>
  </r>
  <r>
    <x v="2"/>
    <x v="1"/>
    <x v="1"/>
    <x v="2"/>
    <x v="1"/>
    <x v="1"/>
    <s v=""/>
    <s v=""/>
    <s v=""/>
    <s v=""/>
    <s v=""/>
    <x v="4"/>
    <x v="4"/>
  </r>
  <r>
    <x v="2"/>
    <x v="1"/>
    <x v="1"/>
    <x v="2"/>
    <x v="1"/>
    <x v="1"/>
    <s v=""/>
    <s v=""/>
    <s v=""/>
    <s v=""/>
    <s v=""/>
    <x v="4"/>
    <x v="4"/>
  </r>
  <r>
    <x v="1"/>
    <x v="0"/>
    <x v="0"/>
    <x v="0"/>
    <x v="0"/>
    <x v="0"/>
    <n v="0"/>
    <n v="0"/>
    <n v="0"/>
    <n v="0"/>
    <n v="0"/>
    <x v="0"/>
    <x v="3"/>
  </r>
  <r>
    <x v="1"/>
    <x v="0"/>
    <x v="0"/>
    <x v="0"/>
    <x v="0"/>
    <x v="0"/>
    <n v="0"/>
    <n v="0"/>
    <n v="0"/>
    <n v="0"/>
    <n v="0"/>
    <x v="1"/>
    <x v="0"/>
  </r>
  <r>
    <x v="1"/>
    <x v="0"/>
    <x v="0"/>
    <x v="0"/>
    <x v="0"/>
    <x v="2"/>
    <n v="0"/>
    <n v="0"/>
    <n v="0"/>
    <n v="0"/>
    <n v="0"/>
    <x v="0"/>
    <x v="2"/>
  </r>
  <r>
    <x v="1"/>
    <x v="0"/>
    <x v="0"/>
    <x v="0"/>
    <x v="0"/>
    <x v="0"/>
    <n v="0"/>
    <n v="0"/>
    <n v="0"/>
    <n v="0"/>
    <n v="0"/>
    <x v="0"/>
    <x v="0"/>
  </r>
  <r>
    <x v="2"/>
    <x v="1"/>
    <x v="1"/>
    <x v="2"/>
    <x v="1"/>
    <x v="1"/>
    <s v=""/>
    <s v=""/>
    <s v=""/>
    <s v=""/>
    <s v=""/>
    <x v="4"/>
    <x v="4"/>
  </r>
  <r>
    <x v="2"/>
    <x v="1"/>
    <x v="1"/>
    <x v="2"/>
    <x v="1"/>
    <x v="1"/>
    <s v=""/>
    <s v=""/>
    <s v=""/>
    <s v=""/>
    <s v=""/>
    <x v="4"/>
    <x v="4"/>
  </r>
  <r>
    <x v="2"/>
    <x v="1"/>
    <x v="1"/>
    <x v="2"/>
    <x v="1"/>
    <x v="1"/>
    <s v=""/>
    <s v=""/>
    <s v=""/>
    <s v=""/>
    <s v=""/>
    <x v="4"/>
    <x v="4"/>
  </r>
  <r>
    <x v="1"/>
    <x v="0"/>
    <x v="0"/>
    <x v="0"/>
    <x v="0"/>
    <x v="0"/>
    <n v="0"/>
    <n v="0"/>
    <n v="0"/>
    <n v="0"/>
    <n v="0"/>
    <x v="0"/>
    <x v="0"/>
  </r>
  <r>
    <x v="1"/>
    <x v="0"/>
    <x v="0"/>
    <x v="0"/>
    <x v="0"/>
    <x v="0"/>
    <n v="0"/>
    <n v="0"/>
    <n v="0"/>
    <n v="0"/>
    <n v="0"/>
    <x v="1"/>
    <x v="0"/>
  </r>
  <r>
    <x v="0"/>
    <x v="0"/>
    <x v="0"/>
    <x v="0"/>
    <x v="0"/>
    <x v="2"/>
    <n v="0"/>
    <n v="0"/>
    <n v="0"/>
    <n v="0"/>
    <n v="0"/>
    <x v="1"/>
    <x v="2"/>
  </r>
  <r>
    <x v="1"/>
    <x v="0"/>
    <x v="0"/>
    <x v="0"/>
    <x v="0"/>
    <x v="0"/>
    <n v="0"/>
    <n v="0"/>
    <n v="0"/>
    <n v="0"/>
    <n v="0"/>
    <x v="1"/>
    <x v="2"/>
  </r>
  <r>
    <x v="1"/>
    <x v="0"/>
    <x v="0"/>
    <x v="0"/>
    <x v="0"/>
    <x v="2"/>
    <n v="0"/>
    <n v="0"/>
    <n v="0"/>
    <n v="0"/>
    <n v="0"/>
    <x v="0"/>
    <x v="3"/>
  </r>
  <r>
    <x v="1"/>
    <x v="0"/>
    <x v="0"/>
    <x v="0"/>
    <x v="0"/>
    <x v="0"/>
    <n v="0"/>
    <n v="0"/>
    <n v="0"/>
    <n v="0"/>
    <n v="0"/>
    <x v="1"/>
    <x v="3"/>
  </r>
  <r>
    <x v="1"/>
    <x v="0"/>
    <x v="0"/>
    <x v="0"/>
    <x v="0"/>
    <x v="0"/>
    <n v="0"/>
    <n v="0"/>
    <n v="0"/>
    <n v="0"/>
    <n v="0"/>
    <x v="0"/>
    <x v="3"/>
  </r>
  <r>
    <x v="1"/>
    <x v="0"/>
    <x v="0"/>
    <x v="0"/>
    <x v="0"/>
    <x v="0"/>
    <n v="0"/>
    <n v="0"/>
    <n v="0"/>
    <n v="0"/>
    <n v="0"/>
    <x v="0"/>
    <x v="0"/>
  </r>
  <r>
    <x v="1"/>
    <x v="0"/>
    <x v="0"/>
    <x v="1"/>
    <x v="0"/>
    <x v="0"/>
    <n v="0"/>
    <n v="0"/>
    <n v="0"/>
    <n v="0"/>
    <n v="0"/>
    <x v="0"/>
    <x v="3"/>
  </r>
  <r>
    <x v="1"/>
    <x v="0"/>
    <x v="0"/>
    <x v="0"/>
    <x v="0"/>
    <x v="0"/>
    <n v="0"/>
    <n v="0"/>
    <n v="0"/>
    <n v="0"/>
    <n v="0"/>
    <x v="1"/>
    <x v="0"/>
  </r>
  <r>
    <x v="1"/>
    <x v="0"/>
    <x v="0"/>
    <x v="0"/>
    <x v="0"/>
    <x v="0"/>
    <n v="0"/>
    <n v="0"/>
    <n v="0"/>
    <n v="0"/>
    <n v="0"/>
    <x v="0"/>
    <x v="0"/>
  </r>
  <r>
    <x v="2"/>
    <x v="1"/>
    <x v="1"/>
    <x v="2"/>
    <x v="1"/>
    <x v="1"/>
    <s v=""/>
    <s v=""/>
    <s v=""/>
    <s v=""/>
    <s v=""/>
    <x v="4"/>
    <x v="4"/>
  </r>
  <r>
    <x v="2"/>
    <x v="1"/>
    <x v="1"/>
    <x v="2"/>
    <x v="1"/>
    <x v="1"/>
    <s v=""/>
    <s v=""/>
    <s v=""/>
    <s v=""/>
    <s v=""/>
    <x v="4"/>
    <x v="4"/>
  </r>
  <r>
    <x v="2"/>
    <x v="1"/>
    <x v="1"/>
    <x v="2"/>
    <x v="1"/>
    <x v="1"/>
    <s v=""/>
    <s v=""/>
    <s v=""/>
    <s v=""/>
    <s v=""/>
    <x v="4"/>
    <x v="4"/>
  </r>
  <r>
    <x v="2"/>
    <x v="1"/>
    <x v="1"/>
    <x v="2"/>
    <x v="1"/>
    <x v="1"/>
    <s v=""/>
    <s v=""/>
    <s v=""/>
    <s v=""/>
    <s v=""/>
    <x v="4"/>
    <x v="4"/>
  </r>
  <r>
    <x v="2"/>
    <x v="1"/>
    <x v="1"/>
    <x v="2"/>
    <x v="1"/>
    <x v="1"/>
    <s v=""/>
    <s v=""/>
    <s v=""/>
    <s v=""/>
    <s v=""/>
    <x v="4"/>
    <x v="4"/>
  </r>
  <r>
    <x v="1"/>
    <x v="0"/>
    <x v="0"/>
    <x v="0"/>
    <x v="0"/>
    <x v="0"/>
    <n v="0"/>
    <n v="0"/>
    <n v="0"/>
    <n v="0"/>
    <n v="0"/>
    <x v="0"/>
    <x v="3"/>
  </r>
  <r>
    <x v="2"/>
    <x v="1"/>
    <x v="1"/>
    <x v="2"/>
    <x v="1"/>
    <x v="1"/>
    <s v=""/>
    <s v=""/>
    <s v=""/>
    <s v=""/>
    <s v=""/>
    <x v="4"/>
    <x v="4"/>
  </r>
  <r>
    <x v="2"/>
    <x v="1"/>
    <x v="1"/>
    <x v="2"/>
    <x v="1"/>
    <x v="1"/>
    <s v=""/>
    <s v=""/>
    <s v=""/>
    <s v=""/>
    <s v=""/>
    <x v="4"/>
    <x v="4"/>
  </r>
  <r>
    <x v="1"/>
    <x v="0"/>
    <x v="0"/>
    <x v="0"/>
    <x v="0"/>
    <x v="0"/>
    <n v="0"/>
    <n v="0"/>
    <n v="0"/>
    <n v="0"/>
    <n v="0"/>
    <x v="3"/>
    <x v="3"/>
  </r>
  <r>
    <x v="1"/>
    <x v="0"/>
    <x v="0"/>
    <x v="0"/>
    <x v="0"/>
    <x v="2"/>
    <n v="0"/>
    <n v="0"/>
    <n v="0"/>
    <n v="0"/>
    <n v="0"/>
    <x v="3"/>
    <x v="1"/>
  </r>
  <r>
    <x v="1"/>
    <x v="0"/>
    <x v="0"/>
    <x v="0"/>
    <x v="0"/>
    <x v="0"/>
    <n v="0"/>
    <n v="0"/>
    <n v="0"/>
    <n v="0"/>
    <n v="0"/>
    <x v="2"/>
    <x v="3"/>
  </r>
  <r>
    <x v="0"/>
    <x v="0"/>
    <x v="0"/>
    <x v="0"/>
    <x v="0"/>
    <x v="0"/>
    <n v="0"/>
    <n v="0"/>
    <n v="0"/>
    <n v="0"/>
    <n v="0"/>
    <x v="1"/>
    <x v="0"/>
  </r>
  <r>
    <x v="0"/>
    <x v="0"/>
    <x v="0"/>
    <x v="0"/>
    <x v="0"/>
    <x v="0"/>
    <n v="0"/>
    <n v="0"/>
    <n v="0"/>
    <n v="0"/>
    <n v="0"/>
    <x v="3"/>
    <x v="0"/>
  </r>
  <r>
    <x v="1"/>
    <x v="0"/>
    <x v="0"/>
    <x v="0"/>
    <x v="0"/>
    <x v="2"/>
    <n v="0"/>
    <n v="0"/>
    <n v="0"/>
    <n v="0"/>
    <n v="0"/>
    <x v="3"/>
    <x v="3"/>
  </r>
  <r>
    <x v="0"/>
    <x v="0"/>
    <x v="0"/>
    <x v="0"/>
    <x v="0"/>
    <x v="0"/>
    <n v="0"/>
    <n v="0"/>
    <n v="0"/>
    <n v="0"/>
    <n v="0"/>
    <x v="0"/>
    <x v="3"/>
  </r>
  <r>
    <x v="1"/>
    <x v="0"/>
    <x v="0"/>
    <x v="0"/>
    <x v="0"/>
    <x v="0"/>
    <n v="0"/>
    <n v="0"/>
    <n v="0"/>
    <n v="0"/>
    <n v="0"/>
    <x v="0"/>
    <x v="2"/>
  </r>
  <r>
    <x v="0"/>
    <x v="0"/>
    <x v="0"/>
    <x v="0"/>
    <x v="0"/>
    <x v="0"/>
    <n v="0"/>
    <n v="0"/>
    <n v="0"/>
    <n v="0"/>
    <n v="0"/>
    <x v="1"/>
    <x v="3"/>
  </r>
  <r>
    <x v="1"/>
    <x v="0"/>
    <x v="0"/>
    <x v="0"/>
    <x v="0"/>
    <x v="2"/>
    <n v="0"/>
    <n v="0"/>
    <n v="0"/>
    <n v="0"/>
    <n v="0"/>
    <x v="1"/>
    <x v="3"/>
  </r>
  <r>
    <x v="1"/>
    <x v="0"/>
    <x v="0"/>
    <x v="0"/>
    <x v="0"/>
    <x v="0"/>
    <n v="0"/>
    <n v="0"/>
    <n v="0"/>
    <n v="0"/>
    <n v="0"/>
    <x v="3"/>
    <x v="2"/>
  </r>
  <r>
    <x v="0"/>
    <x v="0"/>
    <x v="0"/>
    <x v="1"/>
    <x v="0"/>
    <x v="0"/>
    <n v="0"/>
    <n v="0"/>
    <n v="0"/>
    <n v="0"/>
    <n v="0"/>
    <x v="0"/>
    <x v="3"/>
  </r>
  <r>
    <x v="1"/>
    <x v="0"/>
    <x v="0"/>
    <x v="0"/>
    <x v="0"/>
    <x v="2"/>
    <n v="0"/>
    <n v="0"/>
    <n v="0"/>
    <n v="0"/>
    <n v="0"/>
    <x v="3"/>
    <x v="0"/>
  </r>
  <r>
    <x v="2"/>
    <x v="1"/>
    <x v="1"/>
    <x v="2"/>
    <x v="1"/>
    <x v="1"/>
    <s v=""/>
    <s v=""/>
    <s v=""/>
    <s v=""/>
    <s v=""/>
    <x v="4"/>
    <x v="4"/>
  </r>
  <r>
    <x v="2"/>
    <x v="1"/>
    <x v="1"/>
    <x v="2"/>
    <x v="1"/>
    <x v="1"/>
    <s v=""/>
    <s v=""/>
    <s v=""/>
    <s v=""/>
    <s v=""/>
    <x v="4"/>
    <x v="4"/>
  </r>
  <r>
    <x v="2"/>
    <x v="1"/>
    <x v="1"/>
    <x v="2"/>
    <x v="1"/>
    <x v="1"/>
    <s v=""/>
    <s v=""/>
    <s v=""/>
    <s v=""/>
    <s v=""/>
    <x v="4"/>
    <x v="4"/>
  </r>
  <r>
    <x v="2"/>
    <x v="1"/>
    <x v="1"/>
    <x v="2"/>
    <x v="1"/>
    <x v="1"/>
    <s v=""/>
    <s v=""/>
    <s v=""/>
    <s v=""/>
    <s v=""/>
    <x v="4"/>
    <x v="4"/>
  </r>
  <r>
    <x v="2"/>
    <x v="1"/>
    <x v="1"/>
    <x v="2"/>
    <x v="1"/>
    <x v="1"/>
    <s v=""/>
    <s v=""/>
    <s v=""/>
    <s v=""/>
    <s v=""/>
    <x v="4"/>
    <x v="4"/>
  </r>
  <r>
    <x v="1"/>
    <x v="0"/>
    <x v="0"/>
    <x v="0"/>
    <x v="0"/>
    <x v="0"/>
    <n v="0"/>
    <n v="0"/>
    <n v="0"/>
    <n v="0"/>
    <n v="0"/>
    <x v="0"/>
    <x v="0"/>
  </r>
  <r>
    <x v="1"/>
    <x v="0"/>
    <x v="0"/>
    <x v="0"/>
    <x v="0"/>
    <x v="0"/>
    <n v="0"/>
    <n v="0"/>
    <n v="0"/>
    <n v="0"/>
    <n v="0"/>
    <x v="3"/>
    <x v="2"/>
  </r>
  <r>
    <x v="2"/>
    <x v="1"/>
    <x v="1"/>
    <x v="2"/>
    <x v="1"/>
    <x v="1"/>
    <s v=""/>
    <s v=""/>
    <s v=""/>
    <s v=""/>
    <s v=""/>
    <x v="4"/>
    <x v="4"/>
  </r>
  <r>
    <x v="2"/>
    <x v="1"/>
    <x v="1"/>
    <x v="2"/>
    <x v="1"/>
    <x v="1"/>
    <s v=""/>
    <s v=""/>
    <s v=""/>
    <s v=""/>
    <s v=""/>
    <x v="4"/>
    <x v="4"/>
  </r>
  <r>
    <x v="2"/>
    <x v="1"/>
    <x v="1"/>
    <x v="2"/>
    <x v="1"/>
    <x v="1"/>
    <s v=""/>
    <s v=""/>
    <s v=""/>
    <s v=""/>
    <s v=""/>
    <x v="4"/>
    <x v="4"/>
  </r>
  <r>
    <x v="1"/>
    <x v="0"/>
    <x v="0"/>
    <x v="0"/>
    <x v="0"/>
    <x v="0"/>
    <n v="0"/>
    <n v="0"/>
    <n v="0"/>
    <n v="0"/>
    <n v="0"/>
    <x v="1"/>
    <x v="2"/>
  </r>
  <r>
    <x v="2"/>
    <x v="1"/>
    <x v="1"/>
    <x v="2"/>
    <x v="1"/>
    <x v="1"/>
    <s v=""/>
    <s v=""/>
    <s v=""/>
    <s v=""/>
    <s v=""/>
    <x v="4"/>
    <x v="4"/>
  </r>
  <r>
    <x v="1"/>
    <x v="0"/>
    <x v="0"/>
    <x v="0"/>
    <x v="0"/>
    <x v="0"/>
    <n v="0"/>
    <n v="0"/>
    <n v="0"/>
    <n v="0"/>
    <n v="0"/>
    <x v="3"/>
    <x v="3"/>
  </r>
  <r>
    <x v="1"/>
    <x v="0"/>
    <x v="0"/>
    <x v="0"/>
    <x v="0"/>
    <x v="0"/>
    <n v="0"/>
    <n v="0"/>
    <n v="0"/>
    <n v="0"/>
    <n v="0"/>
    <x v="1"/>
    <x v="0"/>
  </r>
  <r>
    <x v="2"/>
    <x v="1"/>
    <x v="1"/>
    <x v="2"/>
    <x v="1"/>
    <x v="1"/>
    <s v=""/>
    <s v=""/>
    <s v=""/>
    <s v=""/>
    <s v=""/>
    <x v="4"/>
    <x v="4"/>
  </r>
  <r>
    <x v="1"/>
    <x v="0"/>
    <x v="0"/>
    <x v="0"/>
    <x v="0"/>
    <x v="0"/>
    <n v="0"/>
    <n v="0"/>
    <n v="0"/>
    <n v="0"/>
    <n v="0"/>
    <x v="0"/>
    <x v="3"/>
  </r>
  <r>
    <x v="1"/>
    <x v="0"/>
    <x v="0"/>
    <x v="0"/>
    <x v="0"/>
    <x v="0"/>
    <n v="0"/>
    <n v="0"/>
    <n v="0"/>
    <n v="0"/>
    <n v="0"/>
    <x v="0"/>
    <x v="3"/>
  </r>
  <r>
    <x v="0"/>
    <x v="0"/>
    <x v="0"/>
    <x v="0"/>
    <x v="0"/>
    <x v="2"/>
    <n v="0"/>
    <n v="0"/>
    <n v="0"/>
    <n v="0"/>
    <n v="0"/>
    <x v="0"/>
    <x v="3"/>
  </r>
  <r>
    <x v="2"/>
    <x v="1"/>
    <x v="1"/>
    <x v="2"/>
    <x v="1"/>
    <x v="1"/>
    <s v=""/>
    <s v=""/>
    <s v=""/>
    <s v=""/>
    <s v=""/>
    <x v="4"/>
    <x v="4"/>
  </r>
  <r>
    <x v="1"/>
    <x v="0"/>
    <x v="2"/>
    <x v="1"/>
    <x v="0"/>
    <x v="0"/>
    <n v="0"/>
    <n v="0"/>
    <n v="0"/>
    <n v="0"/>
    <n v="0"/>
    <x v="0"/>
    <x v="2"/>
  </r>
  <r>
    <x v="1"/>
    <x v="0"/>
    <x v="0"/>
    <x v="0"/>
    <x v="0"/>
    <x v="0"/>
    <n v="0"/>
    <n v="0"/>
    <n v="0"/>
    <n v="0"/>
    <n v="0"/>
    <x v="0"/>
    <x v="0"/>
  </r>
  <r>
    <x v="2"/>
    <x v="1"/>
    <x v="1"/>
    <x v="2"/>
    <x v="1"/>
    <x v="1"/>
    <s v=""/>
    <s v=""/>
    <s v=""/>
    <s v=""/>
    <s v=""/>
    <x v="4"/>
    <x v="4"/>
  </r>
  <r>
    <x v="1"/>
    <x v="0"/>
    <x v="0"/>
    <x v="0"/>
    <x v="0"/>
    <x v="0"/>
    <n v="0"/>
    <n v="0"/>
    <n v="0"/>
    <n v="0"/>
    <n v="0"/>
    <x v="1"/>
    <x v="2"/>
  </r>
  <r>
    <x v="2"/>
    <x v="1"/>
    <x v="1"/>
    <x v="2"/>
    <x v="1"/>
    <x v="1"/>
    <s v=""/>
    <s v=""/>
    <s v=""/>
    <s v=""/>
    <s v=""/>
    <x v="4"/>
    <x v="4"/>
  </r>
  <r>
    <x v="1"/>
    <x v="0"/>
    <x v="0"/>
    <x v="0"/>
    <x v="0"/>
    <x v="0"/>
    <n v="0"/>
    <n v="0"/>
    <n v="0"/>
    <n v="0"/>
    <n v="0"/>
    <x v="0"/>
    <x v="3"/>
  </r>
  <r>
    <x v="1"/>
    <x v="0"/>
    <x v="2"/>
    <x v="0"/>
    <x v="0"/>
    <x v="0"/>
    <n v="0"/>
    <n v="0"/>
    <n v="0"/>
    <n v="0"/>
    <n v="0"/>
    <x v="0"/>
    <x v="2"/>
  </r>
  <r>
    <x v="0"/>
    <x v="0"/>
    <x v="0"/>
    <x v="0"/>
    <x v="0"/>
    <x v="0"/>
    <n v="0"/>
    <n v="0"/>
    <n v="0"/>
    <n v="0"/>
    <n v="0"/>
    <x v="3"/>
    <x v="0"/>
  </r>
  <r>
    <x v="3"/>
    <x v="0"/>
    <x v="0"/>
    <x v="0"/>
    <x v="2"/>
    <x v="0"/>
    <n v="0"/>
    <n v="0"/>
    <n v="0"/>
    <n v="0"/>
    <n v="0"/>
    <x v="0"/>
    <x v="0"/>
  </r>
  <r>
    <x v="1"/>
    <x v="0"/>
    <x v="0"/>
    <x v="0"/>
    <x v="0"/>
    <x v="0"/>
    <n v="0"/>
    <n v="0"/>
    <n v="0"/>
    <n v="0"/>
    <n v="0"/>
    <x v="0"/>
    <x v="0"/>
  </r>
  <r>
    <x v="2"/>
    <x v="1"/>
    <x v="1"/>
    <x v="2"/>
    <x v="1"/>
    <x v="1"/>
    <s v=""/>
    <s v=""/>
    <s v=""/>
    <s v=""/>
    <s v=""/>
    <x v="4"/>
    <x v="4"/>
  </r>
  <r>
    <x v="0"/>
    <x v="0"/>
    <x v="0"/>
    <x v="0"/>
    <x v="0"/>
    <x v="0"/>
    <n v="0"/>
    <n v="0"/>
    <n v="0"/>
    <n v="0"/>
    <n v="0"/>
    <x v="3"/>
    <x v="1"/>
  </r>
  <r>
    <x v="1"/>
    <x v="0"/>
    <x v="0"/>
    <x v="0"/>
    <x v="0"/>
    <x v="0"/>
    <n v="0"/>
    <n v="0"/>
    <n v="0"/>
    <n v="0"/>
    <n v="0"/>
    <x v="3"/>
    <x v="1"/>
  </r>
  <r>
    <x v="2"/>
    <x v="1"/>
    <x v="1"/>
    <x v="2"/>
    <x v="1"/>
    <x v="1"/>
    <s v=""/>
    <s v=""/>
    <s v=""/>
    <s v=""/>
    <s v=""/>
    <x v="4"/>
    <x v="4"/>
  </r>
  <r>
    <x v="1"/>
    <x v="0"/>
    <x v="0"/>
    <x v="0"/>
    <x v="0"/>
    <x v="0"/>
    <n v="0"/>
    <n v="0"/>
    <n v="0"/>
    <n v="0"/>
    <n v="0"/>
    <x v="2"/>
    <x v="2"/>
  </r>
  <r>
    <x v="2"/>
    <x v="1"/>
    <x v="1"/>
    <x v="2"/>
    <x v="1"/>
    <x v="1"/>
    <s v=""/>
    <s v=""/>
    <s v=""/>
    <s v=""/>
    <s v=""/>
    <x v="4"/>
    <x v="4"/>
  </r>
  <r>
    <x v="2"/>
    <x v="1"/>
    <x v="1"/>
    <x v="2"/>
    <x v="1"/>
    <x v="1"/>
    <s v=""/>
    <s v=""/>
    <s v=""/>
    <s v=""/>
    <s v=""/>
    <x v="4"/>
    <x v="4"/>
  </r>
  <r>
    <x v="0"/>
    <x v="0"/>
    <x v="0"/>
    <x v="0"/>
    <x v="0"/>
    <x v="0"/>
    <n v="0"/>
    <n v="0"/>
    <n v="0"/>
    <n v="0"/>
    <n v="0"/>
    <x v="2"/>
    <x v="2"/>
  </r>
  <r>
    <x v="1"/>
    <x v="0"/>
    <x v="0"/>
    <x v="0"/>
    <x v="0"/>
    <x v="0"/>
    <n v="0"/>
    <n v="0"/>
    <n v="0"/>
    <n v="0"/>
    <n v="0"/>
    <x v="0"/>
    <x v="2"/>
  </r>
  <r>
    <x v="1"/>
    <x v="0"/>
    <x v="0"/>
    <x v="0"/>
    <x v="2"/>
    <x v="0"/>
    <n v="0"/>
    <n v="0"/>
    <n v="0"/>
    <n v="0"/>
    <n v="0"/>
    <x v="0"/>
    <x v="3"/>
  </r>
  <r>
    <x v="1"/>
    <x v="0"/>
    <x v="0"/>
    <x v="0"/>
    <x v="2"/>
    <x v="0"/>
    <n v="0"/>
    <n v="0"/>
    <n v="0"/>
    <n v="0"/>
    <n v="0"/>
    <x v="0"/>
    <x v="3"/>
  </r>
  <r>
    <x v="1"/>
    <x v="0"/>
    <x v="0"/>
    <x v="0"/>
    <x v="2"/>
    <x v="0"/>
    <n v="0"/>
    <n v="0"/>
    <n v="0"/>
    <n v="0"/>
    <n v="0"/>
    <x v="0"/>
    <x v="0"/>
  </r>
  <r>
    <x v="1"/>
    <x v="0"/>
    <x v="0"/>
    <x v="0"/>
    <x v="2"/>
    <x v="0"/>
    <n v="0"/>
    <n v="0"/>
    <n v="0"/>
    <n v="0"/>
    <n v="0"/>
    <x v="0"/>
    <x v="0"/>
  </r>
  <r>
    <x v="1"/>
    <x v="0"/>
    <x v="0"/>
    <x v="0"/>
    <x v="0"/>
    <x v="0"/>
    <n v="0"/>
    <n v="0"/>
    <n v="0"/>
    <n v="0"/>
    <n v="0"/>
    <x v="0"/>
    <x v="0"/>
  </r>
  <r>
    <x v="1"/>
    <x v="0"/>
    <x v="0"/>
    <x v="0"/>
    <x v="2"/>
    <x v="0"/>
    <n v="0"/>
    <n v="0"/>
    <n v="0"/>
    <n v="0"/>
    <n v="0"/>
    <x v="0"/>
    <x v="3"/>
  </r>
  <r>
    <x v="1"/>
    <x v="0"/>
    <x v="0"/>
    <x v="0"/>
    <x v="0"/>
    <x v="0"/>
    <n v="0"/>
    <n v="0"/>
    <n v="0"/>
    <n v="0"/>
    <n v="0"/>
    <x v="0"/>
    <x v="3"/>
  </r>
  <r>
    <x v="1"/>
    <x v="0"/>
    <x v="0"/>
    <x v="0"/>
    <x v="2"/>
    <x v="0"/>
    <n v="0"/>
    <n v="0"/>
    <n v="0"/>
    <n v="0"/>
    <n v="0"/>
    <x v="0"/>
    <x v="0"/>
  </r>
</pivotCacheRecords>
</file>

<file path=xl/pivotCache/pivotCacheRecords6.xml><?xml version="1.0" encoding="utf-8"?>
<pivotCacheRecords xmlns="http://schemas.openxmlformats.org/spreadsheetml/2006/main" xmlns:r="http://schemas.openxmlformats.org/officeDocument/2006/relationships" count="151">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Oui"/>
    <s v="Mauvais état des routes"/>
    <n v="0"/>
    <n v="0"/>
    <n v="0"/>
    <n v="1"/>
    <n v="0"/>
    <n v="0"/>
    <n v="0"/>
    <n v="0"/>
    <n v="0"/>
    <n v="0"/>
    <n v="0"/>
    <n v="0"/>
    <n v="0"/>
    <n v="0"/>
    <n v="0"/>
    <n v="0"/>
    <n v="0"/>
    <s v=""/>
    <s v="Farine de blé blanche Riz Maïs (moulu) Sucre Haricot noir"/>
    <n v="1"/>
    <n v="1"/>
    <n v="1"/>
    <n v="1"/>
    <n v="1"/>
    <n v="0"/>
    <n v="0"/>
    <n v="0"/>
    <s v="Oui"/>
    <s v="Ouest"/>
    <s v="Léogâne"/>
    <s v="Oui"/>
    <s v="Oui"/>
    <x v="1"/>
    <x v="1"/>
  </r>
  <r>
    <s v="Non"/>
    <s v=""/>
    <s v=""/>
    <s v=""/>
    <s v=""/>
    <s v=""/>
    <s v=""/>
    <s v=""/>
    <s v=""/>
    <s v=""/>
    <s v=""/>
    <s v=""/>
    <s v=""/>
    <s v=""/>
    <s v=""/>
    <s v=""/>
    <s v=""/>
    <s v=""/>
    <s v=""/>
    <s v=""/>
    <s v=""/>
    <s v=""/>
    <s v=""/>
    <s v=""/>
    <s v=""/>
    <s v=""/>
    <s v=""/>
    <s v=""/>
    <s v=""/>
    <s v="Oui"/>
    <s v="Nippes"/>
    <s v="Fonds des Nègres"/>
    <s v="Non"/>
    <s v="Oui"/>
    <x v="1"/>
    <x v="2"/>
  </r>
  <r>
    <s v="Non"/>
    <s v=""/>
    <s v=""/>
    <s v=""/>
    <s v=""/>
    <s v=""/>
    <s v=""/>
    <s v=""/>
    <s v=""/>
    <s v=""/>
    <s v=""/>
    <s v=""/>
    <s v=""/>
    <s v=""/>
    <s v=""/>
    <s v=""/>
    <s v=""/>
    <s v=""/>
    <s v=""/>
    <s v=""/>
    <s v=""/>
    <s v=""/>
    <s v=""/>
    <s v=""/>
    <s v=""/>
    <s v=""/>
    <s v=""/>
    <s v=""/>
    <s v=""/>
    <s v="Oui"/>
    <s v="Nord"/>
    <s v="Limonade"/>
    <s v="Oui"/>
    <s v="Non"/>
    <x v="1"/>
    <x v="1"/>
  </r>
  <r>
    <s v="Non"/>
    <s v=""/>
    <s v=""/>
    <s v=""/>
    <s v=""/>
    <s v=""/>
    <s v=""/>
    <s v=""/>
    <s v=""/>
    <s v=""/>
    <s v=""/>
    <s v=""/>
    <s v=""/>
    <s v=""/>
    <s v=""/>
    <s v=""/>
    <s v=""/>
    <s v=""/>
    <s v=""/>
    <s v=""/>
    <s v=""/>
    <s v=""/>
    <s v=""/>
    <s v=""/>
    <s v=""/>
    <s v=""/>
    <s v=""/>
    <s v=""/>
    <s v=""/>
    <s v="Oui"/>
    <s v="Nippes"/>
    <s v="Fonds des Nègres"/>
    <s v="Non"/>
    <s v="Je ne sais pas, je ne souhaite pas répondre"/>
    <x v="1"/>
    <x v="2"/>
  </r>
  <r>
    <s v=""/>
    <s v=""/>
    <s v=""/>
    <s v=""/>
    <s v=""/>
    <s v=""/>
    <s v=""/>
    <s v=""/>
    <s v=""/>
    <s v=""/>
    <s v=""/>
    <s v=""/>
    <s v=""/>
    <s v=""/>
    <s v=""/>
    <s v=""/>
    <s v=""/>
    <s v=""/>
    <s v=""/>
    <s v=""/>
    <s v=""/>
    <s v=""/>
    <s v=""/>
    <s v=""/>
    <s v=""/>
    <s v=""/>
    <s v=""/>
    <s v=""/>
    <s v=""/>
    <s v=""/>
    <s v=""/>
    <s v=""/>
    <s v=""/>
    <s v=""/>
    <x v="0"/>
    <x v="0"/>
  </r>
  <r>
    <s v="Oui"/>
    <s v="Article indisponible chez les fournisseurs Article trop cher"/>
    <n v="0"/>
    <n v="0"/>
    <n v="0"/>
    <n v="0"/>
    <n v="0"/>
    <n v="0"/>
    <n v="0"/>
    <n v="0"/>
    <n v="0"/>
    <n v="0"/>
    <n v="1"/>
    <n v="0"/>
    <n v="1"/>
    <n v="0"/>
    <n v="0"/>
    <n v="0"/>
    <n v="0"/>
    <s v=""/>
    <s v="Farine de blé blanche Riz Sucre Huile végétale"/>
    <n v="1"/>
    <n v="1"/>
    <n v="0"/>
    <n v="1"/>
    <n v="0"/>
    <n v="0"/>
    <n v="1"/>
    <n v="0"/>
    <s v="Oui"/>
    <s v="Grand'Anse"/>
    <s v="Dame Marie"/>
    <s v="Non"/>
    <s v="Non"/>
    <x v="1"/>
    <x v="2"/>
  </r>
  <r>
    <s v="Oui"/>
    <s v="Article indisponible chez les fournisseurs Autre (précisez)"/>
    <n v="0"/>
    <n v="0"/>
    <n v="0"/>
    <n v="0"/>
    <n v="0"/>
    <n v="0"/>
    <n v="0"/>
    <n v="0"/>
    <n v="0"/>
    <n v="0"/>
    <n v="0"/>
    <n v="0"/>
    <n v="1"/>
    <n v="0"/>
    <n v="0"/>
    <n v="1"/>
    <n v="0"/>
    <s v="Stock épuisé"/>
    <s v="Farine de blé blanche Riz Maïs (moulu) Sucre Haricot noir Haricot rouge Huile végétale"/>
    <n v="1"/>
    <n v="1"/>
    <n v="1"/>
    <n v="1"/>
    <n v="1"/>
    <n v="1"/>
    <n v="1"/>
    <n v="0"/>
    <s v="Oui"/>
    <s v="Grand'Anse"/>
    <s v="Dame Marie"/>
    <s v="Non"/>
    <s v="Oui"/>
    <x v="1"/>
    <x v="2"/>
  </r>
  <r>
    <s v="Oui"/>
    <s v="Article indisponible chez les fournisseurs Autre (précisez)"/>
    <n v="0"/>
    <n v="0"/>
    <n v="0"/>
    <n v="0"/>
    <n v="0"/>
    <n v="0"/>
    <n v="0"/>
    <n v="0"/>
    <n v="0"/>
    <n v="0"/>
    <n v="0"/>
    <n v="0"/>
    <n v="1"/>
    <n v="0"/>
    <n v="0"/>
    <n v="1"/>
    <n v="0"/>
    <s v="Stock épuisé"/>
    <s v="Farine de blé blanche Riz Maïs (moulu) Sucre Haricot noir Huile végétale"/>
    <n v="1"/>
    <n v="1"/>
    <n v="1"/>
    <n v="1"/>
    <n v="1"/>
    <n v="0"/>
    <n v="1"/>
    <n v="0"/>
    <s v="Oui"/>
    <s v="Grand'Anse"/>
    <s v="Dame Marie"/>
    <s v="Non"/>
    <s v="Non"/>
    <x v="1"/>
    <x v="2"/>
  </r>
  <r>
    <s v=""/>
    <s v=""/>
    <s v=""/>
    <s v=""/>
    <s v=""/>
    <s v=""/>
    <s v=""/>
    <s v=""/>
    <s v=""/>
    <s v=""/>
    <s v=""/>
    <s v=""/>
    <s v=""/>
    <s v=""/>
    <s v=""/>
    <s v=""/>
    <s v=""/>
    <s v=""/>
    <s v=""/>
    <s v=""/>
    <s v=""/>
    <s v=""/>
    <s v=""/>
    <s v=""/>
    <s v=""/>
    <s v=""/>
    <s v=""/>
    <s v=""/>
    <s v=""/>
    <s v=""/>
    <s v=""/>
    <s v=""/>
    <s v=""/>
    <s v=""/>
    <x v="0"/>
    <x v="0"/>
  </r>
  <r>
    <s v="Oui"/>
    <s v="Le prix du transport a augmenté Article indisponible chez les fournisseurs"/>
    <n v="0"/>
    <n v="0"/>
    <n v="0"/>
    <n v="0"/>
    <n v="1"/>
    <n v="0"/>
    <n v="0"/>
    <n v="0"/>
    <n v="0"/>
    <n v="0"/>
    <n v="0"/>
    <n v="0"/>
    <n v="1"/>
    <n v="0"/>
    <n v="0"/>
    <n v="0"/>
    <n v="0"/>
    <s v=""/>
    <s v="Farine de blé blanche Riz Maïs (moulu) Huile végétale Sucre"/>
    <n v="1"/>
    <n v="1"/>
    <n v="1"/>
    <n v="1"/>
    <n v="0"/>
    <n v="0"/>
    <n v="1"/>
    <n v="0"/>
    <s v="Oui"/>
    <s v="Grand'Anse"/>
    <s v="Anse d'Hainault"/>
    <s v="Oui"/>
    <s v="Oui"/>
    <x v="1"/>
    <x v="1"/>
  </r>
  <r>
    <s v="Oui"/>
    <s v="Article indisponible chez les fournisseurs Insécurité sur les routes"/>
    <n v="0"/>
    <n v="0"/>
    <n v="1"/>
    <n v="0"/>
    <n v="0"/>
    <n v="0"/>
    <n v="0"/>
    <n v="0"/>
    <n v="0"/>
    <n v="0"/>
    <n v="0"/>
    <n v="0"/>
    <n v="1"/>
    <n v="0"/>
    <n v="0"/>
    <n v="0"/>
    <n v="0"/>
    <s v=""/>
    <s v="Farine de blé blanche Riz Maïs (moulu) Sucre Haricot noir Haricot rouge Huile végétale"/>
    <n v="1"/>
    <n v="1"/>
    <n v="1"/>
    <n v="1"/>
    <n v="1"/>
    <n v="1"/>
    <n v="1"/>
    <n v="0"/>
    <s v="Oui"/>
    <s v="Nippes"/>
    <s v="Fonds des Nègres"/>
    <s v="Oui"/>
    <s v="Je ne sais pas, je ne souhaite pas répondre"/>
    <x v="1"/>
    <x v="2"/>
  </r>
  <r>
    <s v="Oui"/>
    <s v="Article trop cher"/>
    <n v="0"/>
    <n v="0"/>
    <n v="0"/>
    <n v="0"/>
    <n v="0"/>
    <n v="0"/>
    <n v="0"/>
    <n v="0"/>
    <n v="0"/>
    <n v="0"/>
    <n v="1"/>
    <n v="0"/>
    <n v="0"/>
    <n v="0"/>
    <n v="0"/>
    <n v="0"/>
    <n v="0"/>
    <s v=""/>
    <s v="Farine de blé blanche Riz Maïs (moulu) Haricot rouge Sucre Haricot noir Huile végétale"/>
    <n v="1"/>
    <n v="1"/>
    <n v="1"/>
    <n v="1"/>
    <n v="1"/>
    <n v="1"/>
    <n v="1"/>
    <n v="0"/>
    <s v="Oui"/>
    <s v="Ouest"/>
    <s v="Port-au-Prince"/>
    <s v="Non"/>
    <s v="Oui"/>
    <x v="2"/>
    <x v="2"/>
  </r>
  <r>
    <s v="Oui"/>
    <s v="Article indisponible chez les fournisseurs Autre (précisez)"/>
    <n v="0"/>
    <n v="0"/>
    <n v="0"/>
    <n v="0"/>
    <n v="0"/>
    <n v="0"/>
    <n v="0"/>
    <n v="0"/>
    <n v="0"/>
    <n v="0"/>
    <n v="0"/>
    <n v="0"/>
    <n v="1"/>
    <n v="0"/>
    <n v="0"/>
    <n v="1"/>
    <n v="0"/>
    <s v="Stock épuisé"/>
    <s v="Farine de blé blanche Riz Huile végétale Sucre"/>
    <n v="1"/>
    <n v="1"/>
    <n v="0"/>
    <n v="1"/>
    <n v="0"/>
    <n v="0"/>
    <n v="1"/>
    <n v="0"/>
    <s v="Oui"/>
    <s v="Grand'Anse"/>
    <s v="Dame Marie"/>
    <s v="Non"/>
    <s v="Non"/>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Oui"/>
    <s v="Le prix du transport a augmenté Article trop cher Article indisponible chez les fournisseurs"/>
    <n v="0"/>
    <n v="0"/>
    <n v="0"/>
    <n v="0"/>
    <n v="1"/>
    <n v="0"/>
    <n v="0"/>
    <n v="0"/>
    <n v="0"/>
    <n v="0"/>
    <n v="1"/>
    <n v="0"/>
    <n v="1"/>
    <n v="0"/>
    <n v="0"/>
    <n v="0"/>
    <n v="0"/>
    <s v=""/>
    <s v="Farine de blé blanche Riz Maïs (moulu) Sucre Haricot noir Huile végétale"/>
    <n v="1"/>
    <n v="1"/>
    <n v="1"/>
    <n v="1"/>
    <n v="1"/>
    <n v="0"/>
    <n v="1"/>
    <n v="0"/>
    <s v="Oui"/>
    <s v="Grand'Anse"/>
    <s v="Anse d'Hainault"/>
    <s v="Oui"/>
    <s v="Oui"/>
    <x v="1"/>
    <x v="1"/>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Nippes"/>
    <s v="Fonds des Nègres"/>
    <s v="Oui"/>
    <s v="Non"/>
    <x v="1"/>
    <x v="2"/>
  </r>
  <r>
    <s v="Oui"/>
    <s v="Article indisponible chez les fournisseurs Autre (précisez)"/>
    <n v="0"/>
    <n v="0"/>
    <n v="0"/>
    <n v="0"/>
    <n v="0"/>
    <n v="0"/>
    <n v="0"/>
    <n v="0"/>
    <n v="0"/>
    <n v="0"/>
    <n v="0"/>
    <n v="0"/>
    <n v="1"/>
    <n v="0"/>
    <n v="0"/>
    <n v="1"/>
    <n v="0"/>
    <s v="Stock épuisé"/>
    <s v="Farine de blé blanche Riz Sucre Huile végétale"/>
    <n v="1"/>
    <n v="1"/>
    <n v="0"/>
    <n v="1"/>
    <n v="0"/>
    <n v="0"/>
    <n v="1"/>
    <n v="0"/>
    <s v="Oui"/>
    <s v="Grand'Anse"/>
    <s v="Anse d'Hainault"/>
    <s v="Non"/>
    <s v="Oui"/>
    <x v="1"/>
    <x v="1"/>
  </r>
  <r>
    <s v="Non"/>
    <s v=""/>
    <s v=""/>
    <s v=""/>
    <s v=""/>
    <s v=""/>
    <s v=""/>
    <s v=""/>
    <s v=""/>
    <s v=""/>
    <s v=""/>
    <s v=""/>
    <s v=""/>
    <s v=""/>
    <s v=""/>
    <s v=""/>
    <s v=""/>
    <s v=""/>
    <s v=""/>
    <s v=""/>
    <s v=""/>
    <s v=""/>
    <s v=""/>
    <s v=""/>
    <s v=""/>
    <s v=""/>
    <s v=""/>
    <s v=""/>
    <s v=""/>
    <s v="Oui"/>
    <s v="Ouest"/>
    <s v="Cité Soleil"/>
    <s v="Non"/>
    <s v="Oui"/>
    <x v="1"/>
    <x v="1"/>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Oui"/>
    <s v="Changement du taux de change de la Gourde Article trop cher"/>
    <n v="1"/>
    <n v="0"/>
    <n v="0"/>
    <n v="0"/>
    <n v="0"/>
    <n v="0"/>
    <n v="0"/>
    <n v="0"/>
    <n v="0"/>
    <n v="0"/>
    <n v="1"/>
    <n v="0"/>
    <n v="0"/>
    <n v="0"/>
    <n v="0"/>
    <n v="0"/>
    <n v="0"/>
    <s v=""/>
    <s v="Riz Haricot noir Haricot rouge Huile végétale"/>
    <n v="0"/>
    <n v="1"/>
    <n v="0"/>
    <n v="0"/>
    <n v="1"/>
    <n v="1"/>
    <n v="1"/>
    <n v="0"/>
    <s v="Oui"/>
    <s v="Nord"/>
    <s v="Limonade"/>
    <s v="Non"/>
    <s v="Non"/>
    <x v="1"/>
    <x v="1"/>
  </r>
  <r>
    <s v="Non"/>
    <s v=""/>
    <s v=""/>
    <s v=""/>
    <s v=""/>
    <s v=""/>
    <s v=""/>
    <s v=""/>
    <s v=""/>
    <s v=""/>
    <s v=""/>
    <s v=""/>
    <s v=""/>
    <s v=""/>
    <s v=""/>
    <s v=""/>
    <s v=""/>
    <s v=""/>
    <s v=""/>
    <s v=""/>
    <s v=""/>
    <s v=""/>
    <s v=""/>
    <s v=""/>
    <s v=""/>
    <s v=""/>
    <s v=""/>
    <s v=""/>
    <s v=""/>
    <s v="Oui"/>
    <s v="Nord"/>
    <s v="Limonade"/>
    <s v="Oui"/>
    <s v="Non"/>
    <x v="1"/>
    <x v="1"/>
  </r>
  <r>
    <s v=""/>
    <s v=""/>
    <s v=""/>
    <s v=""/>
    <s v=""/>
    <s v=""/>
    <s v=""/>
    <s v=""/>
    <s v=""/>
    <s v=""/>
    <s v=""/>
    <s v=""/>
    <s v=""/>
    <s v=""/>
    <s v=""/>
    <s v=""/>
    <s v=""/>
    <s v=""/>
    <s v=""/>
    <s v=""/>
    <s v=""/>
    <s v=""/>
    <s v=""/>
    <s v=""/>
    <s v=""/>
    <s v=""/>
    <s v=""/>
    <s v=""/>
    <s v=""/>
    <s v=""/>
    <s v=""/>
    <s v=""/>
    <s v=""/>
    <s v=""/>
    <x v="0"/>
    <x v="0"/>
  </r>
  <r>
    <s v="Oui"/>
    <s v="Article indisponible chez les fournisseurs La route a été fermée"/>
    <n v="0"/>
    <n v="0"/>
    <n v="0"/>
    <n v="0"/>
    <n v="0"/>
    <n v="1"/>
    <n v="0"/>
    <n v="0"/>
    <n v="0"/>
    <n v="0"/>
    <n v="0"/>
    <n v="0"/>
    <n v="1"/>
    <n v="0"/>
    <n v="0"/>
    <n v="0"/>
    <n v="0"/>
    <s v=""/>
    <s v="Farine de blé blanche Riz Maïs (moulu) Sucre Huile végétale"/>
    <n v="1"/>
    <n v="1"/>
    <n v="1"/>
    <n v="1"/>
    <n v="0"/>
    <n v="0"/>
    <n v="1"/>
    <n v="0"/>
    <s v="Oui"/>
    <s v="Grand'Anse"/>
    <s v="Dame Marie"/>
    <s v="Oui"/>
    <s v="Oui"/>
    <x v="1"/>
    <x v="2"/>
  </r>
  <r>
    <s v="Non"/>
    <s v=""/>
    <s v=""/>
    <s v=""/>
    <s v=""/>
    <s v=""/>
    <s v=""/>
    <s v=""/>
    <s v=""/>
    <s v=""/>
    <s v=""/>
    <s v=""/>
    <s v=""/>
    <s v=""/>
    <s v=""/>
    <s v=""/>
    <s v=""/>
    <s v=""/>
    <s v=""/>
    <s v=""/>
    <s v=""/>
    <s v=""/>
    <s v=""/>
    <s v=""/>
    <s v=""/>
    <s v=""/>
    <s v=""/>
    <s v=""/>
    <s v=""/>
    <s v="Oui"/>
    <s v="Nippes"/>
    <s v="Miragoâne"/>
    <s v="Oui"/>
    <s v="Non"/>
    <x v="1"/>
    <x v="1"/>
  </r>
  <r>
    <s v="Oui"/>
    <s v="Article indisponible chez les fournisseurs Autre (précisez)"/>
    <n v="0"/>
    <n v="0"/>
    <n v="0"/>
    <n v="0"/>
    <n v="0"/>
    <n v="0"/>
    <n v="0"/>
    <n v="0"/>
    <n v="0"/>
    <n v="0"/>
    <n v="0"/>
    <n v="0"/>
    <n v="1"/>
    <n v="0"/>
    <n v="0"/>
    <n v="1"/>
    <n v="0"/>
    <s v="Stock épuisé"/>
    <s v="Farine de blé blanche Riz Sucre Huile végétale"/>
    <n v="1"/>
    <n v="1"/>
    <n v="0"/>
    <n v="1"/>
    <n v="0"/>
    <n v="0"/>
    <n v="1"/>
    <n v="0"/>
    <s v="Oui"/>
    <s v="Grand'Anse"/>
    <s v="Anse d'Hainault"/>
    <s v="Non"/>
    <s v="Non"/>
    <x v="1"/>
    <x v="1"/>
  </r>
  <r>
    <s v="Oui"/>
    <s v="Article indisponible chez les fournisseurs Autre (précisez)"/>
    <n v="0"/>
    <n v="0"/>
    <n v="0"/>
    <n v="0"/>
    <n v="0"/>
    <n v="0"/>
    <n v="0"/>
    <n v="0"/>
    <n v="0"/>
    <n v="0"/>
    <n v="0"/>
    <n v="0"/>
    <n v="1"/>
    <n v="0"/>
    <n v="0"/>
    <n v="1"/>
    <n v="0"/>
    <s v="Stock épuisé"/>
    <s v="Farine de blé blanche Riz Maïs (moulu) Sucre Huile végétale"/>
    <n v="1"/>
    <n v="1"/>
    <n v="1"/>
    <n v="1"/>
    <n v="0"/>
    <n v="0"/>
    <n v="1"/>
    <n v="0"/>
    <s v="Oui"/>
    <s v="Grand'Anse"/>
    <s v="Anse d'Hainault"/>
    <s v="Oui"/>
    <s v="Oui"/>
    <x v="1"/>
    <x v="1"/>
  </r>
  <r>
    <s v="Oui"/>
    <s v="Changement du taux de change de la Gourde"/>
    <n v="1"/>
    <n v="0"/>
    <n v="0"/>
    <n v="0"/>
    <n v="0"/>
    <n v="0"/>
    <n v="0"/>
    <n v="0"/>
    <n v="0"/>
    <n v="0"/>
    <n v="0"/>
    <n v="0"/>
    <n v="0"/>
    <n v="0"/>
    <n v="0"/>
    <n v="0"/>
    <n v="0"/>
    <s v=""/>
    <s v="Riz Farine de blé blanche Sucre"/>
    <n v="1"/>
    <n v="1"/>
    <n v="0"/>
    <n v="1"/>
    <n v="0"/>
    <n v="0"/>
    <n v="0"/>
    <n v="0"/>
    <s v="Oui"/>
    <s v="Ouest"/>
    <s v="Cité Soleil"/>
    <s v="Non"/>
    <s v="Oui"/>
    <x v="1"/>
    <x v="1"/>
  </r>
  <r>
    <s v="Oui"/>
    <s v="Changement du taux de change de la Gourde Article trop cher"/>
    <n v="1"/>
    <n v="0"/>
    <n v="0"/>
    <n v="0"/>
    <n v="0"/>
    <n v="0"/>
    <n v="0"/>
    <n v="0"/>
    <n v="0"/>
    <n v="0"/>
    <n v="1"/>
    <n v="0"/>
    <n v="0"/>
    <n v="0"/>
    <n v="0"/>
    <n v="0"/>
    <n v="0"/>
    <s v=""/>
    <s v="Riz Haricot noir Haricot rouge Huile végétale"/>
    <n v="0"/>
    <n v="1"/>
    <n v="0"/>
    <n v="0"/>
    <n v="1"/>
    <n v="1"/>
    <n v="1"/>
    <n v="0"/>
    <s v="Oui"/>
    <s v="Nord"/>
    <s v="Limonade"/>
    <s v="Oui"/>
    <s v="Non"/>
    <x v="1"/>
    <x v="1"/>
  </r>
  <r>
    <s v="Oui"/>
    <s v="Changement du taux de change de la Gourde Insécurité sur les routes Le prix du transport a augmenté La route a été fermée Le port a été fermé Absence de moyen de transport Article trop cher Problème de stockage"/>
    <n v="1"/>
    <n v="0"/>
    <n v="1"/>
    <n v="0"/>
    <n v="1"/>
    <n v="1"/>
    <n v="1"/>
    <n v="1"/>
    <n v="0"/>
    <n v="0"/>
    <n v="1"/>
    <n v="1"/>
    <n v="0"/>
    <n v="0"/>
    <n v="0"/>
    <n v="0"/>
    <n v="0"/>
    <s v=""/>
    <s v="Farine de blé blanche Riz Maïs (moulu) Sucre Huile végétale"/>
    <n v="1"/>
    <n v="1"/>
    <n v="1"/>
    <n v="1"/>
    <n v="0"/>
    <n v="0"/>
    <n v="1"/>
    <n v="0"/>
    <s v="Oui"/>
    <s v="Nippes"/>
    <s v="Fonds des Nègres"/>
    <s v="Je ne sais pas, je ne souhaite pas répondre"/>
    <s v="Je ne sais pas, je ne souhaite pas répondre"/>
    <x v="1"/>
    <x v="2"/>
  </r>
  <r>
    <s v="Non"/>
    <s v=""/>
    <s v=""/>
    <s v=""/>
    <s v=""/>
    <s v=""/>
    <s v=""/>
    <s v=""/>
    <s v=""/>
    <s v=""/>
    <s v=""/>
    <s v=""/>
    <s v=""/>
    <s v=""/>
    <s v=""/>
    <s v=""/>
    <s v=""/>
    <s v=""/>
    <s v=""/>
    <s v=""/>
    <s v=""/>
    <s v=""/>
    <s v=""/>
    <s v=""/>
    <s v=""/>
    <s v=""/>
    <s v=""/>
    <s v=""/>
    <s v=""/>
    <s v="Oui"/>
    <s v="Artibonite"/>
    <s v="L'Estère"/>
    <s v="Oui"/>
    <s v="Oui"/>
    <x v="1"/>
    <x v="1"/>
  </r>
  <r>
    <s v=""/>
    <s v=""/>
    <s v=""/>
    <s v=""/>
    <s v=""/>
    <s v=""/>
    <s v=""/>
    <s v=""/>
    <s v=""/>
    <s v=""/>
    <s v=""/>
    <s v=""/>
    <s v=""/>
    <s v=""/>
    <s v=""/>
    <s v=""/>
    <s v=""/>
    <s v=""/>
    <s v=""/>
    <s v=""/>
    <s v=""/>
    <s v=""/>
    <s v=""/>
    <s v=""/>
    <s v=""/>
    <s v=""/>
    <s v=""/>
    <s v=""/>
    <s v=""/>
    <s v=""/>
    <s v=""/>
    <s v=""/>
    <s v=""/>
    <s v=""/>
    <x v="0"/>
    <x v="0"/>
  </r>
  <r>
    <s v="Oui"/>
    <s v="Insécurité sur les routes"/>
    <n v="0"/>
    <n v="0"/>
    <n v="1"/>
    <n v="0"/>
    <n v="0"/>
    <n v="0"/>
    <n v="0"/>
    <n v="0"/>
    <n v="0"/>
    <n v="0"/>
    <n v="0"/>
    <n v="0"/>
    <n v="0"/>
    <n v="0"/>
    <n v="0"/>
    <n v="0"/>
    <n v="0"/>
    <s v=""/>
    <s v="Sucre"/>
    <n v="0"/>
    <n v="0"/>
    <n v="0"/>
    <n v="1"/>
    <n v="0"/>
    <n v="0"/>
    <n v="0"/>
    <n v="0"/>
    <s v="Oui"/>
    <s v="Ouest"/>
    <s v="Carrefour"/>
    <s v="Non"/>
    <s v="Non"/>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Sud"/>
    <s v="Les Cayes"/>
    <s v="Oui"/>
    <s v="Non"/>
    <x v="1"/>
    <x v="2"/>
  </r>
  <r>
    <s v="Oui"/>
    <s v="Changement du taux de change de la Gourde Article trop cher"/>
    <n v="1"/>
    <n v="0"/>
    <n v="0"/>
    <n v="0"/>
    <n v="0"/>
    <n v="0"/>
    <n v="0"/>
    <n v="0"/>
    <n v="0"/>
    <n v="0"/>
    <n v="1"/>
    <n v="0"/>
    <n v="0"/>
    <n v="0"/>
    <n v="0"/>
    <n v="0"/>
    <n v="0"/>
    <s v=""/>
    <s v="Riz Sucre Haricot noir"/>
    <n v="0"/>
    <n v="1"/>
    <n v="0"/>
    <n v="1"/>
    <n v="1"/>
    <n v="0"/>
    <n v="0"/>
    <n v="0"/>
    <s v="Oui"/>
    <s v="Nord"/>
    <s v="Cap-Haïtien"/>
    <s v="Non"/>
    <s v="Non"/>
    <x v="1"/>
    <x v="1"/>
  </r>
  <r>
    <s v=""/>
    <s v=""/>
    <s v=""/>
    <s v=""/>
    <s v=""/>
    <s v=""/>
    <s v=""/>
    <s v=""/>
    <s v=""/>
    <s v=""/>
    <s v=""/>
    <s v=""/>
    <s v=""/>
    <s v=""/>
    <s v=""/>
    <s v=""/>
    <s v=""/>
    <s v=""/>
    <s v=""/>
    <s v=""/>
    <s v=""/>
    <s v=""/>
    <s v=""/>
    <s v=""/>
    <s v=""/>
    <s v=""/>
    <s v=""/>
    <s v=""/>
    <s v=""/>
    <s v=""/>
    <s v=""/>
    <s v=""/>
    <s v=""/>
    <s v=""/>
    <x v="0"/>
    <x v="0"/>
  </r>
  <r>
    <s v="Oui"/>
    <s v="Changement du taux de change de la Gourde Article trop cher Article indisponible chez les fournisseurs"/>
    <n v="1"/>
    <n v="0"/>
    <n v="0"/>
    <n v="0"/>
    <n v="0"/>
    <n v="0"/>
    <n v="0"/>
    <n v="0"/>
    <n v="0"/>
    <n v="0"/>
    <n v="1"/>
    <n v="0"/>
    <n v="1"/>
    <n v="0"/>
    <n v="0"/>
    <n v="0"/>
    <n v="0"/>
    <s v=""/>
    <s v="Farine de blé blanche Riz Maïs (moulu) Sucre Haricot noir Huile végétale Haricot rouge"/>
    <n v="1"/>
    <n v="1"/>
    <n v="1"/>
    <n v="1"/>
    <n v="1"/>
    <n v="1"/>
    <n v="1"/>
    <n v="0"/>
    <s v="Oui"/>
    <s v="Ouest"/>
    <s v="Grand-Goâve"/>
    <s v="Oui"/>
    <s v="Non"/>
    <x v="2"/>
    <x v="2"/>
  </r>
  <r>
    <s v="Non"/>
    <s v=""/>
    <s v=""/>
    <s v=""/>
    <s v=""/>
    <s v=""/>
    <s v=""/>
    <s v=""/>
    <s v=""/>
    <s v=""/>
    <s v=""/>
    <s v=""/>
    <s v=""/>
    <s v=""/>
    <s v=""/>
    <s v=""/>
    <s v=""/>
    <s v=""/>
    <s v=""/>
    <s v=""/>
    <s v=""/>
    <s v=""/>
    <s v=""/>
    <s v=""/>
    <s v=""/>
    <s v=""/>
    <s v=""/>
    <s v=""/>
    <s v=""/>
    <s v="Oui"/>
    <s v="Nord"/>
    <s v="Limonade"/>
    <s v="Oui"/>
    <s v="Non"/>
    <x v="1"/>
    <x v="1"/>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Oui"/>
    <s v="La route a été fermée Article indisponible chez les fournisseurs"/>
    <n v="0"/>
    <n v="0"/>
    <n v="0"/>
    <n v="0"/>
    <n v="0"/>
    <n v="1"/>
    <n v="0"/>
    <n v="0"/>
    <n v="0"/>
    <n v="0"/>
    <n v="0"/>
    <n v="0"/>
    <n v="1"/>
    <n v="0"/>
    <n v="0"/>
    <n v="0"/>
    <n v="0"/>
    <s v=""/>
    <s v="Farine de blé blanche Riz Haricot noir"/>
    <n v="1"/>
    <n v="1"/>
    <n v="0"/>
    <n v="0"/>
    <n v="1"/>
    <n v="0"/>
    <n v="0"/>
    <n v="0"/>
    <s v="Oui"/>
    <s v="Artibonite"/>
    <s v="L'Estère"/>
    <s v="Oui"/>
    <s v="Non"/>
    <x v="1"/>
    <x v="1"/>
  </r>
  <r>
    <s v="Oui"/>
    <s v="Article indisponible chez les fournisseurs Insécurité sur les routes"/>
    <n v="0"/>
    <n v="0"/>
    <n v="1"/>
    <n v="0"/>
    <n v="0"/>
    <n v="0"/>
    <n v="0"/>
    <n v="0"/>
    <n v="0"/>
    <n v="0"/>
    <n v="0"/>
    <n v="0"/>
    <n v="1"/>
    <n v="0"/>
    <n v="0"/>
    <n v="0"/>
    <n v="0"/>
    <s v=""/>
    <s v="Farine de blé blanche Riz Maïs (moulu) Sucre Haricot rouge Huile végétale"/>
    <n v="1"/>
    <n v="1"/>
    <n v="1"/>
    <n v="1"/>
    <n v="0"/>
    <n v="1"/>
    <n v="1"/>
    <n v="0"/>
    <s v="Oui"/>
    <s v="Nippes"/>
    <s v="Miragoâne"/>
    <s v="Oui"/>
    <s v="Oui"/>
    <x v="1"/>
    <x v="1"/>
  </r>
  <r>
    <s v="Oui"/>
    <s v="Changement du taux de change de la Gourde Article trop cher"/>
    <n v="1"/>
    <n v="0"/>
    <n v="0"/>
    <n v="0"/>
    <n v="0"/>
    <n v="0"/>
    <n v="0"/>
    <n v="0"/>
    <n v="0"/>
    <n v="0"/>
    <n v="1"/>
    <n v="0"/>
    <n v="0"/>
    <n v="0"/>
    <n v="0"/>
    <n v="0"/>
    <n v="0"/>
    <s v=""/>
    <s v="Riz Maïs (moulu) Farine de blé blanche Sucre Haricot noir Haricot rouge"/>
    <n v="1"/>
    <n v="1"/>
    <n v="1"/>
    <n v="1"/>
    <n v="1"/>
    <n v="1"/>
    <n v="0"/>
    <n v="0"/>
    <s v="Oui"/>
    <s v="Sud"/>
    <s v="Les Cayes"/>
    <s v="Non"/>
    <s v="Non"/>
    <x v="1"/>
    <x v="1"/>
  </r>
  <r>
    <s v="Non"/>
    <s v=""/>
    <s v=""/>
    <s v=""/>
    <s v=""/>
    <s v=""/>
    <s v=""/>
    <s v=""/>
    <s v=""/>
    <s v=""/>
    <s v=""/>
    <s v=""/>
    <s v=""/>
    <s v=""/>
    <s v=""/>
    <s v=""/>
    <s v=""/>
    <s v=""/>
    <s v=""/>
    <s v=""/>
    <s v=""/>
    <s v=""/>
    <s v=""/>
    <s v=""/>
    <s v=""/>
    <s v=""/>
    <s v=""/>
    <s v=""/>
    <s v=""/>
    <s v="Oui"/>
    <s v="Ouest"/>
    <s v="Port-au-Prince"/>
    <s v="Non"/>
    <s v="Non"/>
    <x v="1"/>
    <x v="2"/>
  </r>
  <r>
    <s v="Oui"/>
    <s v="Article indisponible chez les fournisseurs"/>
    <n v="0"/>
    <n v="0"/>
    <n v="0"/>
    <n v="0"/>
    <n v="0"/>
    <n v="0"/>
    <n v="0"/>
    <n v="0"/>
    <n v="0"/>
    <n v="0"/>
    <n v="0"/>
    <n v="0"/>
    <n v="1"/>
    <n v="0"/>
    <n v="0"/>
    <n v="0"/>
    <n v="0"/>
    <s v=""/>
    <s v="Huile végétale Farine de blé blanche"/>
    <n v="1"/>
    <n v="0"/>
    <n v="0"/>
    <n v="0"/>
    <n v="0"/>
    <n v="0"/>
    <n v="1"/>
    <n v="0"/>
    <s v="Oui"/>
    <s v="Ouest"/>
    <s v="Croix-Des-Bouquets"/>
    <s v="Oui"/>
    <s v="Oui"/>
    <x v="2"/>
    <x v="2"/>
  </r>
  <r>
    <s v="Oui"/>
    <s v="Changement du taux de change de la Gourde Insécurité sur les routes Le prix du transport a augmenté Article trop cher Article indisponible chez les fournisseurs"/>
    <n v="1"/>
    <n v="0"/>
    <n v="1"/>
    <n v="0"/>
    <n v="1"/>
    <n v="0"/>
    <n v="0"/>
    <n v="0"/>
    <n v="0"/>
    <n v="0"/>
    <n v="1"/>
    <n v="0"/>
    <n v="1"/>
    <n v="0"/>
    <n v="0"/>
    <n v="0"/>
    <n v="0"/>
    <s v=""/>
    <s v="Haricot noir Maïs (moulu) Farine de blé blanche Riz"/>
    <n v="1"/>
    <n v="1"/>
    <n v="1"/>
    <n v="0"/>
    <n v="1"/>
    <n v="0"/>
    <n v="0"/>
    <n v="0"/>
    <s v="Oui"/>
    <s v="Ouest"/>
    <s v="Port-au-Prince"/>
    <s v="Je ne sais pas, je ne souhaite pas répondre"/>
    <s v="Non"/>
    <x v="2"/>
    <x v="2"/>
  </r>
  <r>
    <s v="Oui"/>
    <s v="Article indisponible chez les fournisseurs"/>
    <n v="0"/>
    <n v="0"/>
    <n v="0"/>
    <n v="0"/>
    <n v="0"/>
    <n v="0"/>
    <n v="0"/>
    <n v="0"/>
    <n v="0"/>
    <n v="0"/>
    <n v="0"/>
    <n v="0"/>
    <n v="1"/>
    <n v="0"/>
    <n v="0"/>
    <n v="0"/>
    <n v="0"/>
    <s v=""/>
    <s v="Farine de blé blanche Riz Sucre Huile végétale"/>
    <n v="1"/>
    <n v="1"/>
    <n v="0"/>
    <n v="1"/>
    <n v="0"/>
    <n v="0"/>
    <n v="1"/>
    <n v="0"/>
    <s v="Oui"/>
    <s v="Grand'Anse"/>
    <s v="Dame Marie"/>
    <s v="Oui"/>
    <s v="Oui"/>
    <x v="1"/>
    <x v="2"/>
  </r>
  <r>
    <s v="Oui"/>
    <s v="Je ne sais pas, je ne souhaite pas répondre"/>
    <n v="0"/>
    <n v="0"/>
    <n v="0"/>
    <n v="0"/>
    <n v="0"/>
    <n v="0"/>
    <n v="0"/>
    <n v="0"/>
    <n v="0"/>
    <n v="0"/>
    <n v="0"/>
    <n v="0"/>
    <n v="0"/>
    <n v="0"/>
    <n v="0"/>
    <n v="0"/>
    <n v="1"/>
    <s v=""/>
    <s v="Farine de blé blanche Riz Maïs (moulu) Haricot rouge Huile végétale"/>
    <n v="1"/>
    <n v="1"/>
    <n v="1"/>
    <n v="0"/>
    <n v="0"/>
    <n v="1"/>
    <n v="1"/>
    <n v="0"/>
    <s v="Oui"/>
    <s v="Nippes"/>
    <s v="Miragoâne"/>
    <s v="Je ne sais pas, je ne souhaite pas répondre"/>
    <s v="Non"/>
    <x v="1"/>
    <x v="1"/>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Artibonite"/>
    <s v="Gonaïves"/>
    <s v="Non"/>
    <s v="Non"/>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Oui"/>
    <s v="La route a été fermée"/>
    <n v="0"/>
    <n v="0"/>
    <n v="0"/>
    <n v="0"/>
    <n v="0"/>
    <n v="1"/>
    <n v="0"/>
    <n v="0"/>
    <n v="0"/>
    <n v="0"/>
    <n v="0"/>
    <n v="0"/>
    <n v="0"/>
    <n v="0"/>
    <n v="0"/>
    <n v="0"/>
    <n v="0"/>
    <s v=""/>
    <s v="Huile végétale Haricot noir"/>
    <n v="0"/>
    <n v="0"/>
    <n v="0"/>
    <n v="0"/>
    <n v="1"/>
    <n v="0"/>
    <n v="1"/>
    <n v="0"/>
    <s v="Oui"/>
    <s v="Artibonite"/>
    <s v="Gonaïves"/>
    <s v="Non"/>
    <s v="Non"/>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Non"/>
    <s v=""/>
    <s v=""/>
    <s v=""/>
    <s v=""/>
    <s v=""/>
    <s v=""/>
    <s v=""/>
    <s v=""/>
    <s v=""/>
    <s v=""/>
    <s v=""/>
    <s v=""/>
    <s v=""/>
    <s v=""/>
    <s v=""/>
    <s v=""/>
    <s v=""/>
    <s v=""/>
    <s v=""/>
    <s v=""/>
    <s v=""/>
    <s v=""/>
    <s v=""/>
    <s v=""/>
    <s v=""/>
    <s v=""/>
    <s v=""/>
    <s v=""/>
    <s v="Non"/>
    <s v=""/>
    <s v=""/>
    <s v="Oui"/>
    <s v="Non"/>
    <x v="2"/>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Oui"/>
    <s v="Article indisponible chez les fournisseurs Insécurité en ville Insécurité sur les routes"/>
    <n v="0"/>
    <n v="1"/>
    <n v="1"/>
    <n v="0"/>
    <n v="0"/>
    <n v="0"/>
    <n v="0"/>
    <n v="0"/>
    <n v="0"/>
    <n v="0"/>
    <n v="0"/>
    <n v="0"/>
    <n v="1"/>
    <n v="0"/>
    <n v="0"/>
    <n v="0"/>
    <n v="0"/>
    <s v=""/>
    <s v="Sucre Maïs (moulu) Riz Farine de blé blanche Haricot noir Haricot rouge Huile végétale"/>
    <n v="1"/>
    <n v="1"/>
    <n v="1"/>
    <n v="1"/>
    <n v="1"/>
    <n v="1"/>
    <n v="1"/>
    <n v="0"/>
    <s v="Oui"/>
    <s v="Nippes"/>
    <s v="Fonds des Nègres"/>
    <s v="Oui"/>
    <s v="Non"/>
    <x v="1"/>
    <x v="2"/>
  </r>
  <r>
    <s v="Non"/>
    <s v=""/>
    <s v=""/>
    <s v=""/>
    <s v=""/>
    <s v=""/>
    <s v=""/>
    <s v=""/>
    <s v=""/>
    <s v=""/>
    <s v=""/>
    <s v=""/>
    <s v=""/>
    <s v=""/>
    <s v=""/>
    <s v=""/>
    <s v=""/>
    <s v=""/>
    <s v=""/>
    <s v=""/>
    <s v=""/>
    <s v=""/>
    <s v=""/>
    <s v=""/>
    <s v=""/>
    <s v=""/>
    <s v=""/>
    <s v=""/>
    <s v=""/>
    <s v="Oui"/>
    <s v="Ouest"/>
    <s v="Port-au-Prince"/>
    <s v="Oui"/>
    <s v="Non"/>
    <x v="1"/>
    <x v="2"/>
  </r>
  <r>
    <s v="Oui"/>
    <s v="Insécurité sur les routes"/>
    <n v="0"/>
    <n v="0"/>
    <n v="1"/>
    <n v="0"/>
    <n v="0"/>
    <n v="0"/>
    <n v="0"/>
    <n v="0"/>
    <n v="0"/>
    <n v="0"/>
    <n v="0"/>
    <n v="0"/>
    <n v="0"/>
    <n v="0"/>
    <n v="0"/>
    <n v="0"/>
    <n v="0"/>
    <s v=""/>
    <s v="Farine de blé blanche Riz Maïs (moulu) Sucre Huile végétale"/>
    <n v="1"/>
    <n v="1"/>
    <n v="1"/>
    <n v="1"/>
    <n v="0"/>
    <n v="0"/>
    <n v="1"/>
    <n v="0"/>
    <s v="Oui"/>
    <s v="Nippes"/>
    <s v="Fonds des Nègres"/>
    <s v="Oui"/>
    <s v="Non"/>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Oui"/>
    <s v="Changement du taux de change de la Gourde Autre (précisez)"/>
    <n v="1"/>
    <n v="0"/>
    <n v="0"/>
    <n v="0"/>
    <n v="0"/>
    <n v="0"/>
    <n v="0"/>
    <n v="0"/>
    <n v="0"/>
    <n v="0"/>
    <n v="0"/>
    <n v="0"/>
    <n v="0"/>
    <n v="0"/>
    <n v="0"/>
    <n v="1"/>
    <n v="0"/>
    <s v="Pas assez d'argent"/>
    <s v="Haricot noir Haricot rouge"/>
    <n v="0"/>
    <n v="0"/>
    <n v="0"/>
    <n v="0"/>
    <n v="1"/>
    <n v="1"/>
    <n v="0"/>
    <n v="0"/>
    <s v="Oui"/>
    <s v="Nord"/>
    <s v="Cap-Haïtien"/>
    <s v="Oui"/>
    <s v="Je ne sais pas, je ne souhaite pas répondre"/>
    <x v="1"/>
    <x v="1"/>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Nippes"/>
    <s v="Miragoâne"/>
    <s v="Non"/>
    <s v="Oui"/>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Sud"/>
    <s v="Les Anglais"/>
    <s v="Oui"/>
    <s v="Non"/>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Nippes"/>
    <s v="Fonds des Nègres"/>
    <s v="Je ne sais pas, je ne souhaite pas répondre"/>
    <s v="Non"/>
    <x v="1"/>
    <x v="2"/>
  </r>
  <r>
    <s v="Oui"/>
    <s v="Article trop cher"/>
    <n v="0"/>
    <n v="0"/>
    <n v="0"/>
    <n v="0"/>
    <n v="0"/>
    <n v="0"/>
    <n v="0"/>
    <n v="0"/>
    <n v="0"/>
    <n v="0"/>
    <n v="1"/>
    <n v="0"/>
    <n v="0"/>
    <n v="0"/>
    <n v="0"/>
    <n v="0"/>
    <n v="0"/>
    <s v=""/>
    <s v="Farine de blé blanche Riz Maïs (moulu) Sucre Haricot noir Haricot rouge Huile végétale"/>
    <n v="1"/>
    <n v="1"/>
    <n v="1"/>
    <n v="1"/>
    <n v="1"/>
    <n v="1"/>
    <n v="1"/>
    <n v="0"/>
    <s v="Oui"/>
    <s v="Nord"/>
    <s v="Cap-Haïtien"/>
    <s v="Non"/>
    <s v="Non"/>
    <x v="1"/>
    <x v="1"/>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Ouest"/>
    <s v="Delmas"/>
    <s v="Oui"/>
    <s v="Oui"/>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Non"/>
    <s v=""/>
    <s v=""/>
    <s v=""/>
    <s v=""/>
    <s v=""/>
    <s v=""/>
    <s v=""/>
    <s v=""/>
    <s v=""/>
    <s v=""/>
    <s v=""/>
    <s v=""/>
    <s v=""/>
    <s v=""/>
    <s v=""/>
    <s v=""/>
    <s v=""/>
    <s v=""/>
    <s v=""/>
    <s v=""/>
    <s v=""/>
    <s v=""/>
    <s v=""/>
    <s v=""/>
    <s v=""/>
    <s v=""/>
    <s v=""/>
    <s v=""/>
    <s v="Non"/>
    <s v=""/>
    <s v=""/>
    <s v="Non"/>
    <s v="Non"/>
    <x v="2"/>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Nord"/>
    <s v="Cap-Haïtien"/>
    <s v="Non"/>
    <s v="Je ne sais pas, je ne souhaite pas répondre"/>
    <x v="1"/>
    <x v="1"/>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Oui"/>
    <s v="Article indisponible chez les fournisseurs"/>
    <n v="0"/>
    <n v="0"/>
    <n v="0"/>
    <n v="0"/>
    <n v="0"/>
    <n v="0"/>
    <n v="0"/>
    <n v="0"/>
    <n v="0"/>
    <n v="0"/>
    <n v="0"/>
    <n v="0"/>
    <n v="1"/>
    <n v="0"/>
    <n v="0"/>
    <n v="0"/>
    <n v="0"/>
    <s v=""/>
    <s v="Riz Huile végétale"/>
    <n v="0"/>
    <n v="1"/>
    <n v="0"/>
    <n v="0"/>
    <n v="0"/>
    <n v="0"/>
    <n v="1"/>
    <n v="0"/>
    <s v="Oui"/>
    <s v="Grand'Anse"/>
    <s v="Anse d'Hainault"/>
    <s v="Oui"/>
    <s v="Oui"/>
    <x v="1"/>
    <x v="1"/>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Sud"/>
    <s v="Les Cayes"/>
    <s v="Oui"/>
    <s v="Non"/>
    <x v="1"/>
    <x v="1"/>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Oui"/>
    <s v="Changement du taux de change de la Gourde"/>
    <n v="1"/>
    <n v="0"/>
    <n v="0"/>
    <n v="0"/>
    <n v="0"/>
    <n v="0"/>
    <n v="0"/>
    <n v="0"/>
    <n v="0"/>
    <n v="0"/>
    <n v="0"/>
    <n v="0"/>
    <n v="0"/>
    <n v="0"/>
    <n v="0"/>
    <n v="0"/>
    <n v="0"/>
    <s v=""/>
    <s v="Huile végétale Sucre"/>
    <n v="0"/>
    <n v="0"/>
    <n v="0"/>
    <n v="1"/>
    <n v="0"/>
    <n v="0"/>
    <n v="1"/>
    <n v="0"/>
    <s v="Oui"/>
    <s v="Nippes"/>
    <s v="Fonds des Nègres"/>
    <s v="Oui"/>
    <s v="Non"/>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Oui"/>
    <s v="Insécurité sur les routes Insécurité en ville"/>
    <n v="0"/>
    <n v="1"/>
    <n v="1"/>
    <n v="0"/>
    <n v="0"/>
    <n v="0"/>
    <n v="0"/>
    <n v="0"/>
    <n v="0"/>
    <n v="0"/>
    <n v="0"/>
    <n v="0"/>
    <n v="0"/>
    <n v="0"/>
    <n v="0"/>
    <n v="0"/>
    <n v="0"/>
    <s v=""/>
    <s v="Huile végétale"/>
    <n v="0"/>
    <n v="0"/>
    <n v="0"/>
    <n v="0"/>
    <n v="0"/>
    <n v="0"/>
    <n v="1"/>
    <n v="0"/>
    <s v="Oui"/>
    <s v="Ouest"/>
    <s v="Port-au-Prince"/>
    <s v="Oui"/>
    <s v="Non"/>
    <x v="2"/>
    <x v="2"/>
  </r>
  <r>
    <s v="Non"/>
    <s v=""/>
    <s v=""/>
    <s v=""/>
    <s v=""/>
    <s v=""/>
    <s v=""/>
    <s v=""/>
    <s v=""/>
    <s v=""/>
    <s v=""/>
    <s v=""/>
    <s v=""/>
    <s v=""/>
    <s v=""/>
    <s v=""/>
    <s v=""/>
    <s v=""/>
    <s v=""/>
    <s v=""/>
    <s v=""/>
    <s v=""/>
    <s v=""/>
    <s v=""/>
    <s v=""/>
    <s v=""/>
    <s v=""/>
    <s v=""/>
    <s v=""/>
    <s v="Oui"/>
    <s v="Sud"/>
    <s v="Les Cayes"/>
    <s v="Oui"/>
    <s v="Non"/>
    <x v="1"/>
    <x v="2"/>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Sud"/>
    <s v="Les Cayes"/>
    <s v="Non"/>
    <s v="Non"/>
    <x v="1"/>
    <x v="2"/>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Sud"/>
    <s v="Les Cayes"/>
    <s v="Oui"/>
    <s v="Non"/>
    <x v="1"/>
    <x v="2"/>
  </r>
  <r>
    <s v="Non"/>
    <s v=""/>
    <s v=""/>
    <s v=""/>
    <s v=""/>
    <s v=""/>
    <s v=""/>
    <s v=""/>
    <s v=""/>
    <s v=""/>
    <s v=""/>
    <s v=""/>
    <s v=""/>
    <s v=""/>
    <s v=""/>
    <s v=""/>
    <s v=""/>
    <s v=""/>
    <s v=""/>
    <s v=""/>
    <s v=""/>
    <s v=""/>
    <s v=""/>
    <s v=""/>
    <s v=""/>
    <s v=""/>
    <s v=""/>
    <s v=""/>
    <s v=""/>
    <s v="Oui"/>
    <s v="Sud"/>
    <s v="Les Cayes"/>
    <s v="Oui"/>
    <s v="Non"/>
    <x v="1"/>
    <x v="2"/>
  </r>
  <r>
    <s v=""/>
    <s v=""/>
    <s v=""/>
    <s v=""/>
    <s v=""/>
    <s v=""/>
    <s v=""/>
    <s v=""/>
    <s v=""/>
    <s v=""/>
    <s v=""/>
    <s v=""/>
    <s v=""/>
    <s v=""/>
    <s v=""/>
    <s v=""/>
    <s v=""/>
    <s v=""/>
    <s v=""/>
    <s v=""/>
    <s v=""/>
    <s v=""/>
    <s v=""/>
    <s v=""/>
    <s v=""/>
    <s v=""/>
    <s v=""/>
    <s v=""/>
    <s v=""/>
    <s v=""/>
    <s v=""/>
    <s v=""/>
    <s v=""/>
    <s v=""/>
    <x v="0"/>
    <x v="0"/>
  </r>
  <r>
    <s v="Oui"/>
    <s v="Article indisponible chez les fournisseurs Insécurité sur les routes"/>
    <n v="0"/>
    <n v="0"/>
    <n v="1"/>
    <n v="0"/>
    <n v="0"/>
    <n v="0"/>
    <n v="0"/>
    <n v="0"/>
    <n v="0"/>
    <n v="0"/>
    <n v="0"/>
    <n v="0"/>
    <n v="1"/>
    <n v="0"/>
    <n v="0"/>
    <n v="0"/>
    <n v="0"/>
    <s v=""/>
    <s v="Riz Sucre Huile végétale"/>
    <n v="0"/>
    <n v="1"/>
    <n v="0"/>
    <n v="1"/>
    <n v="0"/>
    <n v="0"/>
    <n v="1"/>
    <n v="0"/>
    <s v="Oui"/>
    <s v="Nippes"/>
    <s v="Fonds des Nègres"/>
    <s v="Non"/>
    <s v="Non"/>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Sud"/>
    <s v="Les Cayes"/>
    <s v="Oui"/>
    <s v="Non"/>
    <x v="1"/>
    <x v="1"/>
  </r>
  <r>
    <s v="Non"/>
    <s v=""/>
    <s v=""/>
    <s v=""/>
    <s v=""/>
    <s v=""/>
    <s v=""/>
    <s v=""/>
    <s v=""/>
    <s v=""/>
    <s v=""/>
    <s v=""/>
    <s v=""/>
    <s v=""/>
    <s v=""/>
    <s v=""/>
    <s v=""/>
    <s v=""/>
    <s v=""/>
    <s v=""/>
    <s v=""/>
    <s v=""/>
    <s v=""/>
    <s v=""/>
    <s v=""/>
    <s v=""/>
    <s v=""/>
    <s v=""/>
    <s v=""/>
    <s v="Oui"/>
    <s v="Nippes"/>
    <s v="Fonds des Nègres"/>
    <s v="Non"/>
    <s v="Non"/>
    <x v="1"/>
    <x v="2"/>
  </r>
  <r>
    <s v="Non"/>
    <s v=""/>
    <s v=""/>
    <s v=""/>
    <s v=""/>
    <s v=""/>
    <s v=""/>
    <s v=""/>
    <s v=""/>
    <s v=""/>
    <s v=""/>
    <s v=""/>
    <s v=""/>
    <s v=""/>
    <s v=""/>
    <s v=""/>
    <s v=""/>
    <s v=""/>
    <s v=""/>
    <s v=""/>
    <s v=""/>
    <s v=""/>
    <s v=""/>
    <s v=""/>
    <s v=""/>
    <s v=""/>
    <s v=""/>
    <s v=""/>
    <s v=""/>
    <s v="Oui"/>
    <s v="Nippes"/>
    <s v="Fonds des Nègres"/>
    <s v="Non"/>
    <s v="Oui"/>
    <x v="1"/>
    <x v="2"/>
  </r>
  <r>
    <s v=""/>
    <s v=""/>
    <s v=""/>
    <s v=""/>
    <s v=""/>
    <s v=""/>
    <s v=""/>
    <s v=""/>
    <s v=""/>
    <s v=""/>
    <s v=""/>
    <s v=""/>
    <s v=""/>
    <s v=""/>
    <s v=""/>
    <s v=""/>
    <s v=""/>
    <s v=""/>
    <s v=""/>
    <s v=""/>
    <s v=""/>
    <s v=""/>
    <s v=""/>
    <s v=""/>
    <s v=""/>
    <s v=""/>
    <s v=""/>
    <s v=""/>
    <s v=""/>
    <s v=""/>
    <s v=""/>
    <s v=""/>
    <s v=""/>
    <s v=""/>
    <x v="0"/>
    <x v="0"/>
  </r>
  <r>
    <s v="Non"/>
    <s v=""/>
    <s v=""/>
    <s v=""/>
    <s v=""/>
    <s v=""/>
    <s v=""/>
    <s v=""/>
    <s v=""/>
    <s v=""/>
    <s v=""/>
    <s v=""/>
    <s v=""/>
    <s v=""/>
    <s v=""/>
    <s v=""/>
    <s v=""/>
    <s v=""/>
    <s v=""/>
    <s v=""/>
    <s v=""/>
    <s v=""/>
    <s v=""/>
    <s v=""/>
    <s v=""/>
    <s v=""/>
    <s v=""/>
    <s v=""/>
    <s v=""/>
    <s v="Oui"/>
    <s v="Nippes"/>
    <s v="Miragoâne"/>
    <s v="Non"/>
    <s v="Non"/>
    <x v="1"/>
    <x v="2"/>
  </r>
  <r>
    <s v="Non"/>
    <s v=""/>
    <s v=""/>
    <s v=""/>
    <s v=""/>
    <s v=""/>
    <s v=""/>
    <s v=""/>
    <s v=""/>
    <s v=""/>
    <s v=""/>
    <s v=""/>
    <s v=""/>
    <s v=""/>
    <s v=""/>
    <s v=""/>
    <s v=""/>
    <s v=""/>
    <s v=""/>
    <s v=""/>
    <s v=""/>
    <s v=""/>
    <s v=""/>
    <s v=""/>
    <s v=""/>
    <s v=""/>
    <s v=""/>
    <s v=""/>
    <s v=""/>
    <s v="Oui"/>
    <s v="Nippes"/>
    <s v="Fonds des Nègres"/>
    <s v="Non"/>
    <s v="Oui"/>
    <x v="1"/>
    <x v="2"/>
  </r>
  <r>
    <s v="Non"/>
    <s v=""/>
    <s v=""/>
    <s v=""/>
    <s v=""/>
    <s v=""/>
    <s v=""/>
    <s v=""/>
    <s v=""/>
    <s v=""/>
    <s v=""/>
    <s v=""/>
    <s v=""/>
    <s v=""/>
    <s v=""/>
    <s v=""/>
    <s v=""/>
    <s v=""/>
    <s v=""/>
    <s v=""/>
    <s v=""/>
    <s v=""/>
    <s v=""/>
    <s v=""/>
    <s v=""/>
    <s v=""/>
    <s v=""/>
    <s v=""/>
    <s v=""/>
    <s v="Oui"/>
    <s v="Nippes"/>
    <s v="Fonds des Nègres"/>
    <s v="Oui"/>
    <s v="Oui"/>
    <x v="1"/>
    <x v="2"/>
  </r>
  <r>
    <s v=""/>
    <s v=""/>
    <s v=""/>
    <s v=""/>
    <s v=""/>
    <s v=""/>
    <s v=""/>
    <s v=""/>
    <s v=""/>
    <s v=""/>
    <s v=""/>
    <s v=""/>
    <s v=""/>
    <s v=""/>
    <s v=""/>
    <s v=""/>
    <s v=""/>
    <s v=""/>
    <s v=""/>
    <s v=""/>
    <s v=""/>
    <s v=""/>
    <s v=""/>
    <s v=""/>
    <s v=""/>
    <s v=""/>
    <s v=""/>
    <s v=""/>
    <s v=""/>
    <s v=""/>
    <s v=""/>
    <s v=""/>
    <s v=""/>
    <s v=""/>
    <x v="0"/>
    <x v="0"/>
  </r>
  <r>
    <s v=""/>
    <s v=""/>
    <s v=""/>
    <s v=""/>
    <s v=""/>
    <s v=""/>
    <s v=""/>
    <s v=""/>
    <s v=""/>
    <s v=""/>
    <s v=""/>
    <s v=""/>
    <s v=""/>
    <s v=""/>
    <s v=""/>
    <s v=""/>
    <s v=""/>
    <s v=""/>
    <s v=""/>
    <s v=""/>
    <s v=""/>
    <s v=""/>
    <s v=""/>
    <s v=""/>
    <s v=""/>
    <s v=""/>
    <s v=""/>
    <s v=""/>
    <s v=""/>
    <s v=""/>
    <s v=""/>
    <s v=""/>
    <s v=""/>
    <s v=""/>
    <x v="0"/>
    <x v="0"/>
  </r>
</pivotCacheRecords>
</file>

<file path=xl/pivotCache/pivotCacheRecords7.xml><?xml version="1.0" encoding="utf-8"?>
<pivotCacheRecords xmlns="http://schemas.openxmlformats.org/spreadsheetml/2006/main" xmlns:r="http://schemas.openxmlformats.org/officeDocument/2006/relationships" count="151">
  <r>
    <x v="0"/>
    <s v="Insécurité sur les routes"/>
    <n v="0"/>
    <n v="0"/>
    <n v="1"/>
    <n v="0"/>
    <n v="0"/>
    <n v="0"/>
    <n v="0"/>
    <n v="0"/>
    <n v="0"/>
    <n v="0"/>
    <n v="0"/>
    <n v="0"/>
    <n v="0"/>
    <n v="0"/>
    <x v="0"/>
    <n v="0"/>
    <s v=""/>
    <s v="Papier toilette Dentifrice Serviettes hygiéniques"/>
    <n v="0"/>
    <n v="0"/>
    <n v="1"/>
    <n v="1"/>
    <n v="1"/>
    <n v="0"/>
    <n v="0"/>
    <n v="0"/>
    <x v="0"/>
    <s v="Ouest"/>
    <s v="Petit-Goâve"/>
    <s v="Oui"/>
    <s v="Non"/>
    <x v="0"/>
    <x v="0"/>
  </r>
  <r>
    <x v="0"/>
    <s v="Insécurité en ville"/>
    <n v="0"/>
    <n v="1"/>
    <n v="0"/>
    <n v="0"/>
    <n v="0"/>
    <n v="0"/>
    <n v="0"/>
    <n v="0"/>
    <n v="0"/>
    <n v="0"/>
    <n v="0"/>
    <n v="0"/>
    <n v="0"/>
    <n v="0"/>
    <x v="0"/>
    <n v="0"/>
    <s v=""/>
    <s v="Savon lessive Brosse à dent Dentifrice"/>
    <n v="1"/>
    <n v="1"/>
    <n v="1"/>
    <n v="0"/>
    <n v="0"/>
    <n v="0"/>
    <n v="0"/>
    <n v="0"/>
    <x v="0"/>
    <s v="Ouest"/>
    <s v="Carrefour"/>
    <s v="Oui"/>
    <s v="Non"/>
    <x v="0"/>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2"/>
    <s v=""/>
    <s v=""/>
    <s v=""/>
    <s v=""/>
    <s v=""/>
    <s v=""/>
    <s v=""/>
    <s v=""/>
    <s v=""/>
    <s v=""/>
    <s v=""/>
    <s v=""/>
    <s v=""/>
    <s v=""/>
    <s v=""/>
    <x v="1"/>
    <s v=""/>
    <s v=""/>
    <s v=""/>
    <s v=""/>
    <s v=""/>
    <s v=""/>
    <s v=""/>
    <s v=""/>
    <s v=""/>
    <s v=""/>
    <s v=""/>
    <x v="0"/>
    <s v="Nord"/>
    <s v="Limonade"/>
    <s v="Oui"/>
    <s v="Oui"/>
    <x v="2"/>
    <x v="1"/>
  </r>
  <r>
    <x v="1"/>
    <s v=""/>
    <s v=""/>
    <s v=""/>
    <s v=""/>
    <s v=""/>
    <s v=""/>
    <s v=""/>
    <s v=""/>
    <s v=""/>
    <s v=""/>
    <s v=""/>
    <s v=""/>
    <s v=""/>
    <s v=""/>
    <s v=""/>
    <x v="1"/>
    <s v=""/>
    <s v=""/>
    <s v=""/>
    <s v=""/>
    <s v=""/>
    <s v=""/>
    <s v=""/>
    <s v=""/>
    <s v=""/>
    <s v=""/>
    <s v=""/>
    <x v="1"/>
    <s v=""/>
    <s v=""/>
    <m/>
    <m/>
    <x v="1"/>
    <x v="2"/>
  </r>
  <r>
    <x v="0"/>
    <s v="Article trop cher Article indisponible chez les fournisseurs"/>
    <n v="0"/>
    <n v="0"/>
    <n v="0"/>
    <n v="0"/>
    <n v="0"/>
    <n v="0"/>
    <n v="0"/>
    <n v="0"/>
    <n v="0"/>
    <n v="1"/>
    <n v="0"/>
    <n v="1"/>
    <n v="0"/>
    <n v="0"/>
    <x v="0"/>
    <n v="0"/>
    <s v=""/>
    <s v="Savon lessive Brosse à dent Dentifrice Savon pour se laver"/>
    <n v="1"/>
    <n v="1"/>
    <n v="1"/>
    <n v="0"/>
    <n v="0"/>
    <n v="0"/>
    <n v="1"/>
    <n v="0"/>
    <x v="0"/>
    <s v="Grand'Anse"/>
    <s v="Anse d'Hainault"/>
    <s v="Oui"/>
    <s v="Oui"/>
    <x v="0"/>
    <x v="1"/>
  </r>
  <r>
    <x v="0"/>
    <s v="Article trop cher Article indisponible chez les fournisseurs"/>
    <n v="0"/>
    <n v="0"/>
    <n v="0"/>
    <n v="0"/>
    <n v="0"/>
    <n v="0"/>
    <n v="0"/>
    <n v="0"/>
    <n v="0"/>
    <n v="1"/>
    <n v="0"/>
    <n v="1"/>
    <n v="0"/>
    <n v="0"/>
    <x v="0"/>
    <n v="0"/>
    <s v=""/>
    <s v="Savon lessive Brosse à dent Dentifrice Savon pour se laver"/>
    <n v="1"/>
    <n v="1"/>
    <n v="1"/>
    <n v="0"/>
    <n v="0"/>
    <n v="0"/>
    <n v="1"/>
    <n v="0"/>
    <x v="0"/>
    <s v="Grand'Anse"/>
    <s v="Anse d'Hainault"/>
    <s v="Oui"/>
    <s v="Oui"/>
    <x v="0"/>
    <x v="1"/>
  </r>
  <r>
    <x v="0"/>
    <s v="Article indisponible chez les fournisseurs Autre (précisez)"/>
    <n v="0"/>
    <n v="0"/>
    <n v="0"/>
    <n v="0"/>
    <n v="0"/>
    <n v="0"/>
    <n v="0"/>
    <n v="0"/>
    <n v="0"/>
    <n v="0"/>
    <n v="0"/>
    <n v="1"/>
    <n v="0"/>
    <n v="0"/>
    <x v="2"/>
    <n v="0"/>
    <s v="Stock épuisé (produits vendus)"/>
    <s v="Savon lessive Dentifrice Savon pour se laver"/>
    <n v="1"/>
    <n v="0"/>
    <n v="1"/>
    <n v="0"/>
    <n v="0"/>
    <n v="0"/>
    <n v="1"/>
    <n v="0"/>
    <x v="0"/>
    <s v="Grand'Anse"/>
    <s v="Dame Marie"/>
    <s v="Oui"/>
    <s v="Non"/>
    <x v="0"/>
    <x v="0"/>
  </r>
  <r>
    <x v="0"/>
    <s v="Article indisponible chez les fournisseurs"/>
    <n v="0"/>
    <n v="0"/>
    <n v="0"/>
    <n v="0"/>
    <n v="0"/>
    <n v="0"/>
    <n v="0"/>
    <n v="0"/>
    <n v="0"/>
    <n v="0"/>
    <n v="0"/>
    <n v="1"/>
    <n v="0"/>
    <n v="0"/>
    <x v="0"/>
    <n v="0"/>
    <s v=""/>
    <s v="Savon lessive Brosse à dent Dentifrice Savon pour se laver"/>
    <n v="1"/>
    <n v="1"/>
    <n v="1"/>
    <n v="0"/>
    <n v="0"/>
    <n v="0"/>
    <n v="1"/>
    <n v="0"/>
    <x v="0"/>
    <s v="Grand'Anse"/>
    <s v="Dame Marie"/>
    <s v="Oui"/>
    <s v="Non"/>
    <x v="0"/>
    <x v="1"/>
  </r>
  <r>
    <x v="2"/>
    <s v=""/>
    <s v=""/>
    <s v=""/>
    <s v=""/>
    <s v=""/>
    <s v=""/>
    <s v=""/>
    <s v=""/>
    <s v=""/>
    <s v=""/>
    <s v=""/>
    <s v=""/>
    <s v=""/>
    <s v=""/>
    <s v=""/>
    <x v="1"/>
    <s v=""/>
    <s v=""/>
    <s v=""/>
    <s v=""/>
    <s v=""/>
    <s v=""/>
    <s v=""/>
    <s v=""/>
    <s v=""/>
    <s v=""/>
    <s v=""/>
    <x v="0"/>
    <s v="Sud"/>
    <s v="Les Cayes"/>
    <s v="Oui"/>
    <s v="Oui"/>
    <x v="0"/>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0"/>
    <s v="Autre (précisez)"/>
    <n v="0"/>
    <n v="0"/>
    <n v="0"/>
    <n v="0"/>
    <n v="0"/>
    <n v="0"/>
    <n v="0"/>
    <n v="0"/>
    <n v="0"/>
    <n v="0"/>
    <n v="0"/>
    <n v="0"/>
    <n v="0"/>
    <n v="0"/>
    <x v="2"/>
    <n v="0"/>
    <s v="Pas assez d'argent"/>
    <s v="Savon lessive Brosse à dent Dentifrice Savon pour se laver"/>
    <n v="1"/>
    <n v="1"/>
    <n v="1"/>
    <n v="0"/>
    <n v="0"/>
    <n v="0"/>
    <n v="1"/>
    <n v="0"/>
    <x v="0"/>
    <s v="Grand'Anse"/>
    <s v="Dame Marie"/>
    <s v="Oui"/>
    <s v="Non"/>
    <x v="0"/>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0"/>
    <s v="Autre (précisez)"/>
    <n v="0"/>
    <n v="0"/>
    <n v="0"/>
    <n v="0"/>
    <n v="0"/>
    <n v="0"/>
    <n v="0"/>
    <n v="0"/>
    <n v="0"/>
    <n v="0"/>
    <n v="0"/>
    <n v="0"/>
    <n v="0"/>
    <n v="0"/>
    <x v="2"/>
    <n v="0"/>
    <s v="Fêtes de fin d'année"/>
    <s v="Brosse à dent Dentifrice Serviettes hygiéniques Savon pour se laver"/>
    <n v="0"/>
    <n v="1"/>
    <n v="1"/>
    <n v="0"/>
    <n v="1"/>
    <n v="0"/>
    <n v="1"/>
    <n v="0"/>
    <x v="0"/>
    <s v="Sud"/>
    <s v="Les Cayes"/>
    <s v="Oui"/>
    <s v="Non"/>
    <x v="0"/>
    <x v="1"/>
  </r>
  <r>
    <x v="2"/>
    <s v=""/>
    <s v=""/>
    <s v=""/>
    <s v=""/>
    <s v=""/>
    <s v=""/>
    <s v=""/>
    <s v=""/>
    <s v=""/>
    <s v=""/>
    <s v=""/>
    <s v=""/>
    <s v=""/>
    <s v=""/>
    <s v=""/>
    <x v="1"/>
    <s v=""/>
    <s v=""/>
    <s v=""/>
    <s v=""/>
    <s v=""/>
    <s v=""/>
    <s v=""/>
    <s v=""/>
    <s v=""/>
    <s v=""/>
    <s v=""/>
    <x v="0"/>
    <s v="Nippes"/>
    <s v="Fonds des Nègres"/>
    <s v="Oui"/>
    <s v="Non"/>
    <x v="2"/>
    <x v="1"/>
  </r>
  <r>
    <x v="0"/>
    <s v="Article indisponible chez les fournisseurs Article trop cher"/>
    <n v="0"/>
    <n v="0"/>
    <n v="0"/>
    <n v="0"/>
    <n v="0"/>
    <n v="0"/>
    <n v="0"/>
    <n v="0"/>
    <n v="0"/>
    <n v="1"/>
    <n v="0"/>
    <n v="1"/>
    <n v="0"/>
    <n v="0"/>
    <x v="0"/>
    <n v="0"/>
    <s v=""/>
    <s v="Savon lessive Dentifrice Savon pour se laver"/>
    <n v="1"/>
    <n v="0"/>
    <n v="1"/>
    <n v="0"/>
    <n v="0"/>
    <n v="0"/>
    <n v="1"/>
    <n v="0"/>
    <x v="0"/>
    <s v="Grand'Anse"/>
    <s v="Anse d'Hainault"/>
    <s v="Oui"/>
    <s v="Oui"/>
    <x v="0"/>
    <x v="1"/>
  </r>
  <r>
    <x v="1"/>
    <s v=""/>
    <s v=""/>
    <s v=""/>
    <s v=""/>
    <s v=""/>
    <s v=""/>
    <s v=""/>
    <s v=""/>
    <s v=""/>
    <s v=""/>
    <s v=""/>
    <s v=""/>
    <s v=""/>
    <s v=""/>
    <s v=""/>
    <x v="1"/>
    <s v=""/>
    <s v=""/>
    <s v=""/>
    <s v=""/>
    <s v=""/>
    <s v=""/>
    <s v=""/>
    <s v=""/>
    <s v=""/>
    <s v=""/>
    <s v=""/>
    <x v="1"/>
    <s v=""/>
    <s v=""/>
    <m/>
    <m/>
    <x v="1"/>
    <x v="2"/>
  </r>
  <r>
    <x v="0"/>
    <s v="Article trop cher Article indisponible chez les fournisseurs"/>
    <n v="0"/>
    <n v="0"/>
    <n v="0"/>
    <n v="0"/>
    <n v="0"/>
    <n v="0"/>
    <n v="0"/>
    <n v="0"/>
    <n v="0"/>
    <n v="1"/>
    <n v="0"/>
    <n v="1"/>
    <n v="0"/>
    <n v="0"/>
    <x v="0"/>
    <n v="0"/>
    <s v=""/>
    <s v="Savon lessive Brosse à dent Dentifrice Savon pour se laver"/>
    <n v="1"/>
    <n v="1"/>
    <n v="1"/>
    <n v="0"/>
    <n v="0"/>
    <n v="0"/>
    <n v="1"/>
    <n v="0"/>
    <x v="0"/>
    <s v="Grand'Anse"/>
    <s v="Anse d'Hainault"/>
    <s v="Oui"/>
    <s v="Oui"/>
    <x v="0"/>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0"/>
    <s v="Changement du taux de change de la Gourde Article trop cher"/>
    <n v="1"/>
    <n v="0"/>
    <n v="0"/>
    <n v="0"/>
    <n v="0"/>
    <n v="0"/>
    <n v="0"/>
    <n v="0"/>
    <n v="0"/>
    <n v="1"/>
    <n v="0"/>
    <n v="0"/>
    <n v="0"/>
    <n v="0"/>
    <x v="0"/>
    <n v="0"/>
    <s v=""/>
    <s v="Dentifrice Serviettes hygiéniques Chlore liquide (nettoyage) Savon pour se laver"/>
    <n v="0"/>
    <n v="0"/>
    <n v="1"/>
    <n v="0"/>
    <n v="1"/>
    <n v="1"/>
    <n v="1"/>
    <n v="0"/>
    <x v="0"/>
    <s v="Nord"/>
    <s v="Limonade"/>
    <s v="Oui"/>
    <s v="Oui"/>
    <x v="2"/>
    <x v="1"/>
  </r>
  <r>
    <x v="2"/>
    <s v=""/>
    <s v=""/>
    <s v=""/>
    <s v=""/>
    <s v=""/>
    <s v=""/>
    <s v=""/>
    <s v=""/>
    <s v=""/>
    <s v=""/>
    <s v=""/>
    <s v=""/>
    <s v=""/>
    <s v=""/>
    <s v=""/>
    <x v="1"/>
    <s v=""/>
    <s v=""/>
    <s v=""/>
    <s v=""/>
    <s v=""/>
    <s v=""/>
    <s v=""/>
    <s v=""/>
    <s v=""/>
    <s v=""/>
    <s v=""/>
    <x v="0"/>
    <s v="Nord"/>
    <s v="Limonade"/>
    <s v="Oui"/>
    <s v="Oui"/>
    <x v="2"/>
    <x v="1"/>
  </r>
  <r>
    <x v="0"/>
    <s v="Autre (précisez)"/>
    <n v="0"/>
    <n v="0"/>
    <n v="0"/>
    <n v="0"/>
    <n v="0"/>
    <n v="0"/>
    <n v="0"/>
    <n v="0"/>
    <n v="0"/>
    <n v="0"/>
    <n v="0"/>
    <n v="0"/>
    <n v="0"/>
    <n v="0"/>
    <x v="2"/>
    <n v="0"/>
    <s v="Fêtes de fin d'année"/>
    <s v="Savon lessive Brosse à dent Dentifrice Papier toilette Serviettes hygiéniques Savon pour se laver"/>
    <n v="1"/>
    <n v="1"/>
    <n v="1"/>
    <n v="1"/>
    <n v="1"/>
    <n v="0"/>
    <n v="1"/>
    <n v="0"/>
    <x v="0"/>
    <s v="Sud"/>
    <s v="Les Cayes"/>
    <s v="Oui"/>
    <s v="Non"/>
    <x v="0"/>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3"/>
    <s v=""/>
    <s v=""/>
    <s v=""/>
    <s v=""/>
    <s v=""/>
    <s v=""/>
    <s v=""/>
    <s v=""/>
    <s v=""/>
    <s v=""/>
    <s v=""/>
    <s v=""/>
    <s v=""/>
    <s v=""/>
    <s v=""/>
    <x v="1"/>
    <s v=""/>
    <s v=""/>
    <s v=""/>
    <s v=""/>
    <s v=""/>
    <s v=""/>
    <s v=""/>
    <s v=""/>
    <s v=""/>
    <s v=""/>
    <s v=""/>
    <x v="2"/>
    <s v=""/>
    <s v=""/>
    <s v="Non"/>
    <s v="Non"/>
    <x v="0"/>
    <x v="1"/>
  </r>
  <r>
    <x v="0"/>
    <s v="Article indisponible chez les fournisseurs Autre (précisez)"/>
    <n v="0"/>
    <n v="0"/>
    <n v="0"/>
    <n v="0"/>
    <n v="0"/>
    <n v="0"/>
    <n v="0"/>
    <n v="0"/>
    <n v="0"/>
    <n v="0"/>
    <n v="0"/>
    <n v="1"/>
    <n v="0"/>
    <n v="0"/>
    <x v="2"/>
    <n v="0"/>
    <s v="Stock épuisé (produits vendus)"/>
    <s v="Savon lessive Savon pour se laver"/>
    <n v="1"/>
    <n v="0"/>
    <n v="0"/>
    <n v="0"/>
    <n v="0"/>
    <n v="0"/>
    <n v="1"/>
    <n v="0"/>
    <x v="0"/>
    <s v="Grand'Anse"/>
    <s v="Anse d'Hainault"/>
    <s v="Oui"/>
    <s v="Oui"/>
    <x v="2"/>
    <x v="0"/>
  </r>
  <r>
    <x v="1"/>
    <s v=""/>
    <s v=""/>
    <s v=""/>
    <s v=""/>
    <s v=""/>
    <s v=""/>
    <s v=""/>
    <s v=""/>
    <s v=""/>
    <s v=""/>
    <s v=""/>
    <s v=""/>
    <s v=""/>
    <s v=""/>
    <s v=""/>
    <x v="1"/>
    <s v=""/>
    <s v=""/>
    <s v=""/>
    <s v=""/>
    <s v=""/>
    <s v=""/>
    <s v=""/>
    <s v=""/>
    <s v=""/>
    <s v=""/>
    <s v=""/>
    <x v="1"/>
    <s v=""/>
    <s v=""/>
    <m/>
    <m/>
    <x v="1"/>
    <x v="2"/>
  </r>
  <r>
    <x v="0"/>
    <s v="Changement du taux de change de la Gourde Article trop cher"/>
    <n v="1"/>
    <n v="0"/>
    <n v="0"/>
    <n v="0"/>
    <n v="0"/>
    <n v="0"/>
    <n v="0"/>
    <n v="0"/>
    <n v="0"/>
    <n v="1"/>
    <n v="0"/>
    <n v="0"/>
    <n v="0"/>
    <n v="0"/>
    <x v="0"/>
    <n v="0"/>
    <s v=""/>
    <s v="Savon lessive Dentifrice Chlore liquide (nettoyage) Savon pour se laver"/>
    <n v="1"/>
    <n v="0"/>
    <n v="1"/>
    <n v="0"/>
    <n v="0"/>
    <n v="1"/>
    <n v="1"/>
    <n v="0"/>
    <x v="0"/>
    <s v="Nord"/>
    <s v="Limonade"/>
    <s v="Oui"/>
    <s v="Oui"/>
    <x v="2"/>
    <x v="1"/>
  </r>
  <r>
    <x v="2"/>
    <s v=""/>
    <s v=""/>
    <s v=""/>
    <s v=""/>
    <s v=""/>
    <s v=""/>
    <s v=""/>
    <s v=""/>
    <s v=""/>
    <s v=""/>
    <s v=""/>
    <s v=""/>
    <s v=""/>
    <s v=""/>
    <s v=""/>
    <x v="1"/>
    <s v=""/>
    <s v=""/>
    <s v=""/>
    <s v=""/>
    <s v=""/>
    <s v=""/>
    <s v=""/>
    <s v=""/>
    <s v=""/>
    <s v=""/>
    <s v=""/>
    <x v="0"/>
    <s v="Nippes"/>
    <s v="Miragoâne"/>
    <s v="Oui"/>
    <s v="Oui"/>
    <x v="0"/>
    <x v="3"/>
  </r>
  <r>
    <x v="1"/>
    <s v=""/>
    <s v=""/>
    <s v=""/>
    <s v=""/>
    <s v=""/>
    <s v=""/>
    <s v=""/>
    <s v=""/>
    <s v=""/>
    <s v=""/>
    <s v=""/>
    <s v=""/>
    <s v=""/>
    <s v=""/>
    <s v=""/>
    <x v="1"/>
    <s v=""/>
    <s v=""/>
    <s v=""/>
    <s v=""/>
    <s v=""/>
    <s v=""/>
    <s v=""/>
    <s v=""/>
    <s v=""/>
    <s v=""/>
    <s v=""/>
    <x v="1"/>
    <s v=""/>
    <s v=""/>
    <m/>
    <m/>
    <x v="1"/>
    <x v="2"/>
  </r>
  <r>
    <x v="2"/>
    <s v=""/>
    <s v=""/>
    <s v=""/>
    <s v=""/>
    <s v=""/>
    <s v=""/>
    <s v=""/>
    <s v=""/>
    <s v=""/>
    <s v=""/>
    <s v=""/>
    <s v=""/>
    <s v=""/>
    <s v=""/>
    <s v=""/>
    <x v="1"/>
    <s v=""/>
    <s v=""/>
    <s v=""/>
    <s v=""/>
    <s v=""/>
    <s v=""/>
    <s v=""/>
    <s v=""/>
    <s v=""/>
    <s v=""/>
    <s v=""/>
    <x v="0"/>
    <s v="Nippes"/>
    <s v="Fonds des Nègres"/>
    <s v="Oui"/>
    <s v="Non"/>
    <x v="0"/>
    <x v="0"/>
  </r>
  <r>
    <x v="1"/>
    <s v=""/>
    <s v=""/>
    <s v=""/>
    <s v=""/>
    <s v=""/>
    <s v=""/>
    <s v=""/>
    <s v=""/>
    <s v=""/>
    <s v=""/>
    <s v=""/>
    <s v=""/>
    <s v=""/>
    <s v=""/>
    <s v=""/>
    <x v="1"/>
    <s v=""/>
    <s v=""/>
    <s v=""/>
    <s v=""/>
    <s v=""/>
    <s v=""/>
    <s v=""/>
    <s v=""/>
    <s v=""/>
    <s v=""/>
    <s v=""/>
    <x v="1"/>
    <s v=""/>
    <s v=""/>
    <m/>
    <m/>
    <x v="1"/>
    <x v="2"/>
  </r>
  <r>
    <x v="2"/>
    <s v=""/>
    <s v=""/>
    <s v=""/>
    <s v=""/>
    <s v=""/>
    <s v=""/>
    <s v=""/>
    <s v=""/>
    <s v=""/>
    <s v=""/>
    <s v=""/>
    <s v=""/>
    <s v=""/>
    <s v=""/>
    <s v=""/>
    <x v="1"/>
    <s v=""/>
    <s v=""/>
    <s v=""/>
    <s v=""/>
    <s v=""/>
    <s v=""/>
    <s v=""/>
    <s v=""/>
    <s v=""/>
    <s v=""/>
    <s v=""/>
    <x v="0"/>
    <s v="Nord"/>
    <s v="Cap-Haïtien"/>
    <s v="Oui"/>
    <s v="Oui"/>
    <x v="0"/>
    <x v="1"/>
  </r>
  <r>
    <x v="0"/>
    <s v="Autre (précisez)"/>
    <n v="0"/>
    <n v="0"/>
    <n v="0"/>
    <n v="0"/>
    <n v="0"/>
    <n v="0"/>
    <n v="0"/>
    <n v="0"/>
    <n v="0"/>
    <n v="0"/>
    <n v="0"/>
    <n v="0"/>
    <n v="0"/>
    <n v="0"/>
    <x v="2"/>
    <n v="0"/>
    <s v="Fêtes de fin d'année"/>
    <s v="Brosse à dent Dentifrice Papier toilette Serviettes hygiéniques Savon pour se laver"/>
    <n v="0"/>
    <n v="1"/>
    <n v="1"/>
    <n v="1"/>
    <n v="1"/>
    <n v="0"/>
    <n v="1"/>
    <n v="0"/>
    <x v="0"/>
    <s v="Sud"/>
    <s v="Les Cayes"/>
    <s v="Oui"/>
    <s v="Non"/>
    <x v="0"/>
    <x v="1"/>
  </r>
  <r>
    <x v="1"/>
    <s v=""/>
    <s v=""/>
    <s v=""/>
    <s v=""/>
    <s v=""/>
    <s v=""/>
    <s v=""/>
    <s v=""/>
    <s v=""/>
    <s v=""/>
    <s v=""/>
    <s v=""/>
    <s v=""/>
    <s v=""/>
    <s v=""/>
    <x v="1"/>
    <s v=""/>
    <s v=""/>
    <s v=""/>
    <s v=""/>
    <s v=""/>
    <s v=""/>
    <s v=""/>
    <s v=""/>
    <s v=""/>
    <s v=""/>
    <s v=""/>
    <x v="1"/>
    <s v=""/>
    <s v=""/>
    <m/>
    <m/>
    <x v="1"/>
    <x v="2"/>
  </r>
  <r>
    <x v="2"/>
    <s v=""/>
    <s v=""/>
    <s v=""/>
    <s v=""/>
    <s v=""/>
    <s v=""/>
    <s v=""/>
    <s v=""/>
    <s v=""/>
    <s v=""/>
    <s v=""/>
    <s v=""/>
    <s v=""/>
    <s v=""/>
    <s v=""/>
    <x v="1"/>
    <s v=""/>
    <s v=""/>
    <s v=""/>
    <s v=""/>
    <s v=""/>
    <s v=""/>
    <s v=""/>
    <s v=""/>
    <s v=""/>
    <s v=""/>
    <s v=""/>
    <x v="0"/>
    <s v="Nord"/>
    <s v="Cap-Haïtien"/>
    <s v="Oui"/>
    <s v="Oui"/>
    <x v="0"/>
    <x v="1"/>
  </r>
  <r>
    <x v="2"/>
    <s v=""/>
    <s v=""/>
    <s v=""/>
    <s v=""/>
    <s v=""/>
    <s v=""/>
    <s v=""/>
    <s v=""/>
    <s v=""/>
    <s v=""/>
    <s v=""/>
    <s v=""/>
    <s v=""/>
    <s v=""/>
    <s v=""/>
    <x v="1"/>
    <s v=""/>
    <s v=""/>
    <s v=""/>
    <s v=""/>
    <s v=""/>
    <s v=""/>
    <s v=""/>
    <s v=""/>
    <s v=""/>
    <s v=""/>
    <s v=""/>
    <x v="0"/>
    <s v="Nord"/>
    <s v="Cap-Haïtien"/>
    <s v="Oui"/>
    <s v="Oui"/>
    <x v="2"/>
    <x v="1"/>
  </r>
  <r>
    <x v="2"/>
    <s v=""/>
    <s v=""/>
    <s v=""/>
    <s v=""/>
    <s v=""/>
    <s v=""/>
    <s v=""/>
    <s v=""/>
    <s v=""/>
    <s v=""/>
    <s v=""/>
    <s v=""/>
    <s v=""/>
    <s v=""/>
    <s v=""/>
    <x v="1"/>
    <s v=""/>
    <s v=""/>
    <s v=""/>
    <s v=""/>
    <s v=""/>
    <s v=""/>
    <s v=""/>
    <s v=""/>
    <s v=""/>
    <s v=""/>
    <s v=""/>
    <x v="0"/>
    <s v="Nippes"/>
    <s v="Miragoâne"/>
    <s v="Oui"/>
    <s v="Oui"/>
    <x v="2"/>
    <x v="1"/>
  </r>
  <r>
    <x v="2"/>
    <s v=""/>
    <s v=""/>
    <s v=""/>
    <s v=""/>
    <s v=""/>
    <s v=""/>
    <s v=""/>
    <s v=""/>
    <s v=""/>
    <s v=""/>
    <s v=""/>
    <s v=""/>
    <s v=""/>
    <s v=""/>
    <s v=""/>
    <x v="1"/>
    <s v=""/>
    <s v=""/>
    <s v=""/>
    <s v=""/>
    <s v=""/>
    <s v=""/>
    <s v=""/>
    <s v=""/>
    <s v=""/>
    <s v=""/>
    <s v=""/>
    <x v="0"/>
    <s v="Nord"/>
    <s v="Limonade"/>
    <s v="Oui"/>
    <s v="Oui"/>
    <x v="2"/>
    <x v="1"/>
  </r>
  <r>
    <x v="0"/>
    <s v="La route a été fermée"/>
    <n v="0"/>
    <n v="0"/>
    <n v="0"/>
    <n v="0"/>
    <n v="0"/>
    <n v="1"/>
    <n v="0"/>
    <n v="0"/>
    <n v="0"/>
    <n v="0"/>
    <n v="0"/>
    <n v="0"/>
    <n v="0"/>
    <n v="0"/>
    <x v="0"/>
    <n v="0"/>
    <s v=""/>
    <s v="Chlore liquide (nettoyage)"/>
    <n v="0"/>
    <n v="0"/>
    <n v="0"/>
    <n v="0"/>
    <n v="0"/>
    <n v="1"/>
    <n v="0"/>
    <n v="0"/>
    <x v="0"/>
    <s v="Artibonite"/>
    <s v="L'Estère"/>
    <s v="Oui"/>
    <s v="Oui"/>
    <x v="2"/>
    <x v="1"/>
  </r>
  <r>
    <x v="0"/>
    <s v="Autre (précisez)"/>
    <n v="0"/>
    <n v="0"/>
    <n v="0"/>
    <n v="0"/>
    <n v="0"/>
    <n v="0"/>
    <n v="0"/>
    <n v="0"/>
    <n v="0"/>
    <n v="0"/>
    <n v="0"/>
    <n v="0"/>
    <n v="0"/>
    <n v="0"/>
    <x v="2"/>
    <n v="0"/>
    <s v="Augmentation du coût des produits"/>
    <s v="Savon lessive Brosse à dent Dentifrice Papier toilette Serviettes hygiéniques Savon pour se laver"/>
    <n v="1"/>
    <n v="1"/>
    <n v="1"/>
    <n v="1"/>
    <n v="1"/>
    <n v="0"/>
    <n v="1"/>
    <n v="0"/>
    <x v="0"/>
    <s v="Sud"/>
    <s v="Les Cayes"/>
    <s v="Oui"/>
    <s v="Non"/>
    <x v="0"/>
    <x v="1"/>
  </r>
  <r>
    <x v="2"/>
    <s v=""/>
    <s v=""/>
    <s v=""/>
    <s v=""/>
    <s v=""/>
    <s v=""/>
    <s v=""/>
    <s v=""/>
    <s v=""/>
    <s v=""/>
    <s v=""/>
    <s v=""/>
    <s v=""/>
    <s v=""/>
    <s v=""/>
    <x v="1"/>
    <s v=""/>
    <s v=""/>
    <s v=""/>
    <s v=""/>
    <s v=""/>
    <s v=""/>
    <s v=""/>
    <s v=""/>
    <s v=""/>
    <s v=""/>
    <s v=""/>
    <x v="0"/>
    <s v="Artibonite"/>
    <s v="L'Estère"/>
    <s v="Oui"/>
    <s v="Oui"/>
    <x v="2"/>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2"/>
    <s v=""/>
    <s v=""/>
    <s v=""/>
    <s v=""/>
    <s v=""/>
    <s v=""/>
    <s v=""/>
    <s v=""/>
    <s v=""/>
    <s v=""/>
    <s v=""/>
    <s v=""/>
    <s v=""/>
    <s v=""/>
    <s v=""/>
    <x v="1"/>
    <s v=""/>
    <s v=""/>
    <s v=""/>
    <s v=""/>
    <s v=""/>
    <s v=""/>
    <s v=""/>
    <s v=""/>
    <s v=""/>
    <s v=""/>
    <s v=""/>
    <x v="0"/>
    <s v="Ouest"/>
    <s v="Port-au-Prince"/>
    <s v="Non"/>
    <s v="Non"/>
    <x v="3"/>
    <x v="1"/>
  </r>
  <r>
    <x v="1"/>
    <s v=""/>
    <s v=""/>
    <s v=""/>
    <s v=""/>
    <s v=""/>
    <s v=""/>
    <s v=""/>
    <s v=""/>
    <s v=""/>
    <s v=""/>
    <s v=""/>
    <s v=""/>
    <s v=""/>
    <s v=""/>
    <s v=""/>
    <x v="1"/>
    <s v=""/>
    <s v=""/>
    <s v=""/>
    <s v=""/>
    <s v=""/>
    <s v=""/>
    <s v=""/>
    <s v=""/>
    <s v=""/>
    <s v=""/>
    <s v=""/>
    <x v="1"/>
    <s v=""/>
    <s v=""/>
    <m/>
    <m/>
    <x v="1"/>
    <x v="2"/>
  </r>
  <r>
    <x v="0"/>
    <s v="Changement du taux de change de la Gourde Absence de moyen de transport Article trop cher Article indisponible chez les fournisseurs"/>
    <n v="1"/>
    <n v="0"/>
    <n v="0"/>
    <n v="0"/>
    <n v="0"/>
    <n v="0"/>
    <n v="0"/>
    <n v="1"/>
    <n v="0"/>
    <n v="1"/>
    <n v="0"/>
    <n v="1"/>
    <n v="0"/>
    <n v="0"/>
    <x v="0"/>
    <n v="0"/>
    <s v=""/>
    <s v="Savon lessive Papier toilette"/>
    <n v="1"/>
    <n v="0"/>
    <n v="0"/>
    <n v="1"/>
    <n v="0"/>
    <n v="0"/>
    <n v="0"/>
    <n v="0"/>
    <x v="0"/>
    <s v="Nippes"/>
    <s v="Fonds des Nègres"/>
    <s v="Oui"/>
    <s v="Non"/>
    <x v="2"/>
    <x v="1"/>
  </r>
  <r>
    <x v="0"/>
    <s v="Changement du taux de change de la Gourde Article trop cher Article indisponible chez les fournisseurs Problème de stockage"/>
    <n v="1"/>
    <n v="0"/>
    <n v="0"/>
    <n v="0"/>
    <n v="0"/>
    <n v="0"/>
    <n v="0"/>
    <n v="0"/>
    <n v="0"/>
    <n v="1"/>
    <n v="1"/>
    <n v="1"/>
    <n v="0"/>
    <n v="0"/>
    <x v="0"/>
    <n v="0"/>
    <s v=""/>
    <s v="Savon pour se laver Brosse à dent Serviettes hygiéniques"/>
    <n v="0"/>
    <n v="1"/>
    <n v="0"/>
    <n v="0"/>
    <n v="1"/>
    <n v="0"/>
    <n v="1"/>
    <n v="0"/>
    <x v="0"/>
    <s v="Ouest"/>
    <s v="Petit-Goâve"/>
    <s v="Non"/>
    <s v="Non"/>
    <x v="0"/>
    <x v="1"/>
  </r>
  <r>
    <x v="2"/>
    <s v=""/>
    <s v=""/>
    <s v=""/>
    <s v=""/>
    <s v=""/>
    <s v=""/>
    <s v=""/>
    <s v=""/>
    <s v=""/>
    <s v=""/>
    <s v=""/>
    <s v=""/>
    <s v=""/>
    <s v=""/>
    <s v=""/>
    <x v="1"/>
    <s v=""/>
    <s v=""/>
    <s v=""/>
    <s v=""/>
    <s v=""/>
    <s v=""/>
    <s v=""/>
    <s v=""/>
    <s v=""/>
    <s v=""/>
    <s v=""/>
    <x v="0"/>
    <s v="Artibonite"/>
    <s v="L'Estère"/>
    <s v="Oui"/>
    <s v="Oui"/>
    <x v="0"/>
    <x v="1"/>
  </r>
  <r>
    <x v="0"/>
    <s v="Insécurité en ville Article trop cher"/>
    <n v="0"/>
    <n v="1"/>
    <n v="0"/>
    <n v="0"/>
    <n v="0"/>
    <n v="0"/>
    <n v="0"/>
    <n v="0"/>
    <n v="0"/>
    <n v="1"/>
    <n v="0"/>
    <n v="0"/>
    <n v="0"/>
    <n v="0"/>
    <x v="0"/>
    <n v="0"/>
    <s v=""/>
    <s v="Savon lessive Brosse à dent Dentifrice Papier toilette Serviettes hygiéniques Savon pour se laver"/>
    <n v="1"/>
    <n v="1"/>
    <n v="1"/>
    <n v="1"/>
    <n v="1"/>
    <n v="0"/>
    <n v="1"/>
    <n v="0"/>
    <x v="0"/>
    <s v="Sud"/>
    <s v="Les Cayes"/>
    <s v="Oui"/>
    <s v="Oui"/>
    <x v="2"/>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0"/>
    <s v="Article indisponible chez les fournisseurs Article trop cher"/>
    <n v="0"/>
    <n v="0"/>
    <n v="0"/>
    <n v="0"/>
    <n v="0"/>
    <n v="0"/>
    <n v="0"/>
    <n v="0"/>
    <n v="0"/>
    <n v="1"/>
    <n v="0"/>
    <n v="1"/>
    <n v="0"/>
    <n v="0"/>
    <x v="0"/>
    <n v="0"/>
    <s v=""/>
    <s v="Brosse à dent Dentifrice Savon pour se laver"/>
    <n v="0"/>
    <n v="1"/>
    <n v="1"/>
    <n v="0"/>
    <n v="0"/>
    <n v="0"/>
    <n v="1"/>
    <n v="0"/>
    <x v="0"/>
    <s v="Grand'Anse"/>
    <s v="Anse d'Hainault"/>
    <s v="Oui"/>
    <s v="Oui"/>
    <x v="2"/>
    <x v="0"/>
  </r>
  <r>
    <x v="1"/>
    <s v=""/>
    <s v=""/>
    <s v=""/>
    <s v=""/>
    <s v=""/>
    <s v=""/>
    <s v=""/>
    <s v=""/>
    <s v=""/>
    <s v=""/>
    <s v=""/>
    <s v=""/>
    <s v=""/>
    <s v=""/>
    <s v=""/>
    <x v="1"/>
    <s v=""/>
    <s v=""/>
    <s v=""/>
    <s v=""/>
    <s v=""/>
    <s v=""/>
    <s v=""/>
    <s v=""/>
    <s v=""/>
    <s v=""/>
    <s v=""/>
    <x v="1"/>
    <s v=""/>
    <s v=""/>
    <m/>
    <m/>
    <x v="1"/>
    <x v="2"/>
  </r>
  <r>
    <x v="0"/>
    <s v="Changement du taux de change de la Gourde Insécurité sur les routes Le prix du transport a augmenté Article trop cher"/>
    <n v="1"/>
    <n v="0"/>
    <n v="1"/>
    <n v="0"/>
    <n v="1"/>
    <n v="0"/>
    <n v="0"/>
    <n v="0"/>
    <n v="0"/>
    <n v="1"/>
    <n v="0"/>
    <n v="0"/>
    <n v="0"/>
    <n v="0"/>
    <x v="0"/>
    <n v="0"/>
    <s v=""/>
    <s v="Serviettes hygiéniques"/>
    <n v="0"/>
    <n v="0"/>
    <n v="0"/>
    <n v="0"/>
    <n v="1"/>
    <n v="0"/>
    <n v="0"/>
    <n v="0"/>
    <x v="0"/>
    <s v="Ouest"/>
    <s v="Petit-Goâve"/>
    <s v="Non"/>
    <s v="Non"/>
    <x v="3"/>
    <x v="1"/>
  </r>
  <r>
    <x v="0"/>
    <s v="Changement du taux de change de la Gourde Article trop cher"/>
    <n v="1"/>
    <n v="0"/>
    <n v="0"/>
    <n v="0"/>
    <n v="0"/>
    <n v="0"/>
    <n v="0"/>
    <n v="0"/>
    <n v="0"/>
    <n v="1"/>
    <n v="0"/>
    <n v="0"/>
    <n v="0"/>
    <n v="0"/>
    <x v="0"/>
    <n v="0"/>
    <s v=""/>
    <s v="Dentifrice Chlore liquide (nettoyage)"/>
    <n v="0"/>
    <n v="0"/>
    <n v="1"/>
    <n v="0"/>
    <n v="0"/>
    <n v="1"/>
    <n v="0"/>
    <n v="0"/>
    <x v="0"/>
    <s v="Nord"/>
    <s v="Cap-Haïtien"/>
    <s v="Oui"/>
    <s v="Oui"/>
    <x v="0"/>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2"/>
    <s v=""/>
    <s v=""/>
    <s v=""/>
    <s v=""/>
    <s v=""/>
    <s v=""/>
    <s v=""/>
    <s v=""/>
    <s v=""/>
    <s v=""/>
    <s v=""/>
    <s v=""/>
    <s v=""/>
    <s v=""/>
    <s v=""/>
    <x v="1"/>
    <s v=""/>
    <s v=""/>
    <s v=""/>
    <s v=""/>
    <s v=""/>
    <s v=""/>
    <s v=""/>
    <s v=""/>
    <s v=""/>
    <s v=""/>
    <s v=""/>
    <x v="0"/>
    <s v="Artibonite"/>
    <s v="Gonaïves"/>
    <s v="Oui"/>
    <s v="Non"/>
    <x v="0"/>
    <x v="1"/>
  </r>
  <r>
    <x v="0"/>
    <s v="Article trop cher"/>
    <n v="0"/>
    <n v="0"/>
    <n v="0"/>
    <n v="0"/>
    <n v="0"/>
    <n v="0"/>
    <n v="0"/>
    <n v="0"/>
    <n v="0"/>
    <n v="1"/>
    <n v="0"/>
    <n v="0"/>
    <n v="0"/>
    <n v="0"/>
    <x v="0"/>
    <n v="0"/>
    <s v=""/>
    <s v="Brosse à dent Papier toilette"/>
    <n v="0"/>
    <n v="1"/>
    <n v="0"/>
    <n v="1"/>
    <n v="0"/>
    <n v="0"/>
    <n v="0"/>
    <n v="0"/>
    <x v="0"/>
    <s v="Ouest"/>
    <s v="Petit-Goâve"/>
    <s v="Non"/>
    <s v="Non"/>
    <x v="2"/>
    <x v="0"/>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2"/>
    <s v=""/>
    <s v=""/>
    <s v=""/>
    <s v=""/>
    <s v=""/>
    <s v=""/>
    <s v=""/>
    <s v=""/>
    <s v=""/>
    <s v=""/>
    <s v=""/>
    <s v=""/>
    <s v=""/>
    <s v=""/>
    <s v=""/>
    <x v="1"/>
    <s v=""/>
    <s v=""/>
    <s v=""/>
    <s v=""/>
    <s v=""/>
    <s v=""/>
    <s v=""/>
    <s v=""/>
    <s v=""/>
    <s v=""/>
    <s v=""/>
    <x v="0"/>
    <s v="Nippes"/>
    <s v="Fonds des Nègres"/>
    <s v="Oui"/>
    <s v="Non"/>
    <x v="0"/>
    <x v="1"/>
  </r>
  <r>
    <x v="0"/>
    <s v="Article indisponible chez les fournisseurs Autre (précisez)"/>
    <n v="0"/>
    <n v="0"/>
    <n v="0"/>
    <n v="0"/>
    <n v="0"/>
    <n v="0"/>
    <n v="0"/>
    <n v="0"/>
    <n v="0"/>
    <n v="0"/>
    <n v="0"/>
    <n v="1"/>
    <n v="0"/>
    <n v="0"/>
    <x v="2"/>
    <n v="0"/>
    <s v="Stock épuisé (produits vendus)"/>
    <s v="Brosse à dent Dentifrice Savon pour se laver"/>
    <n v="0"/>
    <n v="1"/>
    <n v="1"/>
    <n v="0"/>
    <n v="0"/>
    <n v="0"/>
    <n v="1"/>
    <n v="0"/>
    <x v="0"/>
    <s v="Ouest"/>
    <s v="Port-au-Prince"/>
    <s v="Non"/>
    <s v="Non"/>
    <x v="2"/>
    <x v="0"/>
  </r>
  <r>
    <x v="2"/>
    <s v=""/>
    <s v=""/>
    <s v=""/>
    <s v=""/>
    <s v=""/>
    <s v=""/>
    <s v=""/>
    <s v=""/>
    <s v=""/>
    <s v=""/>
    <s v=""/>
    <s v=""/>
    <s v=""/>
    <s v=""/>
    <s v=""/>
    <x v="1"/>
    <s v=""/>
    <s v=""/>
    <s v=""/>
    <s v=""/>
    <s v=""/>
    <s v=""/>
    <s v=""/>
    <s v=""/>
    <s v=""/>
    <s v=""/>
    <s v=""/>
    <x v="0"/>
    <s v="Sud"/>
    <s v="Les Cayes"/>
    <s v="Oui"/>
    <s v="Oui"/>
    <x v="0"/>
    <x v="1"/>
  </r>
  <r>
    <x v="2"/>
    <s v=""/>
    <s v=""/>
    <s v=""/>
    <s v=""/>
    <s v=""/>
    <s v=""/>
    <s v=""/>
    <s v=""/>
    <s v=""/>
    <s v=""/>
    <s v=""/>
    <s v=""/>
    <s v=""/>
    <s v=""/>
    <s v=""/>
    <x v="1"/>
    <s v=""/>
    <s v=""/>
    <s v=""/>
    <s v=""/>
    <s v=""/>
    <s v=""/>
    <s v=""/>
    <s v=""/>
    <s v=""/>
    <s v=""/>
    <s v=""/>
    <x v="0"/>
    <s v="Nord"/>
    <s v="Cap-Haïtien"/>
    <s v="Oui"/>
    <s v="Oui"/>
    <x v="0"/>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0"/>
    <s v="Article trop cher"/>
    <n v="0"/>
    <n v="0"/>
    <n v="0"/>
    <n v="0"/>
    <n v="0"/>
    <n v="0"/>
    <n v="0"/>
    <n v="0"/>
    <n v="0"/>
    <n v="1"/>
    <n v="0"/>
    <n v="0"/>
    <n v="0"/>
    <n v="0"/>
    <x v="0"/>
    <n v="0"/>
    <s v=""/>
    <s v="Savon lessive"/>
    <n v="1"/>
    <n v="0"/>
    <n v="0"/>
    <n v="0"/>
    <n v="0"/>
    <n v="0"/>
    <n v="0"/>
    <n v="0"/>
    <x v="0"/>
    <s v="Nippes"/>
    <s v="Miragoâne"/>
    <s v="Oui"/>
    <s v="Non"/>
    <x v="0"/>
    <x v="0"/>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0"/>
    <s v="Autre (précisez)"/>
    <n v="0"/>
    <n v="0"/>
    <n v="0"/>
    <n v="0"/>
    <n v="0"/>
    <n v="0"/>
    <n v="0"/>
    <n v="0"/>
    <n v="0"/>
    <n v="0"/>
    <n v="0"/>
    <n v="0"/>
    <n v="0"/>
    <n v="0"/>
    <x v="2"/>
    <n v="0"/>
    <s v="Fêtes de fin d'année"/>
    <s v="Dentifrice Papier toilette Savon pour se laver Savon lessive Brosse à dent"/>
    <n v="1"/>
    <n v="1"/>
    <n v="1"/>
    <n v="1"/>
    <n v="0"/>
    <n v="0"/>
    <n v="1"/>
    <n v="0"/>
    <x v="0"/>
    <s v="Ouest"/>
    <s v="Tabarre"/>
    <s v="Non"/>
    <s v="Non"/>
    <x v="0"/>
    <x v="1"/>
  </r>
  <r>
    <x v="0"/>
    <s v="Changement du taux de change de la Gourde Insécurité sur les routes Le prix du transport a augmenté Article indisponible chez les fournisseurs"/>
    <n v="1"/>
    <n v="0"/>
    <n v="1"/>
    <n v="0"/>
    <n v="1"/>
    <n v="0"/>
    <n v="0"/>
    <n v="0"/>
    <n v="0"/>
    <n v="0"/>
    <n v="0"/>
    <n v="1"/>
    <n v="0"/>
    <n v="0"/>
    <x v="0"/>
    <n v="0"/>
    <s v=""/>
    <s v="Brosse à dent Dentifrice"/>
    <n v="0"/>
    <n v="1"/>
    <n v="1"/>
    <n v="0"/>
    <n v="0"/>
    <n v="0"/>
    <n v="0"/>
    <n v="0"/>
    <x v="0"/>
    <s v="Ouest"/>
    <s v="Port-au-Prince"/>
    <s v="Non"/>
    <s v="Non"/>
    <x v="3"/>
    <x v="1"/>
  </r>
  <r>
    <x v="0"/>
    <s v="Insécurité sur les routes Le prix du transport a augmenté Absence de moyen de transport Article trop cher Problème de stockage Article indisponible chez les fournisseurs Changement du taux de change de la Gourde"/>
    <n v="1"/>
    <n v="0"/>
    <n v="1"/>
    <n v="0"/>
    <n v="1"/>
    <n v="0"/>
    <n v="0"/>
    <n v="1"/>
    <n v="0"/>
    <n v="1"/>
    <n v="1"/>
    <n v="1"/>
    <n v="0"/>
    <n v="0"/>
    <x v="0"/>
    <n v="0"/>
    <s v=""/>
    <s v="Chlore liquide (nettoyage)"/>
    <n v="0"/>
    <n v="0"/>
    <n v="0"/>
    <n v="0"/>
    <n v="0"/>
    <n v="1"/>
    <n v="0"/>
    <n v="0"/>
    <x v="0"/>
    <s v="Nippes"/>
    <s v="Fonds des Nègres"/>
    <s v="Oui"/>
    <s v="Non"/>
    <x v="3"/>
    <x v="3"/>
  </r>
  <r>
    <x v="1"/>
    <s v=""/>
    <s v=""/>
    <s v=""/>
    <s v=""/>
    <s v=""/>
    <s v=""/>
    <s v=""/>
    <s v=""/>
    <s v=""/>
    <s v=""/>
    <s v=""/>
    <s v=""/>
    <s v=""/>
    <s v=""/>
    <s v=""/>
    <x v="1"/>
    <s v=""/>
    <s v=""/>
    <s v=""/>
    <s v=""/>
    <s v=""/>
    <s v=""/>
    <s v=""/>
    <s v=""/>
    <s v=""/>
    <s v=""/>
    <s v=""/>
    <x v="1"/>
    <s v=""/>
    <s v=""/>
    <m/>
    <m/>
    <x v="1"/>
    <x v="2"/>
  </r>
  <r>
    <x v="0"/>
    <s v="Article trop cher Autre (précisez)"/>
    <n v="0"/>
    <n v="0"/>
    <n v="0"/>
    <n v="0"/>
    <n v="0"/>
    <n v="0"/>
    <n v="0"/>
    <n v="0"/>
    <n v="0"/>
    <n v="1"/>
    <n v="0"/>
    <n v="0"/>
    <n v="0"/>
    <n v="0"/>
    <x v="2"/>
    <n v="0"/>
    <s v="Pas assez d'argent"/>
    <s v="Serviettes hygiéniques"/>
    <n v="0"/>
    <n v="0"/>
    <n v="0"/>
    <n v="0"/>
    <n v="1"/>
    <n v="0"/>
    <n v="0"/>
    <n v="0"/>
    <x v="0"/>
    <s v="Ouest"/>
    <s v="Cité Soleil"/>
    <s v="Oui"/>
    <s v="Oui"/>
    <x v="2"/>
    <x v="1"/>
  </r>
  <r>
    <x v="0"/>
    <s v="Article indisponible chez les fournisseurs Autre (précisez)"/>
    <n v="0"/>
    <n v="0"/>
    <n v="0"/>
    <n v="0"/>
    <n v="0"/>
    <n v="0"/>
    <n v="0"/>
    <n v="0"/>
    <n v="0"/>
    <n v="0"/>
    <n v="0"/>
    <n v="1"/>
    <n v="0"/>
    <n v="0"/>
    <x v="2"/>
    <n v="0"/>
    <s v="Stock épuisé (produits vendus)"/>
    <s v="Brosse à dent Dentifrice Papier toilette Serviettes hygiéniques Savon pour se laver"/>
    <n v="0"/>
    <n v="1"/>
    <n v="1"/>
    <n v="1"/>
    <n v="1"/>
    <n v="0"/>
    <n v="1"/>
    <n v="0"/>
    <x v="0"/>
    <s v="Sud"/>
    <s v="Les Cayes"/>
    <s v="Non"/>
    <s v="Non"/>
    <x v="2"/>
    <x v="0"/>
  </r>
  <r>
    <x v="2"/>
    <s v=""/>
    <s v=""/>
    <s v=""/>
    <s v=""/>
    <s v=""/>
    <s v=""/>
    <s v=""/>
    <s v=""/>
    <s v=""/>
    <s v=""/>
    <s v=""/>
    <s v=""/>
    <s v=""/>
    <s v=""/>
    <s v=""/>
    <x v="1"/>
    <s v=""/>
    <s v=""/>
    <s v=""/>
    <s v=""/>
    <s v=""/>
    <s v=""/>
    <s v=""/>
    <s v=""/>
    <s v=""/>
    <s v=""/>
    <s v=""/>
    <x v="0"/>
    <s v="Sud"/>
    <s v="Les Cayes"/>
    <s v="Oui"/>
    <s v="Oui"/>
    <x v="2"/>
    <x v="0"/>
  </r>
  <r>
    <x v="1"/>
    <s v=""/>
    <s v=""/>
    <s v=""/>
    <s v=""/>
    <s v=""/>
    <s v=""/>
    <s v=""/>
    <s v=""/>
    <s v=""/>
    <s v=""/>
    <s v=""/>
    <s v=""/>
    <s v=""/>
    <s v=""/>
    <s v=""/>
    <x v="1"/>
    <s v=""/>
    <s v=""/>
    <s v=""/>
    <s v=""/>
    <s v=""/>
    <s v=""/>
    <s v=""/>
    <s v=""/>
    <s v=""/>
    <s v=""/>
    <s v=""/>
    <x v="1"/>
    <s v=""/>
    <s v=""/>
    <m/>
    <m/>
    <x v="1"/>
    <x v="2"/>
  </r>
  <r>
    <x v="0"/>
    <s v="Changement du taux de change de la Gourde Insécurité sur les routes Le prix du transport a augmenté Article trop cher"/>
    <n v="1"/>
    <n v="0"/>
    <n v="1"/>
    <n v="0"/>
    <n v="1"/>
    <n v="0"/>
    <n v="0"/>
    <n v="0"/>
    <n v="0"/>
    <n v="1"/>
    <n v="0"/>
    <n v="0"/>
    <n v="0"/>
    <n v="0"/>
    <x v="0"/>
    <n v="0"/>
    <s v=""/>
    <s v="Serviettes hygiéniques"/>
    <n v="0"/>
    <n v="0"/>
    <n v="0"/>
    <n v="0"/>
    <n v="1"/>
    <n v="0"/>
    <n v="0"/>
    <n v="0"/>
    <x v="0"/>
    <s v="Ouest"/>
    <s v="Petit-Goâve"/>
    <s v="Non"/>
    <s v="Non"/>
    <x v="3"/>
    <x v="1"/>
  </r>
  <r>
    <x v="2"/>
    <s v=""/>
    <s v=""/>
    <s v=""/>
    <s v=""/>
    <s v=""/>
    <s v=""/>
    <s v=""/>
    <s v=""/>
    <s v=""/>
    <s v=""/>
    <s v=""/>
    <s v=""/>
    <s v=""/>
    <s v=""/>
    <s v=""/>
    <x v="1"/>
    <s v=""/>
    <s v=""/>
    <s v=""/>
    <s v=""/>
    <s v=""/>
    <s v=""/>
    <s v=""/>
    <s v=""/>
    <s v=""/>
    <s v=""/>
    <s v=""/>
    <x v="0"/>
    <s v="Sud"/>
    <s v="Les Cayes"/>
    <s v="Oui"/>
    <s v="Oui"/>
    <x v="2"/>
    <x v="1"/>
  </r>
  <r>
    <x v="1"/>
    <s v=""/>
    <s v=""/>
    <s v=""/>
    <s v=""/>
    <s v=""/>
    <s v=""/>
    <s v=""/>
    <s v=""/>
    <s v=""/>
    <s v=""/>
    <s v=""/>
    <s v=""/>
    <s v=""/>
    <s v=""/>
    <s v=""/>
    <x v="1"/>
    <s v=""/>
    <s v=""/>
    <s v=""/>
    <s v=""/>
    <s v=""/>
    <s v=""/>
    <s v=""/>
    <s v=""/>
    <s v=""/>
    <s v=""/>
    <s v=""/>
    <x v="1"/>
    <s v=""/>
    <s v=""/>
    <m/>
    <m/>
    <x v="1"/>
    <x v="2"/>
  </r>
  <r>
    <x v="0"/>
    <s v="Autre (précisez)"/>
    <n v="0"/>
    <n v="0"/>
    <n v="0"/>
    <n v="0"/>
    <n v="0"/>
    <n v="0"/>
    <n v="0"/>
    <n v="0"/>
    <n v="0"/>
    <n v="0"/>
    <n v="0"/>
    <n v="0"/>
    <n v="0"/>
    <n v="0"/>
    <x v="2"/>
    <n v="0"/>
    <s v="Fêtes de fin d'année"/>
    <s v="Savon lessive Brosse à dent Dentifrice Papier toilette Serviettes hygiéniques Savon pour se laver"/>
    <n v="1"/>
    <n v="1"/>
    <n v="1"/>
    <n v="1"/>
    <n v="1"/>
    <n v="0"/>
    <n v="1"/>
    <n v="0"/>
    <x v="0"/>
    <s v="Sud"/>
    <s v="Les Cayes"/>
    <s v="Oui"/>
    <s v="Non"/>
    <x v="2"/>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2"/>
    <s v=""/>
    <s v=""/>
    <s v=""/>
    <s v=""/>
    <s v=""/>
    <s v=""/>
    <s v=""/>
    <s v=""/>
    <s v=""/>
    <s v=""/>
    <s v=""/>
    <s v=""/>
    <s v=""/>
    <s v=""/>
    <s v=""/>
    <x v="1"/>
    <s v=""/>
    <s v=""/>
    <s v=""/>
    <s v=""/>
    <s v=""/>
    <s v=""/>
    <s v=""/>
    <s v=""/>
    <s v=""/>
    <s v=""/>
    <s v=""/>
    <x v="0"/>
    <s v="Ouest"/>
    <s v="Tabarre"/>
    <s v="Oui"/>
    <s v="Non"/>
    <x v="0"/>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2"/>
    <s v=""/>
    <s v=""/>
    <s v=""/>
    <s v=""/>
    <s v=""/>
    <s v=""/>
    <s v=""/>
    <s v=""/>
    <s v=""/>
    <s v=""/>
    <s v=""/>
    <s v=""/>
    <s v=""/>
    <s v=""/>
    <s v=""/>
    <x v="1"/>
    <s v=""/>
    <s v=""/>
    <s v=""/>
    <s v=""/>
    <s v=""/>
    <s v=""/>
    <s v=""/>
    <s v=""/>
    <s v=""/>
    <s v=""/>
    <s v=""/>
    <x v="0"/>
    <s v="Ouest"/>
    <s v="Cité Soleil"/>
    <s v="Oui"/>
    <s v="Oui"/>
    <x v="0"/>
    <x v="1"/>
  </r>
  <r>
    <x v="1"/>
    <s v=""/>
    <s v=""/>
    <s v=""/>
    <s v=""/>
    <s v=""/>
    <s v=""/>
    <s v=""/>
    <s v=""/>
    <s v=""/>
    <s v=""/>
    <s v=""/>
    <s v=""/>
    <s v=""/>
    <s v=""/>
    <s v=""/>
    <x v="1"/>
    <s v=""/>
    <s v=""/>
    <s v=""/>
    <s v=""/>
    <s v=""/>
    <s v=""/>
    <s v=""/>
    <s v=""/>
    <s v=""/>
    <s v=""/>
    <s v=""/>
    <x v="1"/>
    <s v=""/>
    <s v=""/>
    <m/>
    <m/>
    <x v="1"/>
    <x v="2"/>
  </r>
  <r>
    <x v="0"/>
    <s v="Autre (précisez)"/>
    <n v="0"/>
    <n v="0"/>
    <n v="0"/>
    <n v="0"/>
    <n v="0"/>
    <n v="0"/>
    <n v="0"/>
    <n v="0"/>
    <n v="0"/>
    <n v="0"/>
    <n v="0"/>
    <n v="0"/>
    <n v="0"/>
    <n v="0"/>
    <x v="2"/>
    <n v="0"/>
    <s v="Pas assez d'argent"/>
    <s v="Savon pour se laver"/>
    <n v="0"/>
    <n v="0"/>
    <n v="0"/>
    <n v="0"/>
    <n v="0"/>
    <n v="0"/>
    <n v="1"/>
    <n v="0"/>
    <x v="0"/>
    <s v="Ouest"/>
    <s v="Cité Soleil"/>
    <s v="Oui"/>
    <s v="Oui"/>
    <x v="2"/>
    <x v="1"/>
  </r>
  <r>
    <x v="2"/>
    <s v=""/>
    <s v=""/>
    <s v=""/>
    <s v=""/>
    <s v=""/>
    <s v=""/>
    <s v=""/>
    <s v=""/>
    <s v=""/>
    <s v=""/>
    <s v=""/>
    <s v=""/>
    <s v=""/>
    <s v=""/>
    <s v=""/>
    <x v="1"/>
    <s v=""/>
    <s v=""/>
    <s v=""/>
    <s v=""/>
    <s v=""/>
    <s v=""/>
    <s v=""/>
    <s v=""/>
    <s v=""/>
    <s v=""/>
    <s v=""/>
    <x v="0"/>
    <s v="Nord"/>
    <s v="Cap-Haïtien"/>
    <s v="Oui"/>
    <s v="Oui"/>
    <x v="0"/>
    <x v="1"/>
  </r>
  <r>
    <x v="1"/>
    <s v=""/>
    <s v=""/>
    <s v=""/>
    <s v=""/>
    <s v=""/>
    <s v=""/>
    <s v=""/>
    <s v=""/>
    <s v=""/>
    <s v=""/>
    <s v=""/>
    <s v=""/>
    <s v=""/>
    <s v=""/>
    <s v=""/>
    <x v="1"/>
    <s v=""/>
    <s v=""/>
    <s v=""/>
    <s v=""/>
    <s v=""/>
    <s v=""/>
    <s v=""/>
    <s v=""/>
    <s v=""/>
    <s v=""/>
    <s v=""/>
    <x v="1"/>
    <s v=""/>
    <s v=""/>
    <m/>
    <m/>
    <x v="1"/>
    <x v="2"/>
  </r>
  <r>
    <x v="2"/>
    <s v=""/>
    <s v=""/>
    <s v=""/>
    <s v=""/>
    <s v=""/>
    <s v=""/>
    <s v=""/>
    <s v=""/>
    <s v=""/>
    <s v=""/>
    <s v=""/>
    <s v=""/>
    <s v=""/>
    <s v=""/>
    <s v=""/>
    <x v="1"/>
    <s v=""/>
    <s v=""/>
    <s v=""/>
    <s v=""/>
    <s v=""/>
    <s v=""/>
    <s v=""/>
    <s v=""/>
    <s v=""/>
    <s v=""/>
    <s v=""/>
    <x v="0"/>
    <s v="Grand'Anse"/>
    <s v="Anse d'Hainault"/>
    <s v="Oui"/>
    <s v="Oui"/>
    <x v="2"/>
    <x v="0"/>
  </r>
  <r>
    <x v="2"/>
    <s v=""/>
    <s v=""/>
    <s v=""/>
    <s v=""/>
    <s v=""/>
    <s v=""/>
    <s v=""/>
    <s v=""/>
    <s v=""/>
    <s v=""/>
    <s v=""/>
    <s v=""/>
    <s v=""/>
    <s v=""/>
    <s v=""/>
    <x v="1"/>
    <s v=""/>
    <s v=""/>
    <s v=""/>
    <s v=""/>
    <s v=""/>
    <s v=""/>
    <s v=""/>
    <s v=""/>
    <s v=""/>
    <s v=""/>
    <s v=""/>
    <x v="0"/>
    <s v="Sud"/>
    <s v="Les Cayes"/>
    <s v="Oui"/>
    <s v="Oui"/>
    <x v="0"/>
    <x v="1"/>
  </r>
  <r>
    <x v="0"/>
    <s v="Changement du taux de change de la Gourde Le prix du transport a augmenté"/>
    <n v="1"/>
    <n v="0"/>
    <n v="0"/>
    <n v="0"/>
    <n v="1"/>
    <n v="0"/>
    <n v="0"/>
    <n v="0"/>
    <n v="0"/>
    <n v="0"/>
    <n v="0"/>
    <n v="0"/>
    <n v="0"/>
    <n v="0"/>
    <x v="0"/>
    <n v="0"/>
    <s v=""/>
    <s v="Savon lessive Chlore liquide (nettoyage)"/>
    <n v="1"/>
    <n v="0"/>
    <n v="0"/>
    <n v="0"/>
    <n v="0"/>
    <n v="1"/>
    <n v="0"/>
    <n v="0"/>
    <x v="0"/>
    <s v="Ouest"/>
    <s v="Delmas"/>
    <s v="Oui"/>
    <s v="Non"/>
    <x v="0"/>
    <x v="3"/>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2"/>
    <s v=""/>
    <s v=""/>
    <s v=""/>
    <s v=""/>
    <s v=""/>
    <s v=""/>
    <s v=""/>
    <s v=""/>
    <s v=""/>
    <s v=""/>
    <s v=""/>
    <s v=""/>
    <s v=""/>
    <s v=""/>
    <s v=""/>
    <x v="1"/>
    <s v=""/>
    <s v=""/>
    <s v=""/>
    <s v=""/>
    <s v=""/>
    <s v=""/>
    <s v=""/>
    <s v=""/>
    <s v=""/>
    <s v=""/>
    <s v=""/>
    <x v="0"/>
    <s v="Nippes"/>
    <s v="Petite Rivière de Nippes"/>
    <s v="Oui"/>
    <s v="Oui"/>
    <x v="0"/>
    <x v="0"/>
  </r>
  <r>
    <x v="1"/>
    <s v=""/>
    <s v=""/>
    <s v=""/>
    <s v=""/>
    <s v=""/>
    <s v=""/>
    <s v=""/>
    <s v=""/>
    <s v=""/>
    <s v=""/>
    <s v=""/>
    <s v=""/>
    <s v=""/>
    <s v=""/>
    <s v=""/>
    <x v="1"/>
    <s v=""/>
    <s v=""/>
    <s v=""/>
    <s v=""/>
    <s v=""/>
    <s v=""/>
    <s v=""/>
    <s v=""/>
    <s v=""/>
    <s v=""/>
    <s v=""/>
    <x v="1"/>
    <s v=""/>
    <s v=""/>
    <m/>
    <m/>
    <x v="1"/>
    <x v="2"/>
  </r>
  <r>
    <x v="2"/>
    <s v=""/>
    <s v=""/>
    <s v=""/>
    <s v=""/>
    <s v=""/>
    <s v=""/>
    <s v=""/>
    <s v=""/>
    <s v=""/>
    <s v=""/>
    <s v=""/>
    <s v=""/>
    <s v=""/>
    <s v=""/>
    <s v=""/>
    <x v="1"/>
    <s v=""/>
    <s v=""/>
    <s v=""/>
    <s v=""/>
    <s v=""/>
    <s v=""/>
    <s v=""/>
    <s v=""/>
    <s v=""/>
    <s v=""/>
    <s v=""/>
    <x v="0"/>
    <s v="Nippes"/>
    <s v="Fonds des Nègres"/>
    <s v="Oui"/>
    <s v="Non"/>
    <x v="3"/>
    <x v="1"/>
  </r>
  <r>
    <x v="1"/>
    <s v=""/>
    <s v=""/>
    <s v=""/>
    <s v=""/>
    <s v=""/>
    <s v=""/>
    <s v=""/>
    <s v=""/>
    <s v=""/>
    <s v=""/>
    <s v=""/>
    <s v=""/>
    <s v=""/>
    <s v=""/>
    <s v=""/>
    <x v="1"/>
    <s v=""/>
    <s v=""/>
    <s v=""/>
    <s v=""/>
    <s v=""/>
    <s v=""/>
    <s v=""/>
    <s v=""/>
    <s v=""/>
    <s v=""/>
    <s v=""/>
    <x v="1"/>
    <s v=""/>
    <s v=""/>
    <m/>
    <m/>
    <x v="1"/>
    <x v="2"/>
  </r>
  <r>
    <x v="0"/>
    <s v="Article indisponible chez les fournisseurs Autre (précisez)"/>
    <n v="0"/>
    <n v="0"/>
    <n v="0"/>
    <n v="0"/>
    <n v="0"/>
    <n v="0"/>
    <n v="0"/>
    <n v="0"/>
    <n v="0"/>
    <n v="0"/>
    <n v="0"/>
    <n v="1"/>
    <n v="0"/>
    <n v="0"/>
    <x v="2"/>
    <n v="0"/>
    <s v="Stock épuisé (produits vendus)"/>
    <s v="Brosse à dent Dentifrice Papier toilette Serviettes hygiéniques Savon pour se laver"/>
    <n v="0"/>
    <n v="1"/>
    <n v="1"/>
    <n v="1"/>
    <n v="1"/>
    <n v="0"/>
    <n v="1"/>
    <n v="0"/>
    <x v="0"/>
    <s v="Ouest"/>
    <s v="Port-au-Prince"/>
    <s v="Non"/>
    <s v="Non"/>
    <x v="2"/>
    <x v="0"/>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2"/>
    <s v=""/>
    <s v=""/>
    <s v=""/>
    <s v=""/>
    <s v=""/>
    <s v=""/>
    <s v=""/>
    <s v=""/>
    <s v=""/>
    <s v=""/>
    <s v=""/>
    <s v=""/>
    <s v=""/>
    <s v=""/>
    <s v=""/>
    <x v="1"/>
    <s v=""/>
    <s v=""/>
    <s v=""/>
    <s v=""/>
    <s v=""/>
    <s v=""/>
    <s v=""/>
    <s v=""/>
    <s v=""/>
    <s v=""/>
    <s v=""/>
    <x v="0"/>
    <s v="Ouest"/>
    <s v="Petit-Goâve"/>
    <s v="Non"/>
    <s v="Non"/>
    <x v="0"/>
    <x v="0"/>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2"/>
    <s v=""/>
    <s v=""/>
    <s v=""/>
    <s v=""/>
    <s v=""/>
    <s v=""/>
    <s v=""/>
    <s v=""/>
    <s v=""/>
    <s v=""/>
    <s v=""/>
    <s v=""/>
    <s v=""/>
    <s v=""/>
    <s v=""/>
    <x v="1"/>
    <s v=""/>
    <s v=""/>
    <s v=""/>
    <s v=""/>
    <s v=""/>
    <s v=""/>
    <s v=""/>
    <s v=""/>
    <s v=""/>
    <s v=""/>
    <s v=""/>
    <x v="0"/>
    <s v="Ouest"/>
    <s v="Port-au-Prince"/>
    <s v="Non"/>
    <s v="Non"/>
    <x v="2"/>
    <x v="1"/>
  </r>
  <r>
    <x v="1"/>
    <s v=""/>
    <s v=""/>
    <s v=""/>
    <s v=""/>
    <s v=""/>
    <s v=""/>
    <s v=""/>
    <s v=""/>
    <s v=""/>
    <s v=""/>
    <s v=""/>
    <s v=""/>
    <s v=""/>
    <s v=""/>
    <s v=""/>
    <x v="1"/>
    <s v=""/>
    <s v=""/>
    <s v=""/>
    <s v=""/>
    <s v=""/>
    <s v=""/>
    <s v=""/>
    <s v=""/>
    <s v=""/>
    <s v=""/>
    <s v=""/>
    <x v="1"/>
    <s v=""/>
    <s v=""/>
    <m/>
    <m/>
    <x v="1"/>
    <x v="2"/>
  </r>
  <r>
    <x v="2"/>
    <s v=""/>
    <s v=""/>
    <s v=""/>
    <s v=""/>
    <s v=""/>
    <s v=""/>
    <s v=""/>
    <s v=""/>
    <s v=""/>
    <s v=""/>
    <s v=""/>
    <s v=""/>
    <s v=""/>
    <s v=""/>
    <s v=""/>
    <x v="1"/>
    <s v=""/>
    <s v=""/>
    <s v=""/>
    <s v=""/>
    <s v=""/>
    <s v=""/>
    <s v=""/>
    <s v=""/>
    <s v=""/>
    <s v=""/>
    <s v=""/>
    <x v="0"/>
    <s v="Nippes"/>
    <s v="Fonds des Nègres"/>
    <s v="Oui"/>
    <s v="Non"/>
    <x v="0"/>
    <x v="1"/>
  </r>
  <r>
    <x v="1"/>
    <s v=""/>
    <s v=""/>
    <s v=""/>
    <s v=""/>
    <s v=""/>
    <s v=""/>
    <s v=""/>
    <s v=""/>
    <s v=""/>
    <s v=""/>
    <s v=""/>
    <s v=""/>
    <s v=""/>
    <s v=""/>
    <s v=""/>
    <x v="1"/>
    <s v=""/>
    <s v=""/>
    <s v=""/>
    <s v=""/>
    <s v=""/>
    <s v=""/>
    <s v=""/>
    <s v=""/>
    <s v=""/>
    <s v=""/>
    <s v=""/>
    <x v="1"/>
    <s v=""/>
    <s v=""/>
    <m/>
    <m/>
    <x v="1"/>
    <x v="2"/>
  </r>
  <r>
    <x v="2"/>
    <s v=""/>
    <s v=""/>
    <s v=""/>
    <s v=""/>
    <s v=""/>
    <s v=""/>
    <s v=""/>
    <s v=""/>
    <s v=""/>
    <s v=""/>
    <s v=""/>
    <s v=""/>
    <s v=""/>
    <s v=""/>
    <s v=""/>
    <x v="1"/>
    <s v=""/>
    <s v=""/>
    <s v=""/>
    <s v=""/>
    <s v=""/>
    <s v=""/>
    <s v=""/>
    <s v=""/>
    <s v=""/>
    <s v=""/>
    <s v=""/>
    <x v="0"/>
    <s v="Ouest"/>
    <s v="Petit-Goâve"/>
    <s v="Non"/>
    <s v="Non"/>
    <x v="2"/>
    <x v="0"/>
  </r>
  <r>
    <x v="2"/>
    <s v=""/>
    <s v=""/>
    <s v=""/>
    <s v=""/>
    <s v=""/>
    <s v=""/>
    <s v=""/>
    <s v=""/>
    <s v=""/>
    <s v=""/>
    <s v=""/>
    <s v=""/>
    <s v=""/>
    <s v=""/>
    <s v=""/>
    <x v="1"/>
    <s v=""/>
    <s v=""/>
    <s v=""/>
    <s v=""/>
    <s v=""/>
    <s v=""/>
    <s v=""/>
    <s v=""/>
    <s v=""/>
    <s v=""/>
    <s v=""/>
    <x v="0"/>
    <s v="Nippes"/>
    <s v="Miragoâne"/>
    <s v="Oui"/>
    <s v="Non"/>
    <x v="0"/>
    <x v="1"/>
  </r>
  <r>
    <x v="1"/>
    <s v=""/>
    <s v=""/>
    <s v=""/>
    <s v=""/>
    <s v=""/>
    <s v=""/>
    <s v=""/>
    <s v=""/>
    <s v=""/>
    <s v=""/>
    <s v=""/>
    <s v=""/>
    <s v=""/>
    <s v=""/>
    <s v=""/>
    <x v="1"/>
    <s v=""/>
    <s v=""/>
    <s v=""/>
    <s v=""/>
    <s v=""/>
    <s v=""/>
    <s v=""/>
    <s v=""/>
    <s v=""/>
    <s v=""/>
    <s v=""/>
    <x v="1"/>
    <s v=""/>
    <s v=""/>
    <m/>
    <m/>
    <x v="1"/>
    <x v="2"/>
  </r>
  <r>
    <x v="1"/>
    <s v=""/>
    <s v=""/>
    <s v=""/>
    <s v=""/>
    <s v=""/>
    <s v=""/>
    <s v=""/>
    <s v=""/>
    <s v=""/>
    <s v=""/>
    <s v=""/>
    <s v=""/>
    <s v=""/>
    <s v=""/>
    <s v=""/>
    <x v="1"/>
    <s v=""/>
    <s v=""/>
    <s v=""/>
    <s v=""/>
    <s v=""/>
    <s v=""/>
    <s v=""/>
    <s v=""/>
    <s v=""/>
    <s v=""/>
    <s v=""/>
    <x v="1"/>
    <s v=""/>
    <s v=""/>
    <m/>
    <m/>
    <x v="1"/>
    <x v="2"/>
  </r>
  <r>
    <x v="2"/>
    <s v=""/>
    <s v=""/>
    <s v=""/>
    <s v=""/>
    <s v=""/>
    <s v=""/>
    <s v=""/>
    <s v=""/>
    <s v=""/>
    <s v=""/>
    <s v=""/>
    <s v=""/>
    <s v=""/>
    <s v=""/>
    <s v=""/>
    <x v="1"/>
    <s v=""/>
    <s v=""/>
    <s v=""/>
    <s v=""/>
    <s v=""/>
    <s v=""/>
    <s v=""/>
    <s v=""/>
    <s v=""/>
    <s v=""/>
    <s v=""/>
    <x v="0"/>
    <s v="Nippes"/>
    <s v="Fonds des Nègres"/>
    <s v="Oui"/>
    <s v="Non"/>
    <x v="0"/>
    <x v="0"/>
  </r>
  <r>
    <x v="0"/>
    <s v="Autre (précisez)"/>
    <n v="0"/>
    <n v="0"/>
    <n v="0"/>
    <n v="0"/>
    <n v="0"/>
    <n v="0"/>
    <n v="0"/>
    <n v="0"/>
    <n v="0"/>
    <n v="0"/>
    <n v="0"/>
    <n v="0"/>
    <n v="0"/>
    <n v="0"/>
    <x v="2"/>
    <n v="0"/>
    <s v="Pas assez d'argent"/>
    <s v="Brosse à dent Papier toilette Serviettes hygiéniques"/>
    <n v="0"/>
    <n v="1"/>
    <n v="0"/>
    <n v="1"/>
    <n v="1"/>
    <n v="0"/>
    <n v="0"/>
    <n v="0"/>
    <x v="0"/>
    <s v="Nippes"/>
    <s v="Fonds des Nègres"/>
    <s v="Oui"/>
    <s v="Non"/>
    <x v="0"/>
    <x v="0"/>
  </r>
</pivotCacheRecords>
</file>

<file path=xl/pivotCache/pivotCacheRecords8.xml><?xml version="1.0" encoding="utf-8"?>
<pivotCacheRecords xmlns="http://schemas.openxmlformats.org/spreadsheetml/2006/main" xmlns:r="http://schemas.openxmlformats.org/officeDocument/2006/relationships" count="151">
  <r>
    <s v=""/>
    <s v=""/>
    <s v=""/>
    <s v=""/>
    <s v=""/>
    <s v=""/>
    <s v=""/>
    <s v=""/>
    <s v=""/>
    <s v=""/>
    <s v=""/>
    <s v=""/>
    <s v=""/>
    <s v=""/>
    <m/>
    <m/>
    <s v="Oui"/>
    <s v="Insécurité sur les routes"/>
    <n v="0"/>
    <n v="0"/>
    <n v="1"/>
    <n v="0"/>
    <n v="0"/>
    <n v="0"/>
    <n v="0"/>
    <n v="0"/>
    <n v="0"/>
    <n v="0"/>
    <n v="0"/>
    <n v="0"/>
    <n v="0"/>
    <n v="0"/>
    <n v="0"/>
    <n v="0"/>
    <s v=""/>
    <s v="Papier toilette Dentifrice Serviettes hygiéniques"/>
    <n v="0"/>
    <n v="0"/>
    <n v="1"/>
    <n v="1"/>
    <n v="1"/>
    <n v="0"/>
    <n v="0"/>
    <n v="0"/>
    <s v="Oui"/>
    <s v="Ouest"/>
    <s v="Petit-Goâve"/>
    <x v="0"/>
    <x v="0"/>
  </r>
  <r>
    <s v=""/>
    <s v=""/>
    <s v=""/>
    <s v=""/>
    <s v=""/>
    <s v=""/>
    <s v=""/>
    <s v=""/>
    <s v=""/>
    <s v=""/>
    <s v=""/>
    <s v=""/>
    <s v=""/>
    <s v=""/>
    <m/>
    <m/>
    <s v="Oui"/>
    <s v="Insécurité en ville"/>
    <n v="0"/>
    <n v="1"/>
    <n v="0"/>
    <n v="0"/>
    <n v="0"/>
    <n v="0"/>
    <n v="0"/>
    <n v="0"/>
    <n v="0"/>
    <n v="0"/>
    <n v="0"/>
    <n v="0"/>
    <n v="0"/>
    <n v="0"/>
    <n v="0"/>
    <n v="0"/>
    <s v=""/>
    <s v="Savon lessive Brosse à dent Dentifrice"/>
    <n v="1"/>
    <n v="1"/>
    <n v="1"/>
    <n v="0"/>
    <n v="0"/>
    <n v="0"/>
    <n v="0"/>
    <n v="0"/>
    <s v="Oui"/>
    <s v="Ouest"/>
    <s v="Carrefour"/>
    <x v="0"/>
    <x v="0"/>
  </r>
  <r>
    <s v="Farine de blé blanche Riz Maïs (moulu) Sucre Haricot noir"/>
    <n v="1"/>
    <n v="1"/>
    <n v="1"/>
    <n v="1"/>
    <n v="1"/>
    <n v="0"/>
    <n v="0"/>
    <n v="0"/>
    <s v="Oui"/>
    <s v="Ouest"/>
    <s v="Léogâne"/>
    <s v="Oui"/>
    <s v="Oui"/>
    <s v="Oui"/>
    <s v="Oui"/>
    <s v=""/>
    <s v=""/>
    <s v=""/>
    <s v=""/>
    <s v=""/>
    <s v=""/>
    <s v=""/>
    <s v=""/>
    <s v=""/>
    <s v=""/>
    <s v=""/>
    <s v=""/>
    <s v=""/>
    <s v=""/>
    <s v=""/>
    <s v=""/>
    <s v=""/>
    <s v=""/>
    <s v=""/>
    <s v=""/>
    <s v=""/>
    <s v=""/>
    <s v=""/>
    <s v=""/>
    <s v=""/>
    <s v=""/>
    <s v=""/>
    <s v=""/>
    <s v=""/>
    <s v=""/>
    <s v=""/>
    <x v="1"/>
    <x v="1"/>
  </r>
  <r>
    <s v=""/>
    <s v=""/>
    <s v=""/>
    <s v=""/>
    <s v=""/>
    <s v=""/>
    <s v=""/>
    <s v=""/>
    <s v=""/>
    <s v="Oui"/>
    <s v="Nippes"/>
    <s v="Fonds des Nègres"/>
    <s v="Non"/>
    <s v="Oui"/>
    <s v="Oui"/>
    <s v="Non"/>
    <s v=""/>
    <s v=""/>
    <s v=""/>
    <s v=""/>
    <s v=""/>
    <s v=""/>
    <s v=""/>
    <s v=""/>
    <s v=""/>
    <s v=""/>
    <s v=""/>
    <s v=""/>
    <s v=""/>
    <s v=""/>
    <s v=""/>
    <s v=""/>
    <s v=""/>
    <s v=""/>
    <s v=""/>
    <s v=""/>
    <s v=""/>
    <s v=""/>
    <s v=""/>
    <s v=""/>
    <s v=""/>
    <s v=""/>
    <s v=""/>
    <s v=""/>
    <s v=""/>
    <s v=""/>
    <s v=""/>
    <x v="1"/>
    <x v="1"/>
  </r>
  <r>
    <s v=""/>
    <s v=""/>
    <s v=""/>
    <s v=""/>
    <s v=""/>
    <s v=""/>
    <s v=""/>
    <s v=""/>
    <s v=""/>
    <s v="Oui"/>
    <s v="Nord"/>
    <s v="Limonade"/>
    <s v="Oui"/>
    <s v="Non"/>
    <s v="Oui"/>
    <s v="Oui"/>
    <s v="Non"/>
    <s v=""/>
    <s v=""/>
    <s v=""/>
    <s v=""/>
    <s v=""/>
    <s v=""/>
    <s v=""/>
    <s v=""/>
    <s v=""/>
    <s v=""/>
    <s v=""/>
    <s v=""/>
    <s v=""/>
    <s v=""/>
    <s v=""/>
    <s v=""/>
    <s v=""/>
    <s v=""/>
    <s v=""/>
    <s v=""/>
    <s v=""/>
    <s v=""/>
    <s v=""/>
    <s v=""/>
    <s v=""/>
    <s v=""/>
    <s v=""/>
    <s v="Oui"/>
    <s v="Nord"/>
    <s v="Limonade"/>
    <x v="0"/>
    <x v="2"/>
  </r>
  <r>
    <s v=""/>
    <s v=""/>
    <s v=""/>
    <s v=""/>
    <s v=""/>
    <s v=""/>
    <s v=""/>
    <s v=""/>
    <s v=""/>
    <s v="Oui"/>
    <s v="Nippes"/>
    <s v="Fonds des Nègres"/>
    <s v="Non"/>
    <s v="Je ne sais pas, je ne souhaite pas répondre"/>
    <s v="Oui"/>
    <s v="Non"/>
    <s v=""/>
    <s v=""/>
    <s v=""/>
    <s v=""/>
    <s v=""/>
    <s v=""/>
    <s v=""/>
    <s v=""/>
    <s v=""/>
    <s v=""/>
    <s v=""/>
    <s v=""/>
    <s v=""/>
    <s v=""/>
    <s v=""/>
    <s v=""/>
    <s v=""/>
    <s v=""/>
    <s v=""/>
    <s v=""/>
    <s v=""/>
    <s v=""/>
    <s v=""/>
    <s v=""/>
    <s v=""/>
    <s v=""/>
    <s v=""/>
    <s v=""/>
    <s v=""/>
    <s v=""/>
    <s v=""/>
    <x v="1"/>
    <x v="1"/>
  </r>
  <r>
    <s v=""/>
    <s v=""/>
    <s v=""/>
    <s v=""/>
    <s v=""/>
    <s v=""/>
    <s v=""/>
    <s v=""/>
    <s v=""/>
    <s v=""/>
    <s v=""/>
    <s v=""/>
    <s v=""/>
    <s v=""/>
    <m/>
    <m/>
    <s v="Oui"/>
    <s v="Article trop cher Article indisponible chez les fournisseurs"/>
    <n v="0"/>
    <n v="0"/>
    <n v="0"/>
    <n v="0"/>
    <n v="0"/>
    <n v="0"/>
    <n v="0"/>
    <n v="0"/>
    <n v="0"/>
    <n v="1"/>
    <n v="0"/>
    <n v="1"/>
    <n v="0"/>
    <n v="0"/>
    <n v="0"/>
    <n v="0"/>
    <s v=""/>
    <s v="Savon lessive Brosse à dent Dentifrice Savon pour se laver"/>
    <n v="1"/>
    <n v="1"/>
    <n v="1"/>
    <n v="0"/>
    <n v="0"/>
    <n v="0"/>
    <n v="1"/>
    <n v="0"/>
    <s v="Oui"/>
    <s v="Grand'Anse"/>
    <s v="Anse d'Hainault"/>
    <x v="0"/>
    <x v="2"/>
  </r>
  <r>
    <s v="Farine de blé blanche Riz Sucre Huile végétale"/>
    <n v="1"/>
    <n v="1"/>
    <n v="0"/>
    <n v="1"/>
    <n v="0"/>
    <n v="0"/>
    <n v="1"/>
    <n v="0"/>
    <s v="Oui"/>
    <s v="Grand'Anse"/>
    <s v="Dame Marie"/>
    <s v="Non"/>
    <s v="Non"/>
    <s v="Oui"/>
    <s v="Non"/>
    <s v="Oui"/>
    <s v="Article trop cher Article indisponible chez les fournisseurs"/>
    <n v="0"/>
    <n v="0"/>
    <n v="0"/>
    <n v="0"/>
    <n v="0"/>
    <n v="0"/>
    <n v="0"/>
    <n v="0"/>
    <n v="0"/>
    <n v="1"/>
    <n v="0"/>
    <n v="1"/>
    <n v="0"/>
    <n v="0"/>
    <n v="0"/>
    <n v="0"/>
    <s v=""/>
    <s v="Savon lessive Brosse à dent Dentifrice Savon pour se laver"/>
    <n v="1"/>
    <n v="1"/>
    <n v="1"/>
    <n v="0"/>
    <n v="0"/>
    <n v="0"/>
    <n v="1"/>
    <n v="0"/>
    <s v="Oui"/>
    <s v="Grand'Anse"/>
    <s v="Anse d'Hainault"/>
    <x v="0"/>
    <x v="2"/>
  </r>
  <r>
    <s v="Farine de blé blanche Riz Maïs (moulu) Sucre Haricot noir Haricot rouge Huile végétale"/>
    <n v="1"/>
    <n v="1"/>
    <n v="1"/>
    <n v="1"/>
    <n v="1"/>
    <n v="1"/>
    <n v="1"/>
    <n v="0"/>
    <s v="Oui"/>
    <s v="Grand'Anse"/>
    <s v="Dame Marie"/>
    <s v="Non"/>
    <s v="Oui"/>
    <s v="Oui"/>
    <s v="Non"/>
    <s v="Oui"/>
    <s v="Article indisponible chez les fournisseurs Autre (précisez)"/>
    <n v="0"/>
    <n v="0"/>
    <n v="0"/>
    <n v="0"/>
    <n v="0"/>
    <n v="0"/>
    <n v="0"/>
    <n v="0"/>
    <n v="0"/>
    <n v="0"/>
    <n v="0"/>
    <n v="1"/>
    <n v="0"/>
    <n v="0"/>
    <n v="1"/>
    <n v="0"/>
    <s v="Stock épuisé (produits vendus)"/>
    <s v="Savon lessive Dentifrice Savon pour se laver"/>
    <n v="1"/>
    <n v="0"/>
    <n v="1"/>
    <n v="0"/>
    <n v="0"/>
    <n v="0"/>
    <n v="1"/>
    <n v="0"/>
    <s v="Oui"/>
    <s v="Grand'Anse"/>
    <s v="Dame Marie"/>
    <x v="0"/>
    <x v="0"/>
  </r>
  <r>
    <s v="Farine de blé blanche Riz Maïs (moulu) Sucre Haricot noir Huile végétale"/>
    <n v="1"/>
    <n v="1"/>
    <n v="1"/>
    <n v="1"/>
    <n v="1"/>
    <n v="0"/>
    <n v="1"/>
    <n v="0"/>
    <s v="Oui"/>
    <s v="Grand'Anse"/>
    <s v="Dame Marie"/>
    <s v="Non"/>
    <s v="Non"/>
    <s v="Oui"/>
    <s v="Non"/>
    <s v="Oui"/>
    <s v="Article indisponible chez les fournisseurs"/>
    <n v="0"/>
    <n v="0"/>
    <n v="0"/>
    <n v="0"/>
    <n v="0"/>
    <n v="0"/>
    <n v="0"/>
    <n v="0"/>
    <n v="0"/>
    <n v="0"/>
    <n v="0"/>
    <n v="1"/>
    <n v="0"/>
    <n v="0"/>
    <n v="0"/>
    <n v="0"/>
    <s v=""/>
    <s v="Savon lessive Brosse à dent Dentifrice Savon pour se laver"/>
    <n v="1"/>
    <n v="1"/>
    <n v="1"/>
    <n v="0"/>
    <n v="0"/>
    <n v="0"/>
    <n v="1"/>
    <n v="0"/>
    <s v="Oui"/>
    <s v="Grand'Anse"/>
    <s v="Dame Marie"/>
    <x v="0"/>
    <x v="0"/>
  </r>
  <r>
    <s v=""/>
    <s v=""/>
    <s v=""/>
    <s v=""/>
    <s v=""/>
    <s v=""/>
    <s v=""/>
    <s v=""/>
    <s v=""/>
    <s v=""/>
    <s v=""/>
    <s v=""/>
    <s v=""/>
    <s v=""/>
    <m/>
    <m/>
    <s v="Non"/>
    <s v=""/>
    <s v=""/>
    <s v=""/>
    <s v=""/>
    <s v=""/>
    <s v=""/>
    <s v=""/>
    <s v=""/>
    <s v=""/>
    <s v=""/>
    <s v=""/>
    <s v=""/>
    <s v=""/>
    <s v=""/>
    <s v=""/>
    <s v=""/>
    <s v=""/>
    <s v=""/>
    <s v=""/>
    <s v=""/>
    <s v=""/>
    <s v=""/>
    <s v=""/>
    <s v=""/>
    <s v=""/>
    <s v=""/>
    <s v=""/>
    <s v="Oui"/>
    <s v="Sud"/>
    <s v="Les Cayes"/>
    <x v="0"/>
    <x v="2"/>
  </r>
  <r>
    <s v="Farine de blé blanche Riz Maïs (moulu) Huile végétale Sucre"/>
    <n v="1"/>
    <n v="1"/>
    <n v="1"/>
    <n v="1"/>
    <n v="0"/>
    <n v="0"/>
    <n v="1"/>
    <n v="0"/>
    <s v="Oui"/>
    <s v="Grand'Anse"/>
    <s v="Anse d'Hainault"/>
    <s v="Oui"/>
    <s v="Oui"/>
    <s v="Oui"/>
    <s v="Oui"/>
    <s v=""/>
    <s v=""/>
    <s v=""/>
    <s v=""/>
    <s v=""/>
    <s v=""/>
    <s v=""/>
    <s v=""/>
    <s v=""/>
    <s v=""/>
    <s v=""/>
    <s v=""/>
    <s v=""/>
    <s v=""/>
    <s v=""/>
    <s v=""/>
    <s v=""/>
    <s v=""/>
    <s v=""/>
    <s v=""/>
    <s v=""/>
    <s v=""/>
    <s v=""/>
    <s v=""/>
    <s v=""/>
    <s v=""/>
    <s v=""/>
    <s v=""/>
    <s v=""/>
    <s v=""/>
    <s v=""/>
    <x v="1"/>
    <x v="1"/>
  </r>
  <r>
    <s v="Farine de blé blanche Riz Maïs (moulu) Sucre Haricot noir Haricot rouge Huile végétale"/>
    <n v="1"/>
    <n v="1"/>
    <n v="1"/>
    <n v="1"/>
    <n v="1"/>
    <n v="1"/>
    <n v="1"/>
    <n v="0"/>
    <s v="Oui"/>
    <s v="Nippes"/>
    <s v="Fonds des Nègres"/>
    <s v="Oui"/>
    <s v="Je ne sais pas, je ne souhaite pas répondre"/>
    <s v="Oui"/>
    <s v="Non"/>
    <s v=""/>
    <s v=""/>
    <s v=""/>
    <s v=""/>
    <s v=""/>
    <s v=""/>
    <s v=""/>
    <s v=""/>
    <s v=""/>
    <s v=""/>
    <s v=""/>
    <s v=""/>
    <s v=""/>
    <s v=""/>
    <s v=""/>
    <s v=""/>
    <s v=""/>
    <s v=""/>
    <s v=""/>
    <s v=""/>
    <s v=""/>
    <s v=""/>
    <s v=""/>
    <s v=""/>
    <s v=""/>
    <s v=""/>
    <s v=""/>
    <s v=""/>
    <s v=""/>
    <s v=""/>
    <s v=""/>
    <x v="1"/>
    <x v="1"/>
  </r>
  <r>
    <s v="Farine de blé blanche Riz Maïs (moulu) Haricot rouge Sucre Haricot noir Huile végétale"/>
    <n v="1"/>
    <n v="1"/>
    <n v="1"/>
    <n v="1"/>
    <n v="1"/>
    <n v="1"/>
    <n v="1"/>
    <n v="0"/>
    <s v="Oui"/>
    <s v="Ouest"/>
    <s v="Port-au-Prince"/>
    <s v="Non"/>
    <s v="Oui"/>
    <s v="Non"/>
    <s v="Non"/>
    <s v=""/>
    <s v=""/>
    <s v=""/>
    <s v=""/>
    <s v=""/>
    <s v=""/>
    <s v=""/>
    <s v=""/>
    <s v=""/>
    <s v=""/>
    <s v=""/>
    <s v=""/>
    <s v=""/>
    <s v=""/>
    <s v=""/>
    <s v=""/>
    <s v=""/>
    <s v=""/>
    <s v=""/>
    <s v=""/>
    <s v=""/>
    <s v=""/>
    <s v=""/>
    <s v=""/>
    <s v=""/>
    <s v=""/>
    <s v=""/>
    <s v=""/>
    <s v=""/>
    <s v=""/>
    <s v=""/>
    <x v="1"/>
    <x v="1"/>
  </r>
  <r>
    <s v="Farine de blé blanche Riz Huile végétale Sucre"/>
    <n v="1"/>
    <n v="1"/>
    <n v="0"/>
    <n v="1"/>
    <n v="0"/>
    <n v="0"/>
    <n v="1"/>
    <n v="0"/>
    <s v="Oui"/>
    <s v="Grand'Anse"/>
    <s v="Dame Marie"/>
    <s v="Non"/>
    <s v="Non"/>
    <s v="Oui"/>
    <s v="Non"/>
    <s v="Oui"/>
    <s v="Autre (précisez)"/>
    <n v="0"/>
    <n v="0"/>
    <n v="0"/>
    <n v="0"/>
    <n v="0"/>
    <n v="0"/>
    <n v="0"/>
    <n v="0"/>
    <n v="0"/>
    <n v="0"/>
    <n v="0"/>
    <n v="0"/>
    <n v="0"/>
    <n v="0"/>
    <n v="1"/>
    <n v="0"/>
    <s v="Pas assez d'argent"/>
    <s v="Savon lessive Brosse à dent Dentifrice Savon pour se laver"/>
    <n v="1"/>
    <n v="1"/>
    <n v="1"/>
    <n v="0"/>
    <n v="0"/>
    <n v="0"/>
    <n v="1"/>
    <n v="0"/>
    <s v="Oui"/>
    <s v="Grand'Anse"/>
    <s v="Dame Marie"/>
    <x v="0"/>
    <x v="0"/>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Farine de blé blanche Riz Maïs (moulu) Sucre Haricot noir Huile végétale"/>
    <n v="1"/>
    <n v="1"/>
    <n v="1"/>
    <n v="1"/>
    <n v="1"/>
    <n v="0"/>
    <n v="1"/>
    <n v="0"/>
    <s v="Oui"/>
    <s v="Grand'Anse"/>
    <s v="Anse d'Hainault"/>
    <s v="Oui"/>
    <s v="Oui"/>
    <s v="Oui"/>
    <s v="Oui"/>
    <s v=""/>
    <s v=""/>
    <s v=""/>
    <s v=""/>
    <s v=""/>
    <s v=""/>
    <s v=""/>
    <s v=""/>
    <s v=""/>
    <s v=""/>
    <s v=""/>
    <s v=""/>
    <s v=""/>
    <s v=""/>
    <s v=""/>
    <s v=""/>
    <s v=""/>
    <s v=""/>
    <s v=""/>
    <s v=""/>
    <s v=""/>
    <s v=""/>
    <s v=""/>
    <s v=""/>
    <s v=""/>
    <s v=""/>
    <s v=""/>
    <s v=""/>
    <s v=""/>
    <s v=""/>
    <s v=""/>
    <x v="1"/>
    <x v="1"/>
  </r>
  <r>
    <s v=""/>
    <s v=""/>
    <s v=""/>
    <s v=""/>
    <s v=""/>
    <s v=""/>
    <s v=""/>
    <s v=""/>
    <s v=""/>
    <s v=""/>
    <s v=""/>
    <s v=""/>
    <s v=""/>
    <s v=""/>
    <m/>
    <m/>
    <s v="Oui"/>
    <s v="Autre (précisez)"/>
    <n v="0"/>
    <n v="0"/>
    <n v="0"/>
    <n v="0"/>
    <n v="0"/>
    <n v="0"/>
    <n v="0"/>
    <n v="0"/>
    <n v="0"/>
    <n v="0"/>
    <n v="0"/>
    <n v="0"/>
    <n v="0"/>
    <n v="0"/>
    <n v="1"/>
    <n v="0"/>
    <s v="Fêtes de fin d'année"/>
    <s v="Brosse à dent Dentifrice Serviettes hygiéniques Savon pour se laver"/>
    <n v="0"/>
    <n v="1"/>
    <n v="1"/>
    <n v="0"/>
    <n v="1"/>
    <n v="0"/>
    <n v="1"/>
    <n v="0"/>
    <s v="Oui"/>
    <s v="Sud"/>
    <s v="Les Cayes"/>
    <x v="0"/>
    <x v="0"/>
  </r>
  <r>
    <s v=""/>
    <s v=""/>
    <s v=""/>
    <s v=""/>
    <s v=""/>
    <s v=""/>
    <s v=""/>
    <s v=""/>
    <s v=""/>
    <s v="Oui"/>
    <s v="Nippes"/>
    <s v="Fonds des Nègres"/>
    <s v="Oui"/>
    <s v="Non"/>
    <s v="Oui"/>
    <s v="Non"/>
    <s v="Non"/>
    <s v=""/>
    <s v=""/>
    <s v=""/>
    <s v=""/>
    <s v=""/>
    <s v=""/>
    <s v=""/>
    <s v=""/>
    <s v=""/>
    <s v=""/>
    <s v=""/>
    <s v=""/>
    <s v=""/>
    <s v=""/>
    <s v=""/>
    <s v=""/>
    <s v=""/>
    <s v=""/>
    <s v=""/>
    <s v=""/>
    <s v=""/>
    <s v=""/>
    <s v=""/>
    <s v=""/>
    <s v=""/>
    <s v=""/>
    <s v=""/>
    <s v="Oui"/>
    <s v="Nippes"/>
    <s v="Fonds des Nègres"/>
    <x v="0"/>
    <x v="0"/>
  </r>
  <r>
    <s v="Farine de blé blanche Riz Sucre Huile végétale"/>
    <n v="1"/>
    <n v="1"/>
    <n v="0"/>
    <n v="1"/>
    <n v="0"/>
    <n v="0"/>
    <n v="1"/>
    <n v="0"/>
    <s v="Oui"/>
    <s v="Grand'Anse"/>
    <s v="Anse d'Hainault"/>
    <s v="Non"/>
    <s v="Oui"/>
    <s v="Oui"/>
    <s v="Oui"/>
    <s v="Oui"/>
    <s v="Article indisponible chez les fournisseurs Article trop cher"/>
    <n v="0"/>
    <n v="0"/>
    <n v="0"/>
    <n v="0"/>
    <n v="0"/>
    <n v="0"/>
    <n v="0"/>
    <n v="0"/>
    <n v="0"/>
    <n v="1"/>
    <n v="0"/>
    <n v="1"/>
    <n v="0"/>
    <n v="0"/>
    <n v="0"/>
    <n v="0"/>
    <s v=""/>
    <s v="Savon lessive Dentifrice Savon pour se laver"/>
    <n v="1"/>
    <n v="0"/>
    <n v="1"/>
    <n v="0"/>
    <n v="0"/>
    <n v="0"/>
    <n v="1"/>
    <n v="0"/>
    <s v="Oui"/>
    <s v="Grand'Anse"/>
    <s v="Anse d'Hainault"/>
    <x v="0"/>
    <x v="2"/>
  </r>
  <r>
    <s v=""/>
    <s v=""/>
    <s v=""/>
    <s v=""/>
    <s v=""/>
    <s v=""/>
    <s v=""/>
    <s v=""/>
    <s v=""/>
    <s v="Oui"/>
    <s v="Ouest"/>
    <s v="Cité Soleil"/>
    <s v="Non"/>
    <s v="Oui"/>
    <s v="Oui"/>
    <s v="Oui"/>
    <s v=""/>
    <s v=""/>
    <s v=""/>
    <s v=""/>
    <s v=""/>
    <s v=""/>
    <s v=""/>
    <s v=""/>
    <s v=""/>
    <s v=""/>
    <s v=""/>
    <s v=""/>
    <s v=""/>
    <s v=""/>
    <s v=""/>
    <s v=""/>
    <s v=""/>
    <s v=""/>
    <s v=""/>
    <s v=""/>
    <s v=""/>
    <s v=""/>
    <s v=""/>
    <s v=""/>
    <s v=""/>
    <s v=""/>
    <s v=""/>
    <s v=""/>
    <s v=""/>
    <s v=""/>
    <s v=""/>
    <x v="1"/>
    <x v="1"/>
  </r>
  <r>
    <s v=""/>
    <s v=""/>
    <s v=""/>
    <s v=""/>
    <s v=""/>
    <s v=""/>
    <s v=""/>
    <s v=""/>
    <s v=""/>
    <s v=""/>
    <s v=""/>
    <s v=""/>
    <s v=""/>
    <s v=""/>
    <m/>
    <m/>
    <s v="Oui"/>
    <s v="Article trop cher Article indisponible chez les fournisseurs"/>
    <n v="0"/>
    <n v="0"/>
    <n v="0"/>
    <n v="0"/>
    <n v="0"/>
    <n v="0"/>
    <n v="0"/>
    <n v="0"/>
    <n v="0"/>
    <n v="1"/>
    <n v="0"/>
    <n v="1"/>
    <n v="0"/>
    <n v="0"/>
    <n v="0"/>
    <n v="0"/>
    <s v=""/>
    <s v="Savon lessive Brosse à dent Dentifrice Savon pour se laver"/>
    <n v="1"/>
    <n v="1"/>
    <n v="1"/>
    <n v="0"/>
    <n v="0"/>
    <n v="0"/>
    <n v="1"/>
    <n v="0"/>
    <s v="Oui"/>
    <s v="Grand'Anse"/>
    <s v="Anse d'Hainault"/>
    <x v="0"/>
    <x v="2"/>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Riz Haricot noir Haricot rouge Huile végétale"/>
    <n v="0"/>
    <n v="1"/>
    <n v="0"/>
    <n v="0"/>
    <n v="1"/>
    <n v="1"/>
    <n v="1"/>
    <n v="0"/>
    <s v="Oui"/>
    <s v="Nord"/>
    <s v="Limonade"/>
    <s v="Non"/>
    <s v="Non"/>
    <s v="Oui"/>
    <s v="Oui"/>
    <s v="Oui"/>
    <s v="Changement du taux de change de la Gourde Article trop cher"/>
    <n v="1"/>
    <n v="0"/>
    <n v="0"/>
    <n v="0"/>
    <n v="0"/>
    <n v="0"/>
    <n v="0"/>
    <n v="0"/>
    <n v="0"/>
    <n v="1"/>
    <n v="0"/>
    <n v="0"/>
    <n v="0"/>
    <n v="0"/>
    <n v="0"/>
    <n v="0"/>
    <s v=""/>
    <s v="Dentifrice Serviettes hygiéniques Chlore liquide (nettoyage) Savon pour se laver"/>
    <n v="0"/>
    <n v="0"/>
    <n v="1"/>
    <n v="0"/>
    <n v="1"/>
    <n v="1"/>
    <n v="1"/>
    <n v="0"/>
    <s v="Oui"/>
    <s v="Nord"/>
    <s v="Limonade"/>
    <x v="0"/>
    <x v="2"/>
  </r>
  <r>
    <s v=""/>
    <s v=""/>
    <s v=""/>
    <s v=""/>
    <s v=""/>
    <s v=""/>
    <s v=""/>
    <s v=""/>
    <s v=""/>
    <s v="Oui"/>
    <s v="Nord"/>
    <s v="Limonade"/>
    <s v="Oui"/>
    <s v="Non"/>
    <s v="Oui"/>
    <s v="Oui"/>
    <s v="Non"/>
    <s v=""/>
    <s v=""/>
    <s v=""/>
    <s v=""/>
    <s v=""/>
    <s v=""/>
    <s v=""/>
    <s v=""/>
    <s v=""/>
    <s v=""/>
    <s v=""/>
    <s v=""/>
    <s v=""/>
    <s v=""/>
    <s v=""/>
    <s v=""/>
    <s v=""/>
    <s v=""/>
    <s v=""/>
    <s v=""/>
    <s v=""/>
    <s v=""/>
    <s v=""/>
    <s v=""/>
    <s v=""/>
    <s v=""/>
    <s v=""/>
    <s v="Oui"/>
    <s v="Nord"/>
    <s v="Limonade"/>
    <x v="0"/>
    <x v="2"/>
  </r>
  <r>
    <s v=""/>
    <s v=""/>
    <s v=""/>
    <s v=""/>
    <s v=""/>
    <s v=""/>
    <s v=""/>
    <s v=""/>
    <s v=""/>
    <s v=""/>
    <s v=""/>
    <s v=""/>
    <s v=""/>
    <s v=""/>
    <m/>
    <m/>
    <s v="Oui"/>
    <s v="Autre (précisez)"/>
    <n v="0"/>
    <n v="0"/>
    <n v="0"/>
    <n v="0"/>
    <n v="0"/>
    <n v="0"/>
    <n v="0"/>
    <n v="0"/>
    <n v="0"/>
    <n v="0"/>
    <n v="0"/>
    <n v="0"/>
    <n v="0"/>
    <n v="0"/>
    <n v="1"/>
    <n v="0"/>
    <s v="Fêtes de fin d'année"/>
    <s v="Savon lessive Brosse à dent Dentifrice Papier toilette Serviettes hygiéniques Savon pour se laver"/>
    <n v="1"/>
    <n v="1"/>
    <n v="1"/>
    <n v="1"/>
    <n v="1"/>
    <n v="0"/>
    <n v="1"/>
    <n v="0"/>
    <s v="Oui"/>
    <s v="Sud"/>
    <s v="Les Cayes"/>
    <x v="0"/>
    <x v="0"/>
  </r>
  <r>
    <s v="Farine de blé blanche Riz Maïs (moulu) Sucre Huile végétale"/>
    <n v="1"/>
    <n v="1"/>
    <n v="1"/>
    <n v="1"/>
    <n v="0"/>
    <n v="0"/>
    <n v="1"/>
    <n v="0"/>
    <s v="Oui"/>
    <s v="Grand'Anse"/>
    <s v="Dame Marie"/>
    <s v="Oui"/>
    <s v="Oui"/>
    <s v="Oui"/>
    <s v="Non"/>
    <s v=""/>
    <s v=""/>
    <s v=""/>
    <s v=""/>
    <s v=""/>
    <s v=""/>
    <s v=""/>
    <s v=""/>
    <s v=""/>
    <s v=""/>
    <s v=""/>
    <s v=""/>
    <s v=""/>
    <s v=""/>
    <s v=""/>
    <s v=""/>
    <s v=""/>
    <s v=""/>
    <s v=""/>
    <s v=""/>
    <s v=""/>
    <s v=""/>
    <s v=""/>
    <s v=""/>
    <s v=""/>
    <s v=""/>
    <s v=""/>
    <s v=""/>
    <s v=""/>
    <s v=""/>
    <s v=""/>
    <x v="1"/>
    <x v="1"/>
  </r>
  <r>
    <s v=""/>
    <s v=""/>
    <s v=""/>
    <s v=""/>
    <s v=""/>
    <s v=""/>
    <s v=""/>
    <s v=""/>
    <s v=""/>
    <s v="Oui"/>
    <s v="Nippes"/>
    <s v="Miragoâne"/>
    <s v="Oui"/>
    <s v="Non"/>
    <s v="Oui"/>
    <s v="Oui"/>
    <s v=""/>
    <s v=""/>
    <s v=""/>
    <s v=""/>
    <s v=""/>
    <s v=""/>
    <s v=""/>
    <s v=""/>
    <s v=""/>
    <s v=""/>
    <s v=""/>
    <s v=""/>
    <s v=""/>
    <s v=""/>
    <s v=""/>
    <s v=""/>
    <s v=""/>
    <s v=""/>
    <s v=""/>
    <s v=""/>
    <s v=""/>
    <s v=""/>
    <s v=""/>
    <s v=""/>
    <s v=""/>
    <s v=""/>
    <s v=""/>
    <s v=""/>
    <s v=""/>
    <s v=""/>
    <s v=""/>
    <x v="1"/>
    <x v="1"/>
  </r>
  <r>
    <s v="Farine de blé blanche Riz Sucre Huile végétale"/>
    <n v="1"/>
    <n v="1"/>
    <n v="0"/>
    <n v="1"/>
    <n v="0"/>
    <n v="0"/>
    <n v="1"/>
    <n v="0"/>
    <s v="Oui"/>
    <s v="Grand'Anse"/>
    <s v="Anse d'Hainault"/>
    <s v="Non"/>
    <s v="Non"/>
    <s v="Oui"/>
    <s v="Oui"/>
    <s v="Je ne sais pas, je ne souhaite pas répondre"/>
    <s v=""/>
    <s v=""/>
    <s v=""/>
    <s v=""/>
    <s v=""/>
    <s v=""/>
    <s v=""/>
    <s v=""/>
    <s v=""/>
    <s v=""/>
    <s v=""/>
    <s v=""/>
    <s v=""/>
    <s v=""/>
    <s v=""/>
    <s v=""/>
    <s v=""/>
    <s v=""/>
    <s v=""/>
    <s v=""/>
    <s v=""/>
    <s v=""/>
    <s v=""/>
    <s v=""/>
    <s v=""/>
    <s v=""/>
    <s v=""/>
    <s v="Non"/>
    <s v=""/>
    <s v=""/>
    <x v="2"/>
    <x v="0"/>
  </r>
  <r>
    <s v="Farine de blé blanche Riz Maïs (moulu) Sucre Huile végétale"/>
    <n v="1"/>
    <n v="1"/>
    <n v="1"/>
    <n v="1"/>
    <n v="0"/>
    <n v="0"/>
    <n v="1"/>
    <n v="0"/>
    <s v="Oui"/>
    <s v="Grand'Anse"/>
    <s v="Anse d'Hainault"/>
    <s v="Oui"/>
    <s v="Oui"/>
    <s v="Oui"/>
    <s v="Oui"/>
    <s v="Oui"/>
    <s v="Article indisponible chez les fournisseurs Autre (précisez)"/>
    <n v="0"/>
    <n v="0"/>
    <n v="0"/>
    <n v="0"/>
    <n v="0"/>
    <n v="0"/>
    <n v="0"/>
    <n v="0"/>
    <n v="0"/>
    <n v="0"/>
    <n v="0"/>
    <n v="1"/>
    <n v="0"/>
    <n v="0"/>
    <n v="1"/>
    <n v="0"/>
    <s v="Stock épuisé (produits vendus)"/>
    <s v="Savon lessive Savon pour se laver"/>
    <n v="1"/>
    <n v="0"/>
    <n v="0"/>
    <n v="0"/>
    <n v="0"/>
    <n v="0"/>
    <n v="1"/>
    <n v="0"/>
    <s v="Oui"/>
    <s v="Grand'Anse"/>
    <s v="Anse d'Hainault"/>
    <x v="0"/>
    <x v="2"/>
  </r>
  <r>
    <s v="Riz Farine de blé blanche Sucre"/>
    <n v="1"/>
    <n v="1"/>
    <n v="0"/>
    <n v="1"/>
    <n v="0"/>
    <n v="0"/>
    <n v="0"/>
    <n v="0"/>
    <s v="Oui"/>
    <s v="Ouest"/>
    <s v="Cité Soleil"/>
    <s v="Non"/>
    <s v="Oui"/>
    <s v="Oui"/>
    <s v="Oui"/>
    <s v=""/>
    <s v=""/>
    <s v=""/>
    <s v=""/>
    <s v=""/>
    <s v=""/>
    <s v=""/>
    <s v=""/>
    <s v=""/>
    <s v=""/>
    <s v=""/>
    <s v=""/>
    <s v=""/>
    <s v=""/>
    <s v=""/>
    <s v=""/>
    <s v=""/>
    <s v=""/>
    <s v=""/>
    <s v=""/>
    <s v=""/>
    <s v=""/>
    <s v=""/>
    <s v=""/>
    <s v=""/>
    <s v=""/>
    <s v=""/>
    <s v=""/>
    <s v=""/>
    <s v=""/>
    <s v=""/>
    <x v="1"/>
    <x v="1"/>
  </r>
  <r>
    <s v="Riz Haricot noir Haricot rouge Huile végétale"/>
    <n v="0"/>
    <n v="1"/>
    <n v="0"/>
    <n v="0"/>
    <n v="1"/>
    <n v="1"/>
    <n v="1"/>
    <n v="0"/>
    <s v="Oui"/>
    <s v="Nord"/>
    <s v="Limonade"/>
    <s v="Oui"/>
    <s v="Non"/>
    <s v="Oui"/>
    <s v="Oui"/>
    <s v="Oui"/>
    <s v="Changement du taux de change de la Gourde Article trop cher"/>
    <n v="1"/>
    <n v="0"/>
    <n v="0"/>
    <n v="0"/>
    <n v="0"/>
    <n v="0"/>
    <n v="0"/>
    <n v="0"/>
    <n v="0"/>
    <n v="1"/>
    <n v="0"/>
    <n v="0"/>
    <n v="0"/>
    <n v="0"/>
    <n v="0"/>
    <n v="0"/>
    <s v=""/>
    <s v="Savon lessive Dentifrice Chlore liquide (nettoyage) Savon pour se laver"/>
    <n v="1"/>
    <n v="0"/>
    <n v="1"/>
    <n v="0"/>
    <n v="0"/>
    <n v="1"/>
    <n v="1"/>
    <n v="0"/>
    <s v="Oui"/>
    <s v="Nord"/>
    <s v="Limonade"/>
    <x v="0"/>
    <x v="2"/>
  </r>
  <r>
    <s v="Farine de blé blanche Riz Maïs (moulu) Sucre Huile végétale"/>
    <n v="1"/>
    <n v="1"/>
    <n v="1"/>
    <n v="1"/>
    <n v="0"/>
    <n v="0"/>
    <n v="1"/>
    <n v="0"/>
    <s v="Oui"/>
    <s v="Nippes"/>
    <s v="Fonds des Nègres"/>
    <s v="Je ne sais pas, je ne souhaite pas répondre"/>
    <s v="Je ne sais pas, je ne souhaite pas répondre"/>
    <s v="Oui"/>
    <s v="Non"/>
    <s v="Non"/>
    <s v=""/>
    <s v=""/>
    <s v=""/>
    <s v=""/>
    <s v=""/>
    <s v=""/>
    <s v=""/>
    <s v=""/>
    <s v=""/>
    <s v=""/>
    <s v=""/>
    <s v=""/>
    <s v=""/>
    <s v=""/>
    <s v=""/>
    <s v=""/>
    <s v=""/>
    <s v=""/>
    <s v=""/>
    <s v=""/>
    <s v=""/>
    <s v=""/>
    <s v=""/>
    <s v=""/>
    <s v=""/>
    <s v=""/>
    <s v=""/>
    <s v="Oui"/>
    <s v="Nippes"/>
    <s v="Miragoâne"/>
    <x v="0"/>
    <x v="2"/>
  </r>
  <r>
    <s v=""/>
    <s v=""/>
    <s v=""/>
    <s v=""/>
    <s v=""/>
    <s v=""/>
    <s v=""/>
    <s v=""/>
    <s v=""/>
    <s v="Oui"/>
    <s v="Artibonite"/>
    <s v="L'Estère"/>
    <s v="Oui"/>
    <s v="Oui"/>
    <s v="Oui"/>
    <s v="Oui"/>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Nippes"/>
    <s v="Fonds des Nègres"/>
    <x v="0"/>
    <x v="0"/>
  </r>
  <r>
    <s v="Sucre"/>
    <n v="0"/>
    <n v="0"/>
    <n v="0"/>
    <n v="1"/>
    <n v="0"/>
    <n v="0"/>
    <n v="0"/>
    <n v="0"/>
    <s v="Oui"/>
    <s v="Ouest"/>
    <s v="Carrefour"/>
    <s v="Non"/>
    <s v="Non"/>
    <s v="Oui"/>
    <s v="Non"/>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Nord"/>
    <s v="Cap-Haïtien"/>
    <x v="0"/>
    <x v="2"/>
  </r>
  <r>
    <s v=""/>
    <s v=""/>
    <s v=""/>
    <s v=""/>
    <s v=""/>
    <s v=""/>
    <s v=""/>
    <s v=""/>
    <s v=""/>
    <s v=""/>
    <s v=""/>
    <s v=""/>
    <s v=""/>
    <s v=""/>
    <m/>
    <m/>
    <s v="Oui"/>
    <s v="Autre (précisez)"/>
    <n v="0"/>
    <n v="0"/>
    <n v="0"/>
    <n v="0"/>
    <n v="0"/>
    <n v="0"/>
    <n v="0"/>
    <n v="0"/>
    <n v="0"/>
    <n v="0"/>
    <n v="0"/>
    <n v="0"/>
    <n v="0"/>
    <n v="0"/>
    <n v="1"/>
    <n v="0"/>
    <s v="Fêtes de fin d'année"/>
    <s v="Brosse à dent Dentifrice Papier toilette Serviettes hygiéniques Savon pour se laver"/>
    <n v="0"/>
    <n v="1"/>
    <n v="1"/>
    <n v="1"/>
    <n v="1"/>
    <n v="0"/>
    <n v="1"/>
    <n v="0"/>
    <s v="Oui"/>
    <s v="Sud"/>
    <s v="Les Cayes"/>
    <x v="0"/>
    <x v="0"/>
  </r>
  <r>
    <s v=""/>
    <s v=""/>
    <s v=""/>
    <s v=""/>
    <s v=""/>
    <s v=""/>
    <s v=""/>
    <s v=""/>
    <s v=""/>
    <s v="Oui"/>
    <s v="Sud"/>
    <s v="Les Cayes"/>
    <s v="Oui"/>
    <s v="Non"/>
    <s v="Oui"/>
    <s v="Non"/>
    <s v=""/>
    <s v=""/>
    <s v=""/>
    <s v=""/>
    <s v=""/>
    <s v=""/>
    <s v=""/>
    <s v=""/>
    <s v=""/>
    <s v=""/>
    <s v=""/>
    <s v=""/>
    <s v=""/>
    <s v=""/>
    <s v=""/>
    <s v=""/>
    <s v=""/>
    <s v=""/>
    <s v=""/>
    <s v=""/>
    <s v=""/>
    <s v=""/>
    <s v=""/>
    <s v=""/>
    <s v=""/>
    <s v=""/>
    <s v=""/>
    <s v=""/>
    <s v=""/>
    <s v=""/>
    <s v=""/>
    <x v="1"/>
    <x v="1"/>
  </r>
  <r>
    <s v="Riz Sucre Haricot noir"/>
    <n v="0"/>
    <n v="1"/>
    <n v="0"/>
    <n v="1"/>
    <n v="1"/>
    <n v="0"/>
    <n v="0"/>
    <n v="0"/>
    <s v="Oui"/>
    <s v="Nord"/>
    <s v="Cap-Haïtien"/>
    <s v="Non"/>
    <s v="Non"/>
    <s v="Oui"/>
    <s v="Oui"/>
    <s v="Non"/>
    <s v=""/>
    <s v=""/>
    <s v=""/>
    <s v=""/>
    <s v=""/>
    <s v=""/>
    <s v=""/>
    <s v=""/>
    <s v=""/>
    <s v=""/>
    <s v=""/>
    <s v=""/>
    <s v=""/>
    <s v=""/>
    <s v=""/>
    <s v=""/>
    <s v=""/>
    <s v=""/>
    <s v=""/>
    <s v=""/>
    <s v=""/>
    <s v=""/>
    <s v=""/>
    <s v=""/>
    <s v=""/>
    <s v=""/>
    <s v=""/>
    <s v="Oui"/>
    <s v="Nord"/>
    <s v="Cap-Haïtien"/>
    <x v="0"/>
    <x v="2"/>
  </r>
  <r>
    <s v=""/>
    <s v=""/>
    <s v=""/>
    <s v=""/>
    <s v=""/>
    <s v=""/>
    <s v=""/>
    <s v=""/>
    <s v=""/>
    <s v=""/>
    <s v=""/>
    <s v=""/>
    <s v=""/>
    <s v=""/>
    <m/>
    <m/>
    <s v="Non"/>
    <s v=""/>
    <s v=""/>
    <s v=""/>
    <s v=""/>
    <s v=""/>
    <s v=""/>
    <s v=""/>
    <s v=""/>
    <s v=""/>
    <s v=""/>
    <s v=""/>
    <s v=""/>
    <s v=""/>
    <s v=""/>
    <s v=""/>
    <s v=""/>
    <s v=""/>
    <s v=""/>
    <s v=""/>
    <s v=""/>
    <s v=""/>
    <s v=""/>
    <s v=""/>
    <s v=""/>
    <s v=""/>
    <s v=""/>
    <s v=""/>
    <s v="Oui"/>
    <s v="Nord"/>
    <s v="Cap-Haïtien"/>
    <x v="0"/>
    <x v="2"/>
  </r>
  <r>
    <s v="Farine de blé blanche Riz Maïs (moulu) Sucre Haricot noir Huile végétale Haricot rouge"/>
    <n v="1"/>
    <n v="1"/>
    <n v="1"/>
    <n v="1"/>
    <n v="1"/>
    <n v="1"/>
    <n v="1"/>
    <n v="0"/>
    <s v="Oui"/>
    <s v="Ouest"/>
    <s v="Grand-Goâve"/>
    <s v="Oui"/>
    <s v="Non"/>
    <s v="Non"/>
    <s v="Non"/>
    <s v="Non"/>
    <s v=""/>
    <s v=""/>
    <s v=""/>
    <s v=""/>
    <s v=""/>
    <s v=""/>
    <s v=""/>
    <s v=""/>
    <s v=""/>
    <s v=""/>
    <s v=""/>
    <s v=""/>
    <s v=""/>
    <s v=""/>
    <s v=""/>
    <s v=""/>
    <s v=""/>
    <s v=""/>
    <s v=""/>
    <s v=""/>
    <s v=""/>
    <s v=""/>
    <s v=""/>
    <s v=""/>
    <s v=""/>
    <s v=""/>
    <s v=""/>
    <s v="Oui"/>
    <s v="Nippes"/>
    <s v="Miragoâne"/>
    <x v="0"/>
    <x v="2"/>
  </r>
  <r>
    <s v=""/>
    <s v=""/>
    <s v=""/>
    <s v=""/>
    <s v=""/>
    <s v=""/>
    <s v=""/>
    <s v=""/>
    <s v=""/>
    <s v="Oui"/>
    <s v="Nord"/>
    <s v="Limonade"/>
    <s v="Oui"/>
    <s v="Non"/>
    <s v="Oui"/>
    <s v="Oui"/>
    <s v="Non"/>
    <s v=""/>
    <s v=""/>
    <s v=""/>
    <s v=""/>
    <s v=""/>
    <s v=""/>
    <s v=""/>
    <s v=""/>
    <s v=""/>
    <s v=""/>
    <s v=""/>
    <s v=""/>
    <s v=""/>
    <s v=""/>
    <s v=""/>
    <s v=""/>
    <s v=""/>
    <s v=""/>
    <s v=""/>
    <s v=""/>
    <s v=""/>
    <s v=""/>
    <s v=""/>
    <s v=""/>
    <s v=""/>
    <s v=""/>
    <s v=""/>
    <s v="Oui"/>
    <s v="Nord"/>
    <s v="Limonade"/>
    <x v="0"/>
    <x v="2"/>
  </r>
  <r>
    <s v=""/>
    <s v=""/>
    <s v=""/>
    <s v=""/>
    <s v=""/>
    <s v=""/>
    <s v=""/>
    <s v=""/>
    <s v=""/>
    <s v=""/>
    <s v=""/>
    <s v=""/>
    <s v=""/>
    <s v=""/>
    <m/>
    <m/>
    <s v="Oui"/>
    <s v="La route a été fermée"/>
    <n v="0"/>
    <n v="0"/>
    <n v="0"/>
    <n v="0"/>
    <n v="0"/>
    <n v="1"/>
    <n v="0"/>
    <n v="0"/>
    <n v="0"/>
    <n v="0"/>
    <n v="0"/>
    <n v="0"/>
    <n v="0"/>
    <n v="0"/>
    <n v="0"/>
    <n v="0"/>
    <s v=""/>
    <s v="Chlore liquide (nettoyage)"/>
    <n v="0"/>
    <n v="0"/>
    <n v="0"/>
    <n v="0"/>
    <n v="0"/>
    <n v="1"/>
    <n v="0"/>
    <n v="0"/>
    <s v="Oui"/>
    <s v="Artibonite"/>
    <s v="L'Estère"/>
    <x v="0"/>
    <x v="2"/>
  </r>
  <r>
    <s v=""/>
    <s v=""/>
    <s v=""/>
    <s v=""/>
    <s v=""/>
    <s v=""/>
    <s v=""/>
    <s v=""/>
    <s v=""/>
    <s v=""/>
    <s v=""/>
    <s v=""/>
    <s v=""/>
    <s v=""/>
    <m/>
    <m/>
    <s v="Oui"/>
    <s v="Autre (précisez)"/>
    <n v="0"/>
    <n v="0"/>
    <n v="0"/>
    <n v="0"/>
    <n v="0"/>
    <n v="0"/>
    <n v="0"/>
    <n v="0"/>
    <n v="0"/>
    <n v="0"/>
    <n v="0"/>
    <n v="0"/>
    <n v="0"/>
    <n v="0"/>
    <n v="1"/>
    <n v="0"/>
    <s v="Augmentation du coût des produits"/>
    <s v="Savon lessive Brosse à dent Dentifrice Papier toilette Serviettes hygiéniques Savon pour se laver"/>
    <n v="1"/>
    <n v="1"/>
    <n v="1"/>
    <n v="1"/>
    <n v="1"/>
    <n v="0"/>
    <n v="1"/>
    <n v="0"/>
    <s v="Oui"/>
    <s v="Sud"/>
    <s v="Les Cayes"/>
    <x v="0"/>
    <x v="0"/>
  </r>
  <r>
    <s v="Farine de blé blanche Riz Haricot noir"/>
    <n v="1"/>
    <n v="1"/>
    <n v="0"/>
    <n v="0"/>
    <n v="1"/>
    <n v="0"/>
    <n v="0"/>
    <n v="0"/>
    <s v="Oui"/>
    <s v="Artibonite"/>
    <s v="L'Estère"/>
    <s v="Oui"/>
    <s v="Non"/>
    <s v="Oui"/>
    <s v="Oui"/>
    <s v="Non"/>
    <s v=""/>
    <s v=""/>
    <s v=""/>
    <s v=""/>
    <s v=""/>
    <s v=""/>
    <s v=""/>
    <s v=""/>
    <s v=""/>
    <s v=""/>
    <s v=""/>
    <s v=""/>
    <s v=""/>
    <s v=""/>
    <s v=""/>
    <s v=""/>
    <s v=""/>
    <s v=""/>
    <s v=""/>
    <s v=""/>
    <s v=""/>
    <s v=""/>
    <s v=""/>
    <s v=""/>
    <s v=""/>
    <s v=""/>
    <s v=""/>
    <s v="Oui"/>
    <s v="Artibonite"/>
    <s v="L'Estère"/>
    <x v="0"/>
    <x v="2"/>
  </r>
  <r>
    <s v="Farine de blé blanche Riz Maïs (moulu) Sucre Haricot rouge Huile végétale"/>
    <n v="1"/>
    <n v="1"/>
    <n v="1"/>
    <n v="1"/>
    <n v="0"/>
    <n v="1"/>
    <n v="1"/>
    <n v="0"/>
    <s v="Oui"/>
    <s v="Nippes"/>
    <s v="Miragoâne"/>
    <s v="Oui"/>
    <s v="Oui"/>
    <s v="Oui"/>
    <s v="Oui"/>
    <s v=""/>
    <s v=""/>
    <s v=""/>
    <s v=""/>
    <s v=""/>
    <s v=""/>
    <s v=""/>
    <s v=""/>
    <s v=""/>
    <s v=""/>
    <s v=""/>
    <s v=""/>
    <s v=""/>
    <s v=""/>
    <s v=""/>
    <s v=""/>
    <s v=""/>
    <s v=""/>
    <s v=""/>
    <s v=""/>
    <s v=""/>
    <s v=""/>
    <s v=""/>
    <s v=""/>
    <s v=""/>
    <s v=""/>
    <s v=""/>
    <s v=""/>
    <s v=""/>
    <s v=""/>
    <s v=""/>
    <x v="1"/>
    <x v="1"/>
  </r>
  <r>
    <s v="Riz Maïs (moulu) Farine de blé blanche Sucre Haricot noir Haricot rouge"/>
    <n v="1"/>
    <n v="1"/>
    <n v="1"/>
    <n v="1"/>
    <n v="1"/>
    <n v="1"/>
    <n v="0"/>
    <n v="0"/>
    <s v="Oui"/>
    <s v="Sud"/>
    <s v="Les Cayes"/>
    <s v="Non"/>
    <s v="Non"/>
    <s v="Oui"/>
    <s v="Oui"/>
    <s v=""/>
    <s v=""/>
    <s v=""/>
    <s v=""/>
    <s v=""/>
    <s v=""/>
    <s v=""/>
    <s v=""/>
    <s v=""/>
    <s v=""/>
    <s v=""/>
    <s v=""/>
    <s v=""/>
    <s v=""/>
    <s v=""/>
    <s v=""/>
    <s v=""/>
    <s v=""/>
    <s v=""/>
    <s v=""/>
    <s v=""/>
    <s v=""/>
    <s v=""/>
    <s v=""/>
    <s v=""/>
    <s v=""/>
    <s v=""/>
    <s v=""/>
    <s v=""/>
    <s v=""/>
    <s v=""/>
    <x v="1"/>
    <x v="1"/>
  </r>
  <r>
    <s v=""/>
    <s v=""/>
    <s v=""/>
    <s v=""/>
    <s v=""/>
    <s v=""/>
    <s v=""/>
    <s v=""/>
    <s v=""/>
    <s v="Oui"/>
    <s v="Ouest"/>
    <s v="Port-au-Prince"/>
    <s v="Non"/>
    <s v="Non"/>
    <s v="Oui"/>
    <s v="Non"/>
    <s v=""/>
    <s v=""/>
    <s v=""/>
    <s v=""/>
    <s v=""/>
    <s v=""/>
    <s v=""/>
    <s v=""/>
    <s v=""/>
    <s v=""/>
    <s v=""/>
    <s v=""/>
    <s v=""/>
    <s v=""/>
    <s v=""/>
    <s v=""/>
    <s v=""/>
    <s v=""/>
    <s v=""/>
    <s v=""/>
    <s v=""/>
    <s v=""/>
    <s v=""/>
    <s v=""/>
    <s v=""/>
    <s v=""/>
    <s v=""/>
    <s v=""/>
    <s v=""/>
    <s v=""/>
    <s v=""/>
    <x v="1"/>
    <x v="1"/>
  </r>
  <r>
    <s v="Huile végétale Farine de blé blanche"/>
    <n v="1"/>
    <n v="0"/>
    <n v="0"/>
    <n v="0"/>
    <n v="0"/>
    <n v="0"/>
    <n v="1"/>
    <n v="0"/>
    <s v="Oui"/>
    <s v="Ouest"/>
    <s v="Croix-Des-Bouquets"/>
    <s v="Oui"/>
    <s v="Oui"/>
    <s v="Non"/>
    <s v="Non"/>
    <s v=""/>
    <s v=""/>
    <s v=""/>
    <s v=""/>
    <s v=""/>
    <s v=""/>
    <s v=""/>
    <s v=""/>
    <s v=""/>
    <s v=""/>
    <s v=""/>
    <s v=""/>
    <s v=""/>
    <s v=""/>
    <s v=""/>
    <s v=""/>
    <s v=""/>
    <s v=""/>
    <s v=""/>
    <s v=""/>
    <s v=""/>
    <s v=""/>
    <s v=""/>
    <s v=""/>
    <s v=""/>
    <s v=""/>
    <s v=""/>
    <s v=""/>
    <s v=""/>
    <s v=""/>
    <s v=""/>
    <x v="1"/>
    <x v="1"/>
  </r>
  <r>
    <s v="Haricot noir Maïs (moulu) Farine de blé blanche Riz"/>
    <n v="1"/>
    <n v="1"/>
    <n v="1"/>
    <n v="0"/>
    <n v="1"/>
    <n v="0"/>
    <n v="0"/>
    <n v="0"/>
    <s v="Oui"/>
    <s v="Ouest"/>
    <s v="Port-au-Prince"/>
    <s v="Je ne sais pas, je ne souhaite pas répondre"/>
    <s v="Non"/>
    <s v="Non"/>
    <s v="Non"/>
    <s v="Non"/>
    <s v=""/>
    <s v=""/>
    <s v=""/>
    <s v=""/>
    <s v=""/>
    <s v=""/>
    <s v=""/>
    <s v=""/>
    <s v=""/>
    <s v=""/>
    <s v=""/>
    <s v=""/>
    <s v=""/>
    <s v=""/>
    <s v=""/>
    <s v=""/>
    <s v=""/>
    <s v=""/>
    <s v=""/>
    <s v=""/>
    <s v=""/>
    <s v=""/>
    <s v=""/>
    <s v=""/>
    <s v=""/>
    <s v=""/>
    <s v=""/>
    <s v="Oui"/>
    <s v="Ouest"/>
    <s v="Port-au-Prince"/>
    <x v="2"/>
    <x v="0"/>
  </r>
  <r>
    <s v="Farine de blé blanche Riz Sucre Huile végétale"/>
    <n v="1"/>
    <n v="1"/>
    <n v="0"/>
    <n v="1"/>
    <n v="0"/>
    <n v="0"/>
    <n v="1"/>
    <n v="0"/>
    <s v="Oui"/>
    <s v="Grand'Anse"/>
    <s v="Dame Marie"/>
    <s v="Oui"/>
    <s v="Oui"/>
    <s v="Oui"/>
    <s v="Non"/>
    <s v=""/>
    <s v=""/>
    <s v=""/>
    <s v=""/>
    <s v=""/>
    <s v=""/>
    <s v=""/>
    <s v=""/>
    <s v=""/>
    <s v=""/>
    <s v=""/>
    <s v=""/>
    <s v=""/>
    <s v=""/>
    <s v=""/>
    <s v=""/>
    <s v=""/>
    <s v=""/>
    <s v=""/>
    <s v=""/>
    <s v=""/>
    <s v=""/>
    <s v=""/>
    <s v=""/>
    <s v=""/>
    <s v=""/>
    <s v=""/>
    <s v=""/>
    <s v=""/>
    <s v=""/>
    <s v=""/>
    <x v="1"/>
    <x v="1"/>
  </r>
  <r>
    <s v="Farine de blé blanche Riz Maïs (moulu) Haricot rouge Huile végétale"/>
    <n v="1"/>
    <n v="1"/>
    <n v="1"/>
    <n v="0"/>
    <n v="0"/>
    <n v="1"/>
    <n v="1"/>
    <n v="0"/>
    <s v="Oui"/>
    <s v="Nippes"/>
    <s v="Miragoâne"/>
    <s v="Je ne sais pas, je ne souhaite pas répondre"/>
    <s v="Non"/>
    <s v="Oui"/>
    <s v="Oui"/>
    <s v="Oui"/>
    <s v="Changement du taux de change de la Gourde Absence de moyen de transport Article trop cher Article indisponible chez les fournisseurs"/>
    <n v="1"/>
    <n v="0"/>
    <n v="0"/>
    <n v="0"/>
    <n v="0"/>
    <n v="0"/>
    <n v="0"/>
    <n v="1"/>
    <n v="0"/>
    <n v="1"/>
    <n v="0"/>
    <n v="1"/>
    <n v="0"/>
    <n v="0"/>
    <n v="0"/>
    <n v="0"/>
    <s v=""/>
    <s v="Savon lessive Papier toilette"/>
    <n v="1"/>
    <n v="0"/>
    <n v="0"/>
    <n v="1"/>
    <n v="0"/>
    <n v="0"/>
    <n v="0"/>
    <n v="0"/>
    <s v="Oui"/>
    <s v="Nippes"/>
    <s v="Fonds des Nègres"/>
    <x v="0"/>
    <x v="0"/>
  </r>
  <r>
    <s v=""/>
    <s v=""/>
    <s v=""/>
    <s v=""/>
    <s v=""/>
    <s v=""/>
    <s v=""/>
    <s v=""/>
    <s v=""/>
    <s v=""/>
    <s v=""/>
    <s v=""/>
    <s v=""/>
    <s v=""/>
    <m/>
    <m/>
    <s v="Oui"/>
    <s v="Changement du taux de change de la Gourde Article trop cher Article indisponible chez les fournisseurs Problème de stockage"/>
    <n v="1"/>
    <n v="0"/>
    <n v="0"/>
    <n v="0"/>
    <n v="0"/>
    <n v="0"/>
    <n v="0"/>
    <n v="0"/>
    <n v="0"/>
    <n v="1"/>
    <n v="1"/>
    <n v="1"/>
    <n v="0"/>
    <n v="0"/>
    <n v="0"/>
    <n v="0"/>
    <s v=""/>
    <s v="Savon pour se laver Brosse à dent Serviettes hygiéniques"/>
    <n v="0"/>
    <n v="1"/>
    <n v="0"/>
    <n v="0"/>
    <n v="1"/>
    <n v="0"/>
    <n v="1"/>
    <n v="0"/>
    <s v="Oui"/>
    <s v="Ouest"/>
    <s v="Petit-Goâve"/>
    <x v="2"/>
    <x v="0"/>
  </r>
  <r>
    <s v=""/>
    <s v=""/>
    <s v=""/>
    <s v=""/>
    <s v=""/>
    <s v=""/>
    <s v=""/>
    <s v=""/>
    <s v=""/>
    <s v="Oui"/>
    <s v="Artibonite"/>
    <s v="Gonaïves"/>
    <s v="Non"/>
    <s v="Non"/>
    <s v="Oui"/>
    <s v="Non"/>
    <s v="Non"/>
    <s v=""/>
    <s v=""/>
    <s v=""/>
    <s v=""/>
    <s v=""/>
    <s v=""/>
    <s v=""/>
    <s v=""/>
    <s v=""/>
    <s v=""/>
    <s v=""/>
    <s v=""/>
    <s v=""/>
    <s v=""/>
    <s v=""/>
    <s v=""/>
    <s v=""/>
    <s v=""/>
    <s v=""/>
    <s v=""/>
    <s v=""/>
    <s v=""/>
    <s v=""/>
    <s v=""/>
    <s v=""/>
    <s v=""/>
    <s v=""/>
    <s v="Oui"/>
    <s v="Artibonite"/>
    <s v="L'Estère"/>
    <x v="0"/>
    <x v="2"/>
  </r>
  <r>
    <s v=""/>
    <s v=""/>
    <s v=""/>
    <s v=""/>
    <s v=""/>
    <s v=""/>
    <s v=""/>
    <s v=""/>
    <s v=""/>
    <s v=""/>
    <s v=""/>
    <s v=""/>
    <s v=""/>
    <s v=""/>
    <m/>
    <m/>
    <s v="Oui"/>
    <s v="Insécurité en ville Article trop cher"/>
    <n v="0"/>
    <n v="1"/>
    <n v="0"/>
    <n v="0"/>
    <n v="0"/>
    <n v="0"/>
    <n v="0"/>
    <n v="0"/>
    <n v="0"/>
    <n v="1"/>
    <n v="0"/>
    <n v="0"/>
    <n v="0"/>
    <n v="0"/>
    <n v="0"/>
    <n v="0"/>
    <s v=""/>
    <s v="Savon lessive Brosse à dent Dentifrice Papier toilette Serviettes hygiéniques Savon pour se laver"/>
    <n v="1"/>
    <n v="1"/>
    <n v="1"/>
    <n v="1"/>
    <n v="1"/>
    <n v="0"/>
    <n v="1"/>
    <n v="0"/>
    <s v="Oui"/>
    <s v="Sud"/>
    <s v="Les Cayes"/>
    <x v="0"/>
    <x v="2"/>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Oui"/>
    <s v="Article indisponible chez les fournisseurs Article trop cher"/>
    <n v="0"/>
    <n v="0"/>
    <n v="0"/>
    <n v="0"/>
    <n v="0"/>
    <n v="0"/>
    <n v="0"/>
    <n v="0"/>
    <n v="0"/>
    <n v="1"/>
    <n v="0"/>
    <n v="1"/>
    <n v="0"/>
    <n v="0"/>
    <n v="0"/>
    <n v="0"/>
    <s v=""/>
    <s v="Brosse à dent Dentifrice Savon pour se laver"/>
    <n v="0"/>
    <n v="1"/>
    <n v="1"/>
    <n v="0"/>
    <n v="0"/>
    <n v="0"/>
    <n v="1"/>
    <n v="0"/>
    <s v="Oui"/>
    <s v="Grand'Anse"/>
    <s v="Anse d'Hainault"/>
    <x v="0"/>
    <x v="2"/>
  </r>
  <r>
    <s v="Huile végétale Haricot noir"/>
    <n v="0"/>
    <n v="0"/>
    <n v="0"/>
    <n v="0"/>
    <n v="1"/>
    <n v="0"/>
    <n v="1"/>
    <n v="0"/>
    <s v="Oui"/>
    <s v="Artibonite"/>
    <s v="Gonaïves"/>
    <s v="Non"/>
    <s v="Non"/>
    <s v="Oui"/>
    <s v="Non"/>
    <s v=""/>
    <s v=""/>
    <s v=""/>
    <s v=""/>
    <s v=""/>
    <s v=""/>
    <s v=""/>
    <s v=""/>
    <s v=""/>
    <s v=""/>
    <s v=""/>
    <s v=""/>
    <s v=""/>
    <s v=""/>
    <s v=""/>
    <s v=""/>
    <s v=""/>
    <s v=""/>
    <s v=""/>
    <s v=""/>
    <s v=""/>
    <s v=""/>
    <s v=""/>
    <s v=""/>
    <s v=""/>
    <s v=""/>
    <s v=""/>
    <s v=""/>
    <s v=""/>
    <s v=""/>
    <s v=""/>
    <x v="1"/>
    <x v="1"/>
  </r>
  <r>
    <s v=""/>
    <s v=""/>
    <s v=""/>
    <s v=""/>
    <s v=""/>
    <s v=""/>
    <s v=""/>
    <s v=""/>
    <s v=""/>
    <s v=""/>
    <s v=""/>
    <s v=""/>
    <s v=""/>
    <s v=""/>
    <m/>
    <m/>
    <s v="Oui"/>
    <s v="Changement du taux de change de la Gourde Insécurité sur les routes Le prix du transport a augmenté Article trop cher"/>
    <n v="1"/>
    <n v="0"/>
    <n v="1"/>
    <n v="0"/>
    <n v="1"/>
    <n v="0"/>
    <n v="0"/>
    <n v="0"/>
    <n v="0"/>
    <n v="1"/>
    <n v="0"/>
    <n v="0"/>
    <n v="0"/>
    <n v="0"/>
    <n v="0"/>
    <n v="0"/>
    <s v=""/>
    <s v="Serviettes hygiéniques"/>
    <n v="0"/>
    <n v="0"/>
    <n v="0"/>
    <n v="0"/>
    <n v="1"/>
    <n v="0"/>
    <n v="0"/>
    <n v="0"/>
    <s v="Oui"/>
    <s v="Ouest"/>
    <s v="Petit-Goâve"/>
    <x v="2"/>
    <x v="0"/>
  </r>
  <r>
    <s v=""/>
    <s v=""/>
    <s v=""/>
    <s v=""/>
    <s v=""/>
    <s v=""/>
    <s v=""/>
    <s v=""/>
    <s v=""/>
    <s v=""/>
    <s v=""/>
    <s v=""/>
    <s v=""/>
    <s v=""/>
    <m/>
    <m/>
    <s v="Oui"/>
    <s v="Changement du taux de change de la Gourde Article trop cher"/>
    <n v="1"/>
    <n v="0"/>
    <n v="0"/>
    <n v="0"/>
    <n v="0"/>
    <n v="0"/>
    <n v="0"/>
    <n v="0"/>
    <n v="0"/>
    <n v="1"/>
    <n v="0"/>
    <n v="0"/>
    <n v="0"/>
    <n v="0"/>
    <n v="0"/>
    <n v="0"/>
    <s v=""/>
    <s v="Dentifrice Chlore liquide (nettoyage)"/>
    <n v="0"/>
    <n v="0"/>
    <n v="1"/>
    <n v="0"/>
    <n v="0"/>
    <n v="1"/>
    <n v="0"/>
    <n v="0"/>
    <s v="Oui"/>
    <s v="Nord"/>
    <s v="Cap-Haïtien"/>
    <x v="0"/>
    <x v="2"/>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Non"/>
    <s v=""/>
    <s v=""/>
    <s v="Oui"/>
    <s v="Non"/>
    <s v="Non"/>
    <s v="Non"/>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Artibonite"/>
    <s v="Gonaïves"/>
    <x v="0"/>
    <x v="0"/>
  </r>
  <r>
    <s v=""/>
    <s v=""/>
    <s v=""/>
    <s v=""/>
    <s v=""/>
    <s v=""/>
    <s v=""/>
    <s v=""/>
    <s v=""/>
    <s v=""/>
    <s v=""/>
    <s v=""/>
    <s v=""/>
    <s v=""/>
    <m/>
    <m/>
    <s v="Oui"/>
    <s v="Article trop cher"/>
    <n v="0"/>
    <n v="0"/>
    <n v="0"/>
    <n v="0"/>
    <n v="0"/>
    <n v="0"/>
    <n v="0"/>
    <n v="0"/>
    <n v="0"/>
    <n v="1"/>
    <n v="0"/>
    <n v="0"/>
    <n v="0"/>
    <n v="0"/>
    <n v="0"/>
    <n v="0"/>
    <s v=""/>
    <s v="Brosse à dent Papier toilette"/>
    <n v="0"/>
    <n v="1"/>
    <n v="0"/>
    <n v="1"/>
    <n v="0"/>
    <n v="0"/>
    <n v="0"/>
    <n v="0"/>
    <s v="Oui"/>
    <s v="Ouest"/>
    <s v="Petit-Goâve"/>
    <x v="2"/>
    <x v="0"/>
  </r>
  <r>
    <s v="Sucre Maïs (moulu) Riz Farine de blé blanche Haricot noir Haricot rouge Huile végétale"/>
    <n v="1"/>
    <n v="1"/>
    <n v="1"/>
    <n v="1"/>
    <n v="1"/>
    <n v="1"/>
    <n v="1"/>
    <n v="0"/>
    <s v="Oui"/>
    <s v="Nippes"/>
    <s v="Fonds des Nègres"/>
    <s v="Oui"/>
    <s v="Non"/>
    <s v="Oui"/>
    <s v="Non"/>
    <s v=""/>
    <s v=""/>
    <s v=""/>
    <s v=""/>
    <s v=""/>
    <s v=""/>
    <s v=""/>
    <s v=""/>
    <s v=""/>
    <s v=""/>
    <s v=""/>
    <s v=""/>
    <s v=""/>
    <s v=""/>
    <s v=""/>
    <s v=""/>
    <s v=""/>
    <s v=""/>
    <s v=""/>
    <s v=""/>
    <s v=""/>
    <s v=""/>
    <s v=""/>
    <s v=""/>
    <s v=""/>
    <s v=""/>
    <s v=""/>
    <s v=""/>
    <s v=""/>
    <s v=""/>
    <s v=""/>
    <x v="1"/>
    <x v="1"/>
  </r>
  <r>
    <s v=""/>
    <s v=""/>
    <s v=""/>
    <s v=""/>
    <s v=""/>
    <s v=""/>
    <s v=""/>
    <s v=""/>
    <s v=""/>
    <s v="Oui"/>
    <s v="Ouest"/>
    <s v="Port-au-Prince"/>
    <s v="Oui"/>
    <s v="Non"/>
    <s v="Oui"/>
    <s v="Non"/>
    <s v=""/>
    <s v=""/>
    <s v=""/>
    <s v=""/>
    <s v=""/>
    <s v=""/>
    <s v=""/>
    <s v=""/>
    <s v=""/>
    <s v=""/>
    <s v=""/>
    <s v=""/>
    <s v=""/>
    <s v=""/>
    <s v=""/>
    <s v=""/>
    <s v=""/>
    <s v=""/>
    <s v=""/>
    <s v=""/>
    <s v=""/>
    <s v=""/>
    <s v=""/>
    <s v=""/>
    <s v=""/>
    <s v=""/>
    <s v=""/>
    <s v=""/>
    <s v=""/>
    <s v=""/>
    <s v=""/>
    <x v="1"/>
    <x v="1"/>
  </r>
  <r>
    <s v="Farine de blé blanche Riz Maïs (moulu) Sucre Huile végétale"/>
    <n v="1"/>
    <n v="1"/>
    <n v="1"/>
    <n v="1"/>
    <n v="0"/>
    <n v="0"/>
    <n v="1"/>
    <n v="0"/>
    <s v="Oui"/>
    <s v="Nippes"/>
    <s v="Fonds des Nègres"/>
    <s v="Oui"/>
    <s v="Non"/>
    <s v="Oui"/>
    <s v="Non"/>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Nippes"/>
    <s v="Fonds des Nègres"/>
    <x v="0"/>
    <x v="0"/>
  </r>
  <r>
    <s v=""/>
    <s v=""/>
    <s v=""/>
    <s v=""/>
    <s v=""/>
    <s v=""/>
    <s v=""/>
    <s v=""/>
    <s v=""/>
    <s v=""/>
    <s v=""/>
    <s v=""/>
    <s v=""/>
    <s v=""/>
    <m/>
    <m/>
    <s v="Oui"/>
    <s v="Article indisponible chez les fournisseurs Autre (précisez)"/>
    <n v="0"/>
    <n v="0"/>
    <n v="0"/>
    <n v="0"/>
    <n v="0"/>
    <n v="0"/>
    <n v="0"/>
    <n v="0"/>
    <n v="0"/>
    <n v="0"/>
    <n v="0"/>
    <n v="1"/>
    <n v="0"/>
    <n v="0"/>
    <n v="1"/>
    <n v="0"/>
    <s v="Stock épuisé (produits vendus)"/>
    <s v="Brosse à dent Dentifrice Savon pour se laver"/>
    <n v="0"/>
    <n v="1"/>
    <n v="1"/>
    <n v="0"/>
    <n v="0"/>
    <n v="0"/>
    <n v="1"/>
    <n v="0"/>
    <s v="Oui"/>
    <s v="Ouest"/>
    <s v="Port-au-Prince"/>
    <x v="2"/>
    <x v="0"/>
  </r>
  <r>
    <s v=""/>
    <s v=""/>
    <s v=""/>
    <s v=""/>
    <s v=""/>
    <s v=""/>
    <s v=""/>
    <s v=""/>
    <s v=""/>
    <s v=""/>
    <s v=""/>
    <s v=""/>
    <s v=""/>
    <s v=""/>
    <m/>
    <m/>
    <s v="Non"/>
    <s v=""/>
    <s v=""/>
    <s v=""/>
    <s v=""/>
    <s v=""/>
    <s v=""/>
    <s v=""/>
    <s v=""/>
    <s v=""/>
    <s v=""/>
    <s v=""/>
    <s v=""/>
    <s v=""/>
    <s v=""/>
    <s v=""/>
    <s v=""/>
    <s v=""/>
    <s v=""/>
    <s v=""/>
    <s v=""/>
    <s v=""/>
    <s v=""/>
    <s v=""/>
    <s v=""/>
    <s v=""/>
    <s v=""/>
    <s v=""/>
    <s v="Oui"/>
    <s v="Sud"/>
    <s v="Les Cayes"/>
    <x v="0"/>
    <x v="2"/>
  </r>
  <r>
    <s v=""/>
    <s v=""/>
    <s v=""/>
    <s v=""/>
    <s v=""/>
    <s v=""/>
    <s v=""/>
    <s v=""/>
    <s v=""/>
    <s v=""/>
    <s v=""/>
    <s v=""/>
    <s v=""/>
    <s v=""/>
    <m/>
    <m/>
    <s v="Non"/>
    <s v=""/>
    <s v=""/>
    <s v=""/>
    <s v=""/>
    <s v=""/>
    <s v=""/>
    <s v=""/>
    <s v=""/>
    <s v=""/>
    <s v=""/>
    <s v=""/>
    <s v=""/>
    <s v=""/>
    <s v=""/>
    <s v=""/>
    <s v=""/>
    <s v=""/>
    <s v=""/>
    <s v=""/>
    <s v=""/>
    <s v=""/>
    <s v=""/>
    <s v=""/>
    <s v=""/>
    <s v=""/>
    <s v=""/>
    <s v=""/>
    <s v="Oui"/>
    <s v="Nord"/>
    <s v="Cap-Haïtien"/>
    <x v="0"/>
    <x v="2"/>
  </r>
  <r>
    <s v="Haricot noir Haricot rouge"/>
    <n v="0"/>
    <n v="0"/>
    <n v="0"/>
    <n v="0"/>
    <n v="1"/>
    <n v="1"/>
    <n v="0"/>
    <n v="0"/>
    <s v="Oui"/>
    <s v="Nord"/>
    <s v="Cap-Haïtien"/>
    <s v="Oui"/>
    <s v="Je ne sais pas, je ne souhaite pas répondre"/>
    <s v="Oui"/>
    <s v="Oui"/>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Oui"/>
    <s v="Nippes"/>
    <s v="Miragoâne"/>
    <s v="Non"/>
    <s v="Oui"/>
    <s v="Oui"/>
    <s v="Non"/>
    <s v="Oui"/>
    <s v="Article trop cher"/>
    <n v="0"/>
    <n v="0"/>
    <n v="0"/>
    <n v="0"/>
    <n v="0"/>
    <n v="0"/>
    <n v="0"/>
    <n v="0"/>
    <n v="0"/>
    <n v="1"/>
    <n v="0"/>
    <n v="0"/>
    <n v="0"/>
    <n v="0"/>
    <n v="0"/>
    <n v="0"/>
    <s v=""/>
    <s v="Savon lessive"/>
    <n v="1"/>
    <n v="0"/>
    <n v="0"/>
    <n v="0"/>
    <n v="0"/>
    <n v="0"/>
    <n v="0"/>
    <n v="0"/>
    <s v="Oui"/>
    <s v="Nippes"/>
    <s v="Miragoâne"/>
    <x v="0"/>
    <x v="0"/>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Oui"/>
    <s v="Sud"/>
    <s v="Les Anglais"/>
    <s v="Oui"/>
    <s v="Non"/>
    <s v="Oui"/>
    <s v="Non"/>
    <s v=""/>
    <s v=""/>
    <s v=""/>
    <s v=""/>
    <s v=""/>
    <s v=""/>
    <s v=""/>
    <s v=""/>
    <s v=""/>
    <s v=""/>
    <s v=""/>
    <s v=""/>
    <s v=""/>
    <s v=""/>
    <s v=""/>
    <s v=""/>
    <s v=""/>
    <s v=""/>
    <s v=""/>
    <s v=""/>
    <s v=""/>
    <s v=""/>
    <s v=""/>
    <s v=""/>
    <s v=""/>
    <s v=""/>
    <s v=""/>
    <s v=""/>
    <s v=""/>
    <s v=""/>
    <s v=""/>
    <x v="1"/>
    <x v="1"/>
  </r>
  <r>
    <s v=""/>
    <s v=""/>
    <s v=""/>
    <s v=""/>
    <s v=""/>
    <s v=""/>
    <s v=""/>
    <s v=""/>
    <s v=""/>
    <s v=""/>
    <s v=""/>
    <s v=""/>
    <s v=""/>
    <s v=""/>
    <m/>
    <m/>
    <s v="Oui"/>
    <s v="Autre (précisez)"/>
    <n v="0"/>
    <n v="0"/>
    <n v="0"/>
    <n v="0"/>
    <n v="0"/>
    <n v="0"/>
    <n v="0"/>
    <n v="0"/>
    <n v="0"/>
    <n v="0"/>
    <n v="0"/>
    <n v="0"/>
    <n v="0"/>
    <n v="0"/>
    <n v="1"/>
    <n v="0"/>
    <s v="Fêtes de fin d'année"/>
    <s v="Dentifrice Papier toilette Savon pour se laver Savon lessive Brosse à dent"/>
    <n v="1"/>
    <n v="1"/>
    <n v="1"/>
    <n v="1"/>
    <n v="0"/>
    <n v="0"/>
    <n v="1"/>
    <n v="0"/>
    <s v="Oui"/>
    <s v="Ouest"/>
    <s v="Tabarre"/>
    <x v="2"/>
    <x v="0"/>
  </r>
  <r>
    <s v=""/>
    <s v=""/>
    <s v=""/>
    <s v=""/>
    <s v=""/>
    <s v=""/>
    <s v=""/>
    <s v=""/>
    <s v=""/>
    <s v=""/>
    <s v=""/>
    <s v=""/>
    <s v=""/>
    <s v=""/>
    <m/>
    <m/>
    <s v="Oui"/>
    <s v="Changement du taux de change de la Gourde Insécurité sur les routes Le prix du transport a augmenté Article indisponible chez les fournisseurs"/>
    <n v="1"/>
    <n v="0"/>
    <n v="1"/>
    <n v="0"/>
    <n v="1"/>
    <n v="0"/>
    <n v="0"/>
    <n v="0"/>
    <n v="0"/>
    <n v="0"/>
    <n v="0"/>
    <n v="1"/>
    <n v="0"/>
    <n v="0"/>
    <n v="0"/>
    <n v="0"/>
    <s v=""/>
    <s v="Brosse à dent Dentifrice"/>
    <n v="0"/>
    <n v="1"/>
    <n v="1"/>
    <n v="0"/>
    <n v="0"/>
    <n v="0"/>
    <n v="0"/>
    <n v="0"/>
    <s v="Oui"/>
    <s v="Ouest"/>
    <s v="Port-au-Prince"/>
    <x v="2"/>
    <x v="0"/>
  </r>
  <r>
    <s v=""/>
    <s v=""/>
    <s v=""/>
    <s v=""/>
    <s v=""/>
    <s v=""/>
    <s v=""/>
    <s v=""/>
    <s v=""/>
    <s v="Oui"/>
    <s v="Nippes"/>
    <s v="Fonds des Nègres"/>
    <s v="Je ne sais pas, je ne souhaite pas répondre"/>
    <s v="Non"/>
    <s v="Oui"/>
    <s v="Non"/>
    <s v="Oui"/>
    <s v="Insécurité sur les routes Le prix du transport a augmenté Absence de moyen de transport Article trop cher Problème de stockage Article indisponible chez les fournisseurs Changement du taux de change de la Gourde"/>
    <n v="1"/>
    <n v="0"/>
    <n v="1"/>
    <n v="0"/>
    <n v="1"/>
    <n v="0"/>
    <n v="0"/>
    <n v="1"/>
    <n v="0"/>
    <n v="1"/>
    <n v="1"/>
    <n v="1"/>
    <n v="0"/>
    <n v="0"/>
    <n v="0"/>
    <n v="0"/>
    <s v=""/>
    <s v="Chlore liquide (nettoyage)"/>
    <n v="0"/>
    <n v="0"/>
    <n v="0"/>
    <n v="0"/>
    <n v="0"/>
    <n v="1"/>
    <n v="0"/>
    <n v="0"/>
    <s v="Oui"/>
    <s v="Nippes"/>
    <s v="Fonds des Nègres"/>
    <x v="0"/>
    <x v="0"/>
  </r>
  <r>
    <s v="Farine de blé blanche Riz Maïs (moulu) Sucre Haricot noir Haricot rouge Huile végétale"/>
    <n v="1"/>
    <n v="1"/>
    <n v="1"/>
    <n v="1"/>
    <n v="1"/>
    <n v="1"/>
    <n v="1"/>
    <n v="0"/>
    <s v="Oui"/>
    <s v="Nord"/>
    <s v="Cap-Haïtien"/>
    <s v="Non"/>
    <s v="Non"/>
    <s v="Oui"/>
    <s v="Oui"/>
    <s v=""/>
    <s v=""/>
    <s v=""/>
    <s v=""/>
    <s v=""/>
    <s v=""/>
    <s v=""/>
    <s v=""/>
    <s v=""/>
    <s v=""/>
    <s v=""/>
    <s v=""/>
    <s v=""/>
    <s v=""/>
    <s v=""/>
    <s v=""/>
    <s v=""/>
    <s v=""/>
    <s v=""/>
    <s v=""/>
    <s v=""/>
    <s v=""/>
    <s v=""/>
    <s v=""/>
    <s v=""/>
    <s v=""/>
    <s v=""/>
    <s v=""/>
    <s v=""/>
    <s v=""/>
    <s v=""/>
    <x v="1"/>
    <x v="1"/>
  </r>
  <r>
    <s v=""/>
    <s v=""/>
    <s v=""/>
    <s v=""/>
    <s v=""/>
    <s v=""/>
    <s v=""/>
    <s v=""/>
    <s v=""/>
    <s v=""/>
    <s v=""/>
    <s v=""/>
    <s v=""/>
    <s v=""/>
    <m/>
    <m/>
    <s v="Oui"/>
    <s v="Article trop cher Autre (précisez)"/>
    <n v="0"/>
    <n v="0"/>
    <n v="0"/>
    <n v="0"/>
    <n v="0"/>
    <n v="0"/>
    <n v="0"/>
    <n v="0"/>
    <n v="0"/>
    <n v="1"/>
    <n v="0"/>
    <n v="0"/>
    <n v="0"/>
    <n v="0"/>
    <n v="1"/>
    <n v="0"/>
    <s v="Pas assez d'argent"/>
    <s v="Serviettes hygiéniques"/>
    <n v="0"/>
    <n v="0"/>
    <n v="0"/>
    <n v="0"/>
    <n v="1"/>
    <n v="0"/>
    <n v="0"/>
    <n v="0"/>
    <s v="Oui"/>
    <s v="Ouest"/>
    <s v="Cité Soleil"/>
    <x v="0"/>
    <x v="2"/>
  </r>
  <r>
    <s v=""/>
    <s v=""/>
    <s v=""/>
    <s v=""/>
    <s v=""/>
    <s v=""/>
    <s v=""/>
    <s v=""/>
    <s v=""/>
    <s v=""/>
    <s v=""/>
    <s v=""/>
    <s v=""/>
    <s v=""/>
    <m/>
    <m/>
    <s v="Oui"/>
    <s v="Article indisponible chez les fournisseurs Autre (précisez)"/>
    <n v="0"/>
    <n v="0"/>
    <n v="0"/>
    <n v="0"/>
    <n v="0"/>
    <n v="0"/>
    <n v="0"/>
    <n v="0"/>
    <n v="0"/>
    <n v="0"/>
    <n v="0"/>
    <n v="1"/>
    <n v="0"/>
    <n v="0"/>
    <n v="1"/>
    <n v="0"/>
    <s v="Stock épuisé (produits vendus)"/>
    <s v="Brosse à dent Dentifrice Papier toilette Serviettes hygiéniques Savon pour se laver"/>
    <n v="0"/>
    <n v="1"/>
    <n v="1"/>
    <n v="1"/>
    <n v="1"/>
    <n v="0"/>
    <n v="1"/>
    <n v="0"/>
    <s v="Oui"/>
    <s v="Sud"/>
    <s v="Les Cayes"/>
    <x v="2"/>
    <x v="0"/>
  </r>
  <r>
    <s v=""/>
    <s v=""/>
    <s v=""/>
    <s v=""/>
    <s v=""/>
    <s v=""/>
    <s v=""/>
    <s v=""/>
    <s v=""/>
    <s v=""/>
    <s v=""/>
    <s v=""/>
    <s v=""/>
    <s v=""/>
    <m/>
    <m/>
    <s v="Non"/>
    <s v=""/>
    <s v=""/>
    <s v=""/>
    <s v=""/>
    <s v=""/>
    <s v=""/>
    <s v=""/>
    <s v=""/>
    <s v=""/>
    <s v=""/>
    <s v=""/>
    <s v=""/>
    <s v=""/>
    <s v=""/>
    <s v=""/>
    <s v=""/>
    <s v=""/>
    <s v=""/>
    <s v=""/>
    <s v=""/>
    <s v=""/>
    <s v=""/>
    <s v=""/>
    <s v=""/>
    <s v=""/>
    <s v=""/>
    <s v=""/>
    <s v="Oui"/>
    <s v="Sud"/>
    <s v="Les Cayes"/>
    <x v="0"/>
    <x v="2"/>
  </r>
  <r>
    <s v=""/>
    <s v=""/>
    <s v=""/>
    <s v=""/>
    <s v=""/>
    <s v=""/>
    <s v=""/>
    <s v=""/>
    <s v=""/>
    <s v="Oui"/>
    <s v="Ouest"/>
    <s v="Delmas"/>
    <s v="Oui"/>
    <s v="Oui"/>
    <s v="Oui"/>
    <s v="Non"/>
    <s v=""/>
    <s v=""/>
    <s v=""/>
    <s v=""/>
    <s v=""/>
    <s v=""/>
    <s v=""/>
    <s v=""/>
    <s v=""/>
    <s v=""/>
    <s v=""/>
    <s v=""/>
    <s v=""/>
    <s v=""/>
    <s v=""/>
    <s v=""/>
    <s v=""/>
    <s v=""/>
    <s v=""/>
    <s v=""/>
    <s v=""/>
    <s v=""/>
    <s v=""/>
    <s v=""/>
    <s v=""/>
    <s v=""/>
    <s v=""/>
    <s v=""/>
    <s v=""/>
    <s v=""/>
    <s v=""/>
    <x v="1"/>
    <x v="1"/>
  </r>
  <r>
    <s v=""/>
    <s v=""/>
    <s v=""/>
    <s v=""/>
    <s v=""/>
    <s v=""/>
    <s v=""/>
    <s v=""/>
    <s v=""/>
    <s v=""/>
    <s v=""/>
    <s v=""/>
    <s v=""/>
    <s v=""/>
    <m/>
    <m/>
    <s v="Oui"/>
    <s v="Changement du taux de change de la Gourde Insécurité sur les routes Le prix du transport a augmenté Article trop cher"/>
    <n v="1"/>
    <n v="0"/>
    <n v="1"/>
    <n v="0"/>
    <n v="1"/>
    <n v="0"/>
    <n v="0"/>
    <n v="0"/>
    <n v="0"/>
    <n v="1"/>
    <n v="0"/>
    <n v="0"/>
    <n v="0"/>
    <n v="0"/>
    <n v="0"/>
    <n v="0"/>
    <s v=""/>
    <s v="Serviettes hygiéniques"/>
    <n v="0"/>
    <n v="0"/>
    <n v="0"/>
    <n v="0"/>
    <n v="1"/>
    <n v="0"/>
    <n v="0"/>
    <n v="0"/>
    <s v="Oui"/>
    <s v="Ouest"/>
    <s v="Petit-Goâve"/>
    <x v="2"/>
    <x v="0"/>
  </r>
  <r>
    <s v=""/>
    <s v=""/>
    <s v=""/>
    <s v=""/>
    <s v=""/>
    <s v=""/>
    <s v=""/>
    <s v=""/>
    <s v=""/>
    <s v=""/>
    <s v=""/>
    <s v=""/>
    <s v=""/>
    <s v=""/>
    <m/>
    <m/>
    <s v="Non"/>
    <s v=""/>
    <s v=""/>
    <s v=""/>
    <s v=""/>
    <s v=""/>
    <s v=""/>
    <s v=""/>
    <s v=""/>
    <s v=""/>
    <s v=""/>
    <s v=""/>
    <s v=""/>
    <s v=""/>
    <s v=""/>
    <s v=""/>
    <s v=""/>
    <s v=""/>
    <s v=""/>
    <s v=""/>
    <s v=""/>
    <s v=""/>
    <s v=""/>
    <s v=""/>
    <s v=""/>
    <s v=""/>
    <s v=""/>
    <s v=""/>
    <s v="Oui"/>
    <s v="Sud"/>
    <s v="Les Cayes"/>
    <x v="0"/>
    <x v="2"/>
  </r>
  <r>
    <s v=""/>
    <s v=""/>
    <s v=""/>
    <s v=""/>
    <s v=""/>
    <s v=""/>
    <s v=""/>
    <s v=""/>
    <s v=""/>
    <s v="Non"/>
    <s v=""/>
    <s v=""/>
    <s v="Non"/>
    <s v="Non"/>
    <s v="Non"/>
    <s v="Non"/>
    <s v=""/>
    <s v=""/>
    <s v=""/>
    <s v=""/>
    <s v=""/>
    <s v=""/>
    <s v=""/>
    <s v=""/>
    <s v=""/>
    <s v=""/>
    <s v=""/>
    <s v=""/>
    <s v=""/>
    <s v=""/>
    <s v=""/>
    <s v=""/>
    <s v=""/>
    <s v=""/>
    <s v=""/>
    <s v=""/>
    <s v=""/>
    <s v=""/>
    <s v=""/>
    <s v=""/>
    <s v=""/>
    <s v=""/>
    <s v=""/>
    <s v=""/>
    <s v=""/>
    <s v=""/>
    <s v=""/>
    <x v="1"/>
    <x v="1"/>
  </r>
  <r>
    <s v=""/>
    <s v=""/>
    <s v=""/>
    <s v=""/>
    <s v=""/>
    <s v=""/>
    <s v=""/>
    <s v=""/>
    <s v=""/>
    <s v=""/>
    <s v=""/>
    <s v=""/>
    <s v=""/>
    <s v=""/>
    <m/>
    <m/>
    <s v="Oui"/>
    <s v="Autre (précisez)"/>
    <n v="0"/>
    <n v="0"/>
    <n v="0"/>
    <n v="0"/>
    <n v="0"/>
    <n v="0"/>
    <n v="0"/>
    <n v="0"/>
    <n v="0"/>
    <n v="0"/>
    <n v="0"/>
    <n v="0"/>
    <n v="0"/>
    <n v="0"/>
    <n v="1"/>
    <n v="0"/>
    <s v="Fêtes de fin d'année"/>
    <s v="Savon lessive Brosse à dent Dentifrice Papier toilette Serviettes hygiéniques Savon pour se laver"/>
    <n v="1"/>
    <n v="1"/>
    <n v="1"/>
    <n v="1"/>
    <n v="1"/>
    <n v="0"/>
    <n v="1"/>
    <n v="0"/>
    <s v="Oui"/>
    <s v="Sud"/>
    <s v="Les Cayes"/>
    <x v="0"/>
    <x v="0"/>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Oui"/>
    <s v="Nord"/>
    <s v="Cap-Haïtien"/>
    <s v="Non"/>
    <s v="Je ne sais pas, je ne souhaite pas répondre"/>
    <s v="Oui"/>
    <s v="Oui"/>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Ouest"/>
    <s v="Tabarre"/>
    <x v="0"/>
    <x v="0"/>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Ouest"/>
    <s v="Cité Soleil"/>
    <x v="0"/>
    <x v="2"/>
  </r>
  <r>
    <s v=""/>
    <s v=""/>
    <s v=""/>
    <s v=""/>
    <s v=""/>
    <s v=""/>
    <s v=""/>
    <s v=""/>
    <s v=""/>
    <s v=""/>
    <s v=""/>
    <s v=""/>
    <s v=""/>
    <s v=""/>
    <m/>
    <m/>
    <s v=""/>
    <s v=""/>
    <s v=""/>
    <s v=""/>
    <s v=""/>
    <s v=""/>
    <s v=""/>
    <s v=""/>
    <s v=""/>
    <s v=""/>
    <s v=""/>
    <s v=""/>
    <s v=""/>
    <s v=""/>
    <s v=""/>
    <s v=""/>
    <s v=""/>
    <s v=""/>
    <s v=""/>
    <s v=""/>
    <s v=""/>
    <s v=""/>
    <s v=""/>
    <s v=""/>
    <s v=""/>
    <s v=""/>
    <s v=""/>
    <s v=""/>
    <s v=""/>
    <s v=""/>
    <s v=""/>
    <x v="1"/>
    <x v="1"/>
  </r>
  <r>
    <s v=""/>
    <s v=""/>
    <s v=""/>
    <s v=""/>
    <s v=""/>
    <s v=""/>
    <s v=""/>
    <s v=""/>
    <s v=""/>
    <s v=""/>
    <s v=""/>
    <s v=""/>
    <s v=""/>
    <s v=""/>
    <m/>
    <m/>
    <s v="Oui"/>
    <s v="Autre (précisez)"/>
    <n v="0"/>
    <n v="0"/>
    <n v="0"/>
    <n v="0"/>
    <n v="0"/>
    <n v="0"/>
    <n v="0"/>
    <n v="0"/>
    <n v="0"/>
    <n v="0"/>
    <n v="0"/>
    <n v="0"/>
    <n v="0"/>
    <n v="0"/>
    <n v="1"/>
    <n v="0"/>
    <s v="Pas assez d'argent"/>
    <s v="Savon pour se laver"/>
    <n v="0"/>
    <n v="0"/>
    <n v="0"/>
    <n v="0"/>
    <n v="0"/>
    <n v="0"/>
    <n v="1"/>
    <n v="0"/>
    <s v="Oui"/>
    <s v="Ouest"/>
    <s v="Cité Soleil"/>
    <x v="0"/>
    <x v="2"/>
  </r>
  <r>
    <s v=""/>
    <s v=""/>
    <s v=""/>
    <s v=""/>
    <s v=""/>
    <s v=""/>
    <s v=""/>
    <s v=""/>
    <s v=""/>
    <s v=""/>
    <s v=""/>
    <s v=""/>
    <s v=""/>
    <s v=""/>
    <m/>
    <m/>
    <s v="Non"/>
    <s v=""/>
    <s v=""/>
    <s v=""/>
    <s v=""/>
    <s v=""/>
    <s v=""/>
    <s v=""/>
    <s v=""/>
    <s v=""/>
    <s v=""/>
    <s v=""/>
    <s v=""/>
    <s v=""/>
    <s v=""/>
    <s v=""/>
    <s v=""/>
    <s v=""/>
    <s v=""/>
    <s v=""/>
    <s v=""/>
    <s v=""/>
    <s v=""/>
    <s v=""/>
    <s v=""/>
    <s v=""/>
    <s v=""/>
    <s v=""/>
    <s v="Oui"/>
    <s v="Nord"/>
    <s v="Cap-Haïtien"/>
    <x v="0"/>
    <x v="2"/>
  </r>
  <r>
    <s v=""/>
    <s v=""/>
    <s v=""/>
    <s v=""/>
    <s v=""/>
    <s v=""/>
    <s v=""/>
    <s v=""/>
    <s v=""/>
    <s v=""/>
    <s v=""/>
    <s v=""/>
    <s v=""/>
    <s v=""/>
    <m/>
    <m/>
    <s v=""/>
    <s v=""/>
    <s v=""/>
    <s v=""/>
    <s v=""/>
    <s v=""/>
    <s v=""/>
    <s v=""/>
    <s v=""/>
    <s v=""/>
    <s v=""/>
    <s v=""/>
    <s v=""/>
    <s v=""/>
    <s v=""/>
    <s v=""/>
    <s v=""/>
    <s v=""/>
    <s v=""/>
    <s v=""/>
    <s v=""/>
    <s v=""/>
    <s v=""/>
    <s v=""/>
    <s v=""/>
    <s v=""/>
    <s v=""/>
    <s v=""/>
    <s v=""/>
    <s v=""/>
    <s v=""/>
    <x v="1"/>
    <x v="1"/>
  </r>
  <r>
    <s v="Riz Huile végétale"/>
    <n v="0"/>
    <n v="1"/>
    <n v="0"/>
    <n v="0"/>
    <n v="0"/>
    <n v="0"/>
    <n v="1"/>
    <n v="0"/>
    <s v="Oui"/>
    <s v="Grand'Anse"/>
    <s v="Anse d'Hainault"/>
    <s v="Oui"/>
    <s v="Oui"/>
    <s v="Oui"/>
    <s v="Oui"/>
    <s v="Non"/>
    <s v=""/>
    <s v=""/>
    <s v=""/>
    <s v=""/>
    <s v=""/>
    <s v=""/>
    <s v=""/>
    <s v=""/>
    <s v=""/>
    <s v=""/>
    <s v=""/>
    <s v=""/>
    <s v=""/>
    <s v=""/>
    <s v=""/>
    <s v=""/>
    <s v=""/>
    <s v=""/>
    <s v=""/>
    <s v=""/>
    <s v=""/>
    <s v=""/>
    <s v=""/>
    <s v=""/>
    <s v=""/>
    <s v=""/>
    <s v=""/>
    <s v="Oui"/>
    <s v="Grand'Anse"/>
    <s v="Anse d'Hainault"/>
    <x v="0"/>
    <x v="2"/>
  </r>
  <r>
    <s v=""/>
    <s v=""/>
    <s v=""/>
    <s v=""/>
    <s v=""/>
    <s v=""/>
    <s v=""/>
    <s v=""/>
    <s v=""/>
    <s v=""/>
    <s v=""/>
    <s v=""/>
    <s v=""/>
    <s v=""/>
    <m/>
    <m/>
    <s v="Non"/>
    <s v=""/>
    <s v=""/>
    <s v=""/>
    <s v=""/>
    <s v=""/>
    <s v=""/>
    <s v=""/>
    <s v=""/>
    <s v=""/>
    <s v=""/>
    <s v=""/>
    <s v=""/>
    <s v=""/>
    <s v=""/>
    <s v=""/>
    <s v=""/>
    <s v=""/>
    <s v=""/>
    <s v=""/>
    <s v=""/>
    <s v=""/>
    <s v=""/>
    <s v=""/>
    <s v=""/>
    <s v=""/>
    <s v=""/>
    <s v=""/>
    <s v="Oui"/>
    <s v="Sud"/>
    <s v="Les Cayes"/>
    <x v="0"/>
    <x v="2"/>
  </r>
  <r>
    <s v=""/>
    <s v=""/>
    <s v=""/>
    <s v=""/>
    <s v=""/>
    <s v=""/>
    <s v=""/>
    <s v=""/>
    <s v=""/>
    <s v=""/>
    <s v=""/>
    <s v=""/>
    <s v=""/>
    <s v=""/>
    <m/>
    <m/>
    <s v="Oui"/>
    <s v="Changement du taux de change de la Gourde Le prix du transport a augmenté"/>
    <n v="1"/>
    <n v="0"/>
    <n v="0"/>
    <n v="0"/>
    <n v="1"/>
    <n v="0"/>
    <n v="0"/>
    <n v="0"/>
    <n v="0"/>
    <n v="0"/>
    <n v="0"/>
    <n v="0"/>
    <n v="0"/>
    <n v="0"/>
    <n v="0"/>
    <n v="0"/>
    <s v=""/>
    <s v="Savon lessive Chlore liquide (nettoyage)"/>
    <n v="1"/>
    <n v="0"/>
    <n v="0"/>
    <n v="0"/>
    <n v="0"/>
    <n v="1"/>
    <n v="0"/>
    <n v="0"/>
    <s v="Oui"/>
    <s v="Ouest"/>
    <s v="Delmas"/>
    <x v="0"/>
    <x v="0"/>
  </r>
  <r>
    <s v=""/>
    <s v=""/>
    <s v=""/>
    <s v=""/>
    <s v=""/>
    <s v=""/>
    <s v=""/>
    <s v=""/>
    <s v=""/>
    <s v=""/>
    <s v=""/>
    <s v=""/>
    <s v=""/>
    <s v=""/>
    <m/>
    <m/>
    <s v=""/>
    <s v=""/>
    <s v=""/>
    <s v=""/>
    <s v=""/>
    <s v=""/>
    <s v=""/>
    <s v=""/>
    <s v=""/>
    <s v=""/>
    <s v=""/>
    <s v=""/>
    <s v=""/>
    <s v=""/>
    <s v=""/>
    <s v=""/>
    <s v=""/>
    <s v=""/>
    <s v=""/>
    <s v=""/>
    <s v=""/>
    <s v=""/>
    <s v=""/>
    <s v=""/>
    <s v=""/>
    <s v=""/>
    <s v=""/>
    <s v=""/>
    <s v=""/>
    <s v=""/>
    <s v=""/>
    <x v="1"/>
    <x v="1"/>
  </r>
  <r>
    <s v=""/>
    <s v=""/>
    <s v=""/>
    <s v=""/>
    <s v=""/>
    <s v=""/>
    <s v=""/>
    <s v=""/>
    <s v=""/>
    <s v="Oui"/>
    <s v="Sud"/>
    <s v="Les Cayes"/>
    <s v="Oui"/>
    <s v="Non"/>
    <s v="Oui"/>
    <s v="Oui"/>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Nippes"/>
    <s v="Petite Rivière de Nippes"/>
    <x v="0"/>
    <x v="2"/>
  </r>
  <r>
    <s v=""/>
    <s v=""/>
    <s v=""/>
    <s v=""/>
    <s v=""/>
    <s v=""/>
    <s v=""/>
    <s v=""/>
    <s v=""/>
    <s v=""/>
    <s v=""/>
    <s v=""/>
    <s v=""/>
    <s v=""/>
    <m/>
    <m/>
    <s v=""/>
    <s v=""/>
    <s v=""/>
    <s v=""/>
    <s v=""/>
    <s v=""/>
    <s v=""/>
    <s v=""/>
    <s v=""/>
    <s v=""/>
    <s v=""/>
    <s v=""/>
    <s v=""/>
    <s v=""/>
    <s v=""/>
    <s v=""/>
    <s v=""/>
    <s v=""/>
    <s v=""/>
    <s v=""/>
    <s v=""/>
    <s v=""/>
    <s v=""/>
    <s v=""/>
    <s v=""/>
    <s v=""/>
    <s v=""/>
    <s v=""/>
    <s v=""/>
    <s v=""/>
    <s v=""/>
    <x v="1"/>
    <x v="1"/>
  </r>
  <r>
    <s v="Huile végétale Sucre"/>
    <n v="0"/>
    <n v="0"/>
    <n v="0"/>
    <n v="1"/>
    <n v="0"/>
    <n v="0"/>
    <n v="1"/>
    <n v="0"/>
    <s v="Oui"/>
    <s v="Nippes"/>
    <s v="Fonds des Nègres"/>
    <s v="Oui"/>
    <s v="Non"/>
    <s v="Oui"/>
    <s v="Non"/>
    <s v="Non"/>
    <s v=""/>
    <s v=""/>
    <s v=""/>
    <s v=""/>
    <s v=""/>
    <s v=""/>
    <s v=""/>
    <s v=""/>
    <s v=""/>
    <s v=""/>
    <s v=""/>
    <s v=""/>
    <s v=""/>
    <s v=""/>
    <s v=""/>
    <s v=""/>
    <s v=""/>
    <s v=""/>
    <s v=""/>
    <s v=""/>
    <s v=""/>
    <s v=""/>
    <s v=""/>
    <s v=""/>
    <s v=""/>
    <s v=""/>
    <s v=""/>
    <s v="Oui"/>
    <s v="Nippes"/>
    <s v="Fonds des Nègres"/>
    <x v="0"/>
    <x v="0"/>
  </r>
  <r>
    <s v=""/>
    <s v=""/>
    <s v=""/>
    <s v=""/>
    <s v=""/>
    <s v=""/>
    <s v=""/>
    <s v=""/>
    <s v=""/>
    <s v=""/>
    <s v=""/>
    <s v=""/>
    <s v=""/>
    <s v=""/>
    <m/>
    <m/>
    <s v=""/>
    <s v=""/>
    <s v=""/>
    <s v=""/>
    <s v=""/>
    <s v=""/>
    <s v=""/>
    <s v=""/>
    <s v=""/>
    <s v=""/>
    <s v=""/>
    <s v=""/>
    <s v=""/>
    <s v=""/>
    <s v=""/>
    <s v=""/>
    <s v=""/>
    <s v=""/>
    <s v=""/>
    <s v=""/>
    <s v=""/>
    <s v=""/>
    <s v=""/>
    <s v=""/>
    <s v=""/>
    <s v=""/>
    <s v=""/>
    <s v=""/>
    <s v=""/>
    <s v=""/>
    <s v=""/>
    <x v="1"/>
    <x v="1"/>
  </r>
  <r>
    <s v=""/>
    <s v=""/>
    <s v=""/>
    <s v=""/>
    <s v=""/>
    <s v=""/>
    <s v=""/>
    <s v=""/>
    <s v=""/>
    <s v=""/>
    <s v=""/>
    <s v=""/>
    <s v=""/>
    <s v=""/>
    <m/>
    <m/>
    <s v="Oui"/>
    <s v="Article indisponible chez les fournisseurs Autre (précisez)"/>
    <n v="0"/>
    <n v="0"/>
    <n v="0"/>
    <n v="0"/>
    <n v="0"/>
    <n v="0"/>
    <n v="0"/>
    <n v="0"/>
    <n v="0"/>
    <n v="0"/>
    <n v="0"/>
    <n v="1"/>
    <n v="0"/>
    <n v="0"/>
    <n v="1"/>
    <n v="0"/>
    <s v="Stock épuisé (produits vendus)"/>
    <s v="Brosse à dent Dentifrice Papier toilette Serviettes hygiéniques Savon pour se laver"/>
    <n v="0"/>
    <n v="1"/>
    <n v="1"/>
    <n v="1"/>
    <n v="1"/>
    <n v="0"/>
    <n v="1"/>
    <n v="0"/>
    <s v="Oui"/>
    <s v="Ouest"/>
    <s v="Port-au-Prince"/>
    <x v="2"/>
    <x v="0"/>
  </r>
  <r>
    <s v="Huile végétale"/>
    <n v="0"/>
    <n v="0"/>
    <n v="0"/>
    <n v="0"/>
    <n v="0"/>
    <n v="0"/>
    <n v="1"/>
    <n v="0"/>
    <s v="Oui"/>
    <s v="Ouest"/>
    <s v="Port-au-Prince"/>
    <s v="Oui"/>
    <s v="Non"/>
    <s v="Non"/>
    <s v="Non"/>
    <s v=""/>
    <s v=""/>
    <s v=""/>
    <s v=""/>
    <s v=""/>
    <s v=""/>
    <s v=""/>
    <s v=""/>
    <s v=""/>
    <s v=""/>
    <s v=""/>
    <s v=""/>
    <s v=""/>
    <s v=""/>
    <s v=""/>
    <s v=""/>
    <s v=""/>
    <s v=""/>
    <s v=""/>
    <s v=""/>
    <s v=""/>
    <s v=""/>
    <s v=""/>
    <s v=""/>
    <s v=""/>
    <s v=""/>
    <s v=""/>
    <s v=""/>
    <s v=""/>
    <s v=""/>
    <s v=""/>
    <x v="1"/>
    <x v="1"/>
  </r>
  <r>
    <s v=""/>
    <s v=""/>
    <s v=""/>
    <s v=""/>
    <s v=""/>
    <s v=""/>
    <s v=""/>
    <s v=""/>
    <s v=""/>
    <s v="Oui"/>
    <s v="Sud"/>
    <s v="Les Cayes"/>
    <s v="Oui"/>
    <s v="Non"/>
    <s v="Oui"/>
    <s v="Non"/>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Ouest"/>
    <s v="Petit-Goâve"/>
    <x v="2"/>
    <x v="0"/>
  </r>
  <r>
    <s v=""/>
    <s v=""/>
    <s v=""/>
    <s v=""/>
    <s v=""/>
    <s v=""/>
    <s v=""/>
    <s v=""/>
    <s v=""/>
    <s v="Oui"/>
    <s v="Sud"/>
    <s v="Les Cayes"/>
    <s v="Non"/>
    <s v="Non"/>
    <s v="Oui"/>
    <s v="Non"/>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Oui"/>
    <s v="Sud"/>
    <s v="Les Cayes"/>
    <s v="Oui"/>
    <s v="Non"/>
    <s v="Oui"/>
    <s v="Non"/>
    <s v=""/>
    <s v=""/>
    <s v=""/>
    <s v=""/>
    <s v=""/>
    <s v=""/>
    <s v=""/>
    <s v=""/>
    <s v=""/>
    <s v=""/>
    <s v=""/>
    <s v=""/>
    <s v=""/>
    <s v=""/>
    <s v=""/>
    <s v=""/>
    <s v=""/>
    <s v=""/>
    <s v=""/>
    <s v=""/>
    <s v=""/>
    <s v=""/>
    <s v=""/>
    <s v=""/>
    <s v=""/>
    <s v=""/>
    <s v=""/>
    <s v=""/>
    <s v=""/>
    <s v=""/>
    <s v=""/>
    <x v="1"/>
    <x v="1"/>
  </r>
  <r>
    <s v=""/>
    <s v=""/>
    <s v=""/>
    <s v=""/>
    <s v=""/>
    <s v=""/>
    <s v=""/>
    <s v=""/>
    <s v=""/>
    <s v="Oui"/>
    <s v="Sud"/>
    <s v="Les Cayes"/>
    <s v="Oui"/>
    <s v="Non"/>
    <s v="Oui"/>
    <s v="Non"/>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Riz Sucre Huile végétale"/>
    <n v="0"/>
    <n v="1"/>
    <n v="0"/>
    <n v="1"/>
    <n v="0"/>
    <n v="0"/>
    <n v="1"/>
    <n v="0"/>
    <s v="Oui"/>
    <s v="Nippes"/>
    <s v="Fonds des Nègres"/>
    <s v="Non"/>
    <s v="Non"/>
    <s v="Oui"/>
    <s v="Non"/>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Ouest"/>
    <s v="Port-au-Prince"/>
    <x v="2"/>
    <x v="0"/>
  </r>
  <r>
    <s v=""/>
    <s v=""/>
    <s v=""/>
    <s v=""/>
    <s v=""/>
    <s v=""/>
    <s v=""/>
    <s v=""/>
    <s v=""/>
    <s v="Oui"/>
    <s v="Sud"/>
    <s v="Les Cayes"/>
    <s v="Oui"/>
    <s v="Non"/>
    <s v="Oui"/>
    <s v="Oui"/>
    <s v=""/>
    <s v=""/>
    <s v=""/>
    <s v=""/>
    <s v=""/>
    <s v=""/>
    <s v=""/>
    <s v=""/>
    <s v=""/>
    <s v=""/>
    <s v=""/>
    <s v=""/>
    <s v=""/>
    <s v=""/>
    <s v=""/>
    <s v=""/>
    <s v=""/>
    <s v=""/>
    <s v=""/>
    <s v=""/>
    <s v=""/>
    <s v=""/>
    <s v=""/>
    <s v=""/>
    <s v=""/>
    <s v=""/>
    <s v=""/>
    <s v=""/>
    <s v=""/>
    <s v=""/>
    <s v=""/>
    <x v="1"/>
    <x v="1"/>
  </r>
  <r>
    <s v=""/>
    <s v=""/>
    <s v=""/>
    <s v=""/>
    <s v=""/>
    <s v=""/>
    <s v=""/>
    <s v=""/>
    <s v=""/>
    <s v="Oui"/>
    <s v="Nippes"/>
    <s v="Fonds des Nègres"/>
    <s v="Non"/>
    <s v="Non"/>
    <s v="Oui"/>
    <s v="Non"/>
    <s v="Non"/>
    <s v=""/>
    <s v=""/>
    <s v=""/>
    <s v=""/>
    <s v=""/>
    <s v=""/>
    <s v=""/>
    <s v=""/>
    <s v=""/>
    <s v=""/>
    <s v=""/>
    <s v=""/>
    <s v=""/>
    <s v=""/>
    <s v=""/>
    <s v=""/>
    <s v=""/>
    <s v=""/>
    <s v=""/>
    <s v=""/>
    <s v=""/>
    <s v=""/>
    <s v=""/>
    <s v=""/>
    <s v=""/>
    <s v=""/>
    <s v=""/>
    <s v="Oui"/>
    <s v="Nippes"/>
    <s v="Fonds des Nègres"/>
    <x v="0"/>
    <x v="0"/>
  </r>
  <r>
    <s v=""/>
    <s v=""/>
    <s v=""/>
    <s v=""/>
    <s v=""/>
    <s v=""/>
    <s v=""/>
    <s v=""/>
    <s v=""/>
    <s v="Oui"/>
    <s v="Nippes"/>
    <s v="Fonds des Nègres"/>
    <s v="Non"/>
    <s v="Oui"/>
    <s v="Oui"/>
    <s v="Non"/>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Ouest"/>
    <s v="Petit-Goâve"/>
    <x v="2"/>
    <x v="0"/>
  </r>
  <r>
    <s v=""/>
    <s v=""/>
    <s v=""/>
    <s v=""/>
    <s v=""/>
    <s v=""/>
    <s v=""/>
    <s v=""/>
    <s v=""/>
    <s v="Oui"/>
    <s v="Nippes"/>
    <s v="Miragoâne"/>
    <s v="Non"/>
    <s v="Non"/>
    <s v="Oui"/>
    <s v="Non"/>
    <s v="Non"/>
    <s v=""/>
    <s v=""/>
    <s v=""/>
    <s v=""/>
    <s v=""/>
    <s v=""/>
    <s v=""/>
    <s v=""/>
    <s v=""/>
    <s v=""/>
    <s v=""/>
    <s v=""/>
    <s v=""/>
    <s v=""/>
    <s v=""/>
    <s v=""/>
    <s v=""/>
    <s v=""/>
    <s v=""/>
    <s v=""/>
    <s v=""/>
    <s v=""/>
    <s v=""/>
    <s v=""/>
    <s v=""/>
    <s v=""/>
    <s v=""/>
    <s v="Oui"/>
    <s v="Nippes"/>
    <s v="Miragoâne"/>
    <x v="0"/>
    <x v="0"/>
  </r>
  <r>
    <s v=""/>
    <s v=""/>
    <s v=""/>
    <s v=""/>
    <s v=""/>
    <s v=""/>
    <s v=""/>
    <s v=""/>
    <s v=""/>
    <s v="Oui"/>
    <s v="Nippes"/>
    <s v="Fonds des Nègres"/>
    <s v="Non"/>
    <s v="Oui"/>
    <s v="Oui"/>
    <s v="Non"/>
    <s v=""/>
    <s v=""/>
    <s v=""/>
    <s v=""/>
    <s v=""/>
    <s v=""/>
    <s v=""/>
    <s v=""/>
    <s v=""/>
    <s v=""/>
    <s v=""/>
    <s v=""/>
    <s v=""/>
    <s v=""/>
    <s v=""/>
    <s v=""/>
    <s v=""/>
    <s v=""/>
    <s v=""/>
    <s v=""/>
    <s v=""/>
    <s v=""/>
    <s v=""/>
    <s v=""/>
    <s v=""/>
    <s v=""/>
    <s v=""/>
    <s v=""/>
    <s v=""/>
    <s v=""/>
    <s v=""/>
    <x v="1"/>
    <x v="1"/>
  </r>
  <r>
    <s v=""/>
    <s v=""/>
    <s v=""/>
    <s v=""/>
    <s v=""/>
    <s v=""/>
    <s v=""/>
    <s v=""/>
    <s v=""/>
    <s v="Oui"/>
    <s v="Nippes"/>
    <s v="Fonds des Nègres"/>
    <s v="Oui"/>
    <s v="Oui"/>
    <s v="Oui"/>
    <s v="Non"/>
    <s v=""/>
    <s v=""/>
    <s v=""/>
    <s v=""/>
    <s v=""/>
    <s v=""/>
    <s v=""/>
    <s v=""/>
    <s v=""/>
    <s v=""/>
    <s v=""/>
    <s v=""/>
    <s v=""/>
    <s v=""/>
    <s v=""/>
    <s v=""/>
    <s v=""/>
    <s v=""/>
    <s v=""/>
    <s v=""/>
    <s v=""/>
    <s v=""/>
    <s v=""/>
    <s v=""/>
    <s v=""/>
    <s v=""/>
    <s v=""/>
    <s v=""/>
    <s v=""/>
    <s v=""/>
    <s v=""/>
    <x v="1"/>
    <x v="1"/>
  </r>
  <r>
    <s v=""/>
    <s v=""/>
    <s v=""/>
    <s v=""/>
    <s v=""/>
    <s v=""/>
    <s v=""/>
    <s v=""/>
    <s v=""/>
    <s v=""/>
    <s v=""/>
    <s v=""/>
    <s v=""/>
    <s v=""/>
    <m/>
    <m/>
    <s v="Non"/>
    <s v=""/>
    <s v=""/>
    <s v=""/>
    <s v=""/>
    <s v=""/>
    <s v=""/>
    <s v=""/>
    <s v=""/>
    <s v=""/>
    <s v=""/>
    <s v=""/>
    <s v=""/>
    <s v=""/>
    <s v=""/>
    <s v=""/>
    <s v=""/>
    <s v=""/>
    <s v=""/>
    <s v=""/>
    <s v=""/>
    <s v=""/>
    <s v=""/>
    <s v=""/>
    <s v=""/>
    <s v=""/>
    <s v=""/>
    <s v=""/>
    <s v="Oui"/>
    <s v="Nippes"/>
    <s v="Fonds des Nègres"/>
    <x v="0"/>
    <x v="0"/>
  </r>
  <r>
    <s v=""/>
    <s v=""/>
    <s v=""/>
    <s v=""/>
    <s v=""/>
    <s v=""/>
    <s v=""/>
    <s v=""/>
    <s v=""/>
    <s v=""/>
    <s v=""/>
    <s v=""/>
    <s v=""/>
    <s v=""/>
    <m/>
    <m/>
    <s v="Oui"/>
    <s v="Autre (précisez)"/>
    <n v="0"/>
    <n v="0"/>
    <n v="0"/>
    <n v="0"/>
    <n v="0"/>
    <n v="0"/>
    <n v="0"/>
    <n v="0"/>
    <n v="0"/>
    <n v="0"/>
    <n v="0"/>
    <n v="0"/>
    <n v="0"/>
    <n v="0"/>
    <n v="1"/>
    <n v="0"/>
    <s v="Pas assez d'argent"/>
    <s v="Brosse à dent Papier toilette Serviettes hygiéniques"/>
    <n v="0"/>
    <n v="1"/>
    <n v="0"/>
    <n v="1"/>
    <n v="1"/>
    <n v="0"/>
    <n v="0"/>
    <n v="0"/>
    <s v="Oui"/>
    <s v="Nippes"/>
    <s v="Fonds des Nègres"/>
    <x v="0"/>
    <x v="0"/>
  </r>
</pivotCacheRecords>
</file>

<file path=xl/pivotCache/pivotCacheRecords9.xml><?xml version="1.0" encoding="utf-8"?>
<pivotCacheRecords xmlns="http://schemas.openxmlformats.org/spreadsheetml/2006/main" xmlns:r="http://schemas.openxmlformats.org/officeDocument/2006/relationships" count="151">
  <r>
    <s v="UNDP"/>
    <x v="0"/>
    <s v="Léogâne"/>
    <s v="Dufort"/>
    <s v="Marche Dufort"/>
    <x v="0"/>
    <s v="Enquête auprès d'un marchand"/>
    <n v="0"/>
    <n v="1"/>
    <s v="NA"/>
    <s v="NA"/>
    <s v="NA"/>
    <s v="NA"/>
    <s v="NA"/>
    <s v="NA"/>
    <s v="NA"/>
    <n v="40"/>
    <n v="25"/>
    <n v="25"/>
    <s v=""/>
    <n v="50"/>
    <n v="100"/>
    <m/>
    <s v=""/>
    <s v="Femme"/>
    <x v="0"/>
    <n v="1"/>
    <n v="0"/>
    <n v="0"/>
    <n v="0"/>
    <n v="0"/>
    <n v="0"/>
    <n v="0"/>
    <n v="0"/>
    <n v="0"/>
    <n v="0"/>
  </r>
  <r>
    <s v="UNDP"/>
    <x v="0"/>
    <s v="Léogâne"/>
    <s v="Dufort"/>
    <s v="Marche Dufort"/>
    <x v="0"/>
    <s v="Enquête auprès d'un marchand"/>
    <n v="0"/>
    <n v="1"/>
    <s v="NA"/>
    <s v="NA"/>
    <s v="NA"/>
    <s v="NA"/>
    <s v="NA"/>
    <s v="NA"/>
    <s v="NA"/>
    <n v="50"/>
    <n v="30"/>
    <n v="50"/>
    <n v="50"/>
    <n v="60"/>
    <n v="75"/>
    <m/>
    <s v=""/>
    <s v="Homme"/>
    <x v="0"/>
    <n v="1"/>
    <n v="0"/>
    <n v="1"/>
    <n v="0"/>
    <n v="0"/>
    <n v="0"/>
    <n v="0"/>
    <n v="0"/>
    <n v="0"/>
    <n v="0"/>
  </r>
  <r>
    <s v="UNDP"/>
    <x v="0"/>
    <s v="Léogâne"/>
    <s v="Dufort"/>
    <s v="Marche Dufort"/>
    <x v="0"/>
    <s v="Enquête auprès d'un marchand"/>
    <n v="1"/>
    <n v="0"/>
    <n v="125"/>
    <n v="115.384615384615"/>
    <n v="119.565217391304"/>
    <n v="103.448275862068"/>
    <n v="250"/>
    <s v="NA"/>
    <n v="350"/>
    <s v=""/>
    <s v=""/>
    <s v=""/>
    <s v=""/>
    <s v=""/>
    <s v=""/>
    <m/>
    <s v=""/>
    <s v="Femme"/>
    <x v="1"/>
    <n v="1"/>
    <n v="0"/>
    <n v="0"/>
    <n v="0"/>
    <n v="0"/>
    <n v="0"/>
    <n v="0"/>
    <n v="0"/>
    <n v="0"/>
    <n v="0"/>
  </r>
  <r>
    <s v="FOKA DAI AYITI"/>
    <x v="1"/>
    <s v="Miragoâne"/>
    <s v="Miragoane"/>
    <s v="Marché de Miragoane"/>
    <x v="1"/>
    <s v="Enquête auprès d'un marchand"/>
    <n v="1"/>
    <n v="0"/>
    <n v="75"/>
    <n v="96.153846153846104"/>
    <n v="86.956521739130395"/>
    <n v="77.586206896551701"/>
    <n v="250"/>
    <n v="250"/>
    <n v="600"/>
    <s v=""/>
    <s v=""/>
    <s v=""/>
    <s v=""/>
    <s v=""/>
    <s v=""/>
    <m/>
    <s v=""/>
    <s v="Femme"/>
    <x v="1"/>
    <n v="1"/>
    <n v="0"/>
    <n v="0"/>
    <n v="0"/>
    <n v="0"/>
    <n v="0"/>
    <n v="0"/>
    <n v="0"/>
    <n v="0"/>
    <n v="0"/>
  </r>
  <r>
    <s v="WFP"/>
    <x v="2"/>
    <s v="Limonade"/>
    <s v="Limonade"/>
    <s v="Marché principal de Limonade"/>
    <x v="0"/>
    <s v="Enquête auprès d'un marchand"/>
    <n v="1"/>
    <n v="1"/>
    <n v="105"/>
    <n v="121.153846153846"/>
    <n v="91.304347826086897"/>
    <n v="96.551724137931004"/>
    <n v="218.75"/>
    <n v="291.66666670000001"/>
    <n v="600"/>
    <n v="20"/>
    <n v="20"/>
    <n v="25"/>
    <n v="50"/>
    <n v="20"/>
    <n v="75"/>
    <m/>
    <s v=""/>
    <s v="Femme"/>
    <x v="0"/>
    <n v="1"/>
    <n v="0"/>
    <n v="0"/>
    <n v="0"/>
    <n v="0"/>
    <n v="0"/>
    <n v="0"/>
    <n v="0"/>
    <n v="0"/>
    <n v="0"/>
  </r>
  <r>
    <s v="FOKA DAI AYITI"/>
    <x v="1"/>
    <s v="Miragoâne"/>
    <s v="Miragoane"/>
    <s v="Marché de Miragoane"/>
    <x v="1"/>
    <s v="Enquête auprès d'un marchand"/>
    <n v="1"/>
    <n v="0"/>
    <n v="75"/>
    <n v="98.076923076922995"/>
    <n v="86.956521739130395"/>
    <n v="68.965517241379303"/>
    <n v="229.166666666666"/>
    <n v="270.83333329999999"/>
    <n v="500"/>
    <s v=""/>
    <s v=""/>
    <s v=""/>
    <s v=""/>
    <s v=""/>
    <s v=""/>
    <m/>
    <s v=""/>
    <s v="Femme"/>
    <x v="1"/>
    <n v="1"/>
    <n v="0"/>
    <n v="0"/>
    <n v="0"/>
    <n v="0"/>
    <n v="0"/>
    <n v="0"/>
    <n v="0"/>
    <n v="0"/>
    <n v="0"/>
  </r>
  <r>
    <s v="ACTED"/>
    <x v="3"/>
    <s v="Anse d'Hainault"/>
    <s v="Gabriel"/>
    <s v="Marché du Pont Gabriel"/>
    <x v="0"/>
    <s v="Enquête auprès d'un marchand"/>
    <n v="0"/>
    <n v="1"/>
    <s v="NA"/>
    <s v="NA"/>
    <s v="NA"/>
    <s v="NA"/>
    <s v="NA"/>
    <s v="NA"/>
    <s v="NA"/>
    <n v="30"/>
    <n v="25"/>
    <s v=""/>
    <s v=""/>
    <n v="25"/>
    <n v="125"/>
    <m/>
    <s v=""/>
    <s v="Femme"/>
    <x v="1"/>
    <n v="1"/>
    <n v="0"/>
    <n v="0"/>
    <n v="0"/>
    <n v="0"/>
    <n v="0"/>
    <n v="0"/>
    <n v="0"/>
    <n v="0"/>
    <n v="0"/>
  </r>
  <r>
    <s v="ACTED"/>
    <x v="3"/>
    <s v="Anse d'Hainault"/>
    <s v="Gabriel"/>
    <s v="Marché du Pont Gabriel"/>
    <x v="0"/>
    <s v="Enquête auprès d'un marchand"/>
    <n v="1"/>
    <n v="1"/>
    <n v="80"/>
    <n v="92.307692307692307"/>
    <s v="NA"/>
    <n v="82.758620689655103"/>
    <s v="NA"/>
    <s v="NA"/>
    <n v="500"/>
    <n v="30"/>
    <n v="25"/>
    <s v=""/>
    <s v=""/>
    <n v="50"/>
    <n v="125"/>
    <m/>
    <s v=""/>
    <s v="Femme"/>
    <x v="1"/>
    <n v="1"/>
    <n v="0"/>
    <n v="0"/>
    <n v="0"/>
    <n v="0"/>
    <n v="0"/>
    <n v="0"/>
    <n v="0"/>
    <n v="0"/>
    <n v="0"/>
  </r>
  <r>
    <s v="ACTED"/>
    <x v="3"/>
    <s v="Anse d'Hainault"/>
    <s v="Gabriel"/>
    <s v="Marché du Pont Gabriel"/>
    <x v="0"/>
    <s v="Enquête auprès d'un marchand"/>
    <n v="1"/>
    <n v="1"/>
    <n v="80"/>
    <n v="92.307692307692307"/>
    <n v="104.347826086956"/>
    <n v="82.758620689655103"/>
    <n v="250"/>
    <n v="166.66666670000001"/>
    <n v="500"/>
    <n v="30"/>
    <s v=""/>
    <s v=""/>
    <s v=""/>
    <n v="50"/>
    <n v="125"/>
    <m/>
    <s v=""/>
    <s v="Femme"/>
    <x v="1"/>
    <n v="1"/>
    <n v="0"/>
    <n v="0"/>
    <n v="0"/>
    <n v="0"/>
    <n v="0"/>
    <n v="0"/>
    <n v="0"/>
    <n v="0"/>
    <n v="0"/>
  </r>
  <r>
    <s v="ACTED"/>
    <x v="3"/>
    <s v="Anse d'Hainault"/>
    <s v="Gabriel"/>
    <s v="Marché du Pont Gabriel"/>
    <x v="0"/>
    <s v="Enquête auprès d'un marchand"/>
    <n v="1"/>
    <n v="1"/>
    <n v="80"/>
    <n v="92.307692307692307"/>
    <n v="86.956521739130395"/>
    <n v="82.758620689655103"/>
    <n v="333.33333333333297"/>
    <s v="NA"/>
    <n v="500"/>
    <n v="30"/>
    <n v="25"/>
    <s v=""/>
    <s v=""/>
    <n v="50"/>
    <n v="125"/>
    <m/>
    <s v=""/>
    <s v="Femme"/>
    <x v="1"/>
    <n v="1"/>
    <n v="0"/>
    <n v="0"/>
    <n v="0"/>
    <n v="0"/>
    <n v="0"/>
    <n v="0"/>
    <n v="0"/>
    <n v="0"/>
    <n v="0"/>
  </r>
  <r>
    <s v="WFP"/>
    <x v="4"/>
    <s v="Les Cayes"/>
    <s v="Les Cayes (Centre-ville)"/>
    <s v="Maché des Cayes"/>
    <x v="1"/>
    <s v="Enquête auprès d'un marchand"/>
    <n v="0"/>
    <n v="1"/>
    <s v="NA"/>
    <s v="NA"/>
    <s v="NA"/>
    <s v="NA"/>
    <s v="NA"/>
    <s v="NA"/>
    <s v="NA"/>
    <s v=""/>
    <n v="25"/>
    <n v="75"/>
    <s v=""/>
    <n v="25"/>
    <n v="63.75"/>
    <m/>
    <s v=""/>
    <s v="Femme"/>
    <x v="1"/>
    <n v="1"/>
    <n v="0"/>
    <n v="0"/>
    <n v="0"/>
    <n v="0"/>
    <n v="0"/>
    <n v="0"/>
    <n v="0"/>
    <n v="0"/>
    <n v="0"/>
  </r>
  <r>
    <s v="ACTED"/>
    <x v="3"/>
    <s v="Anse d'Hainault"/>
    <s v="Gaillard"/>
    <s v="Marché communal d'Anse-d'Hainault"/>
    <x v="1"/>
    <s v="Enquête auprès d'un marchand"/>
    <n v="1"/>
    <n v="0"/>
    <n v="80"/>
    <n v="92.307692307692307"/>
    <n v="86.956521739130395"/>
    <n v="82.758620689655103"/>
    <s v="NA"/>
    <n v="333.33333329999999"/>
    <n v="480"/>
    <s v=""/>
    <s v=""/>
    <s v=""/>
    <s v=""/>
    <s v=""/>
    <s v=""/>
    <m/>
    <s v=""/>
    <s v="Femme"/>
    <x v="0"/>
    <n v="1"/>
    <n v="0"/>
    <n v="0"/>
    <n v="0"/>
    <n v="0"/>
    <n v="0"/>
    <n v="0"/>
    <n v="0"/>
    <n v="0"/>
    <n v="0"/>
  </r>
  <r>
    <s v="FOKA DAI AYITI"/>
    <x v="1"/>
    <s v="Miragoâne"/>
    <s v="St Michel"/>
    <s v="Marché St Michel"/>
    <x v="1"/>
    <s v="Enquête auprès d'un marchand"/>
    <n v="1"/>
    <n v="0"/>
    <n v="75"/>
    <n v="94.230769230769198"/>
    <n v="97.826086956521706"/>
    <n v="68.965517241379303"/>
    <n v="208.333333333333"/>
    <n v="208.33333329999999"/>
    <n v="500"/>
    <s v=""/>
    <s v=""/>
    <s v=""/>
    <s v=""/>
    <s v=""/>
    <s v=""/>
    <m/>
    <s v=""/>
    <s v="Femme"/>
    <x v="1"/>
    <n v="1"/>
    <n v="0"/>
    <n v="0"/>
    <n v="0"/>
    <n v="0"/>
    <n v="0"/>
    <n v="0"/>
    <n v="0"/>
    <n v="0"/>
    <n v="0"/>
  </r>
  <r>
    <s v="WFP"/>
    <x v="4"/>
    <s v="Les Cayes"/>
    <s v="Les Cayes (Centre-ville)"/>
    <s v="Maché des Cayes"/>
    <x v="1"/>
    <s v="Enquête auprès d'un marchand"/>
    <n v="1"/>
    <n v="0"/>
    <n v="75"/>
    <n v="96.153846153846104"/>
    <n v="86.956521739130395"/>
    <n v="68.965517241379303"/>
    <n v="166.666666666666"/>
    <n v="187.5"/>
    <n v="550"/>
    <s v=""/>
    <s v=""/>
    <s v=""/>
    <s v=""/>
    <s v=""/>
    <s v=""/>
    <m/>
    <s v=""/>
    <s v="Femme"/>
    <x v="1"/>
    <n v="1"/>
    <n v="0"/>
    <n v="0"/>
    <n v="0"/>
    <n v="0"/>
    <n v="0"/>
    <n v="0"/>
    <n v="0"/>
    <n v="0"/>
    <n v="0"/>
  </r>
  <r>
    <s v="ACTED"/>
    <x v="3"/>
    <s v="Anse d'Hainault"/>
    <s v="Gabriel"/>
    <s v="Marché du Pont Gabriel"/>
    <x v="0"/>
    <s v="Enquête auprès d'un marchand"/>
    <n v="1"/>
    <n v="1"/>
    <n v="80"/>
    <n v="92.307692307692307"/>
    <s v="NA"/>
    <n v="82.758620689655103"/>
    <s v="NA"/>
    <s v="NA"/>
    <n v="500"/>
    <n v="30"/>
    <n v="25"/>
    <s v=""/>
    <s v=""/>
    <n v="50"/>
    <n v="125"/>
    <m/>
    <s v=""/>
    <s v="Femme"/>
    <x v="1"/>
    <n v="1"/>
    <n v="0"/>
    <n v="0"/>
    <n v="0"/>
    <n v="0"/>
    <n v="0"/>
    <n v="0"/>
    <n v="0"/>
    <n v="0"/>
    <n v="0"/>
  </r>
  <r>
    <s v="WFP"/>
    <x v="4"/>
    <s v="Les Cayes"/>
    <s v="Les Cayes (Centre-ville)"/>
    <s v="Maché des Cayes"/>
    <x v="1"/>
    <s v="Enquête auprès d'un client (pour l'eau de boisson uniquement)"/>
    <s v=""/>
    <s v=""/>
    <s v="NA"/>
    <s v="NA"/>
    <s v="NA"/>
    <s v="NA"/>
    <s v="NA"/>
    <s v="NA"/>
    <s v="NA"/>
    <s v=""/>
    <s v=""/>
    <s v=""/>
    <s v=""/>
    <s v=""/>
    <s v=""/>
    <m/>
    <n v="25"/>
    <s v="Homme"/>
    <x v="2"/>
    <s v=""/>
    <s v=""/>
    <s v=""/>
    <s v=""/>
    <s v=""/>
    <s v=""/>
    <s v=""/>
    <s v=""/>
    <s v=""/>
    <s v=""/>
  </r>
  <r>
    <s v="WFP"/>
    <x v="4"/>
    <s v="Les Cayes"/>
    <s v="Les Cayes (Centre-ville)"/>
    <s v="Maché des Cayes"/>
    <x v="1"/>
    <s v="Enquête auprès d'un client (pour l'eau de boisson uniquement)"/>
    <s v=""/>
    <s v=""/>
    <s v="NA"/>
    <s v="NA"/>
    <s v="NA"/>
    <s v="NA"/>
    <s v="NA"/>
    <s v="NA"/>
    <s v="NA"/>
    <s v=""/>
    <s v=""/>
    <s v=""/>
    <s v=""/>
    <s v=""/>
    <s v=""/>
    <m/>
    <n v="50"/>
    <s v="Homme"/>
    <x v="2"/>
    <s v=""/>
    <s v=""/>
    <s v=""/>
    <s v=""/>
    <s v=""/>
    <s v=""/>
    <s v=""/>
    <s v=""/>
    <s v=""/>
    <s v=""/>
  </r>
  <r>
    <s v="ACTED"/>
    <x v="3"/>
    <s v="Anse d'Hainault"/>
    <s v="Gaillard"/>
    <s v="Marché communal d'Anse-d'Hainault"/>
    <x v="1"/>
    <s v="Enquête auprès d'un marchand"/>
    <n v="1"/>
    <n v="0"/>
    <n v="80"/>
    <n v="92.307692307692307"/>
    <n v="104.347826086956"/>
    <n v="82.758620689655103"/>
    <n v="333.33333333333297"/>
    <s v="NA"/>
    <n v="480"/>
    <s v=""/>
    <s v=""/>
    <s v=""/>
    <s v=""/>
    <s v=""/>
    <s v=""/>
    <m/>
    <s v=""/>
    <s v="Femme"/>
    <x v="1"/>
    <n v="1"/>
    <n v="0"/>
    <n v="0"/>
    <n v="0"/>
    <n v="0"/>
    <n v="0"/>
    <n v="0"/>
    <n v="0"/>
    <n v="0"/>
    <n v="0"/>
  </r>
  <r>
    <s v="MOJDDE"/>
    <x v="4"/>
    <s v="Port-à-Piment"/>
    <s v="Port-à-piment"/>
    <s v="Marché de Port-à-Piment"/>
    <x v="0"/>
    <s v="Enquête auprès d'un marchand"/>
    <n v="0"/>
    <n v="1"/>
    <s v="NA"/>
    <s v="NA"/>
    <s v="NA"/>
    <s v="NA"/>
    <s v="NA"/>
    <s v="NA"/>
    <s v="NA"/>
    <n v="25"/>
    <n v="25"/>
    <n v="25"/>
    <s v=""/>
    <n v="30"/>
    <n v="75"/>
    <m/>
    <s v=""/>
    <s v="Femme"/>
    <x v="1"/>
    <n v="1"/>
    <n v="0"/>
    <n v="0"/>
    <n v="0"/>
    <n v="0"/>
    <n v="0"/>
    <n v="0"/>
    <n v="0"/>
    <n v="0"/>
    <n v="0"/>
  </r>
  <r>
    <s v="FOKA DAI AYITI"/>
    <x v="1"/>
    <s v="Miragoâne"/>
    <s v="St Michel"/>
    <s v="Marché St Michel"/>
    <x v="1"/>
    <s v="Enquête auprès d'un marchand"/>
    <n v="1"/>
    <n v="1"/>
    <n v="62.5"/>
    <n v="76.923076923076906"/>
    <n v="65.2173913043478"/>
    <n v="68.965517241379303"/>
    <s v="NA"/>
    <s v="NA"/>
    <n v="488.59724612736602"/>
    <s v=""/>
    <n v="100"/>
    <n v="50"/>
    <s v=""/>
    <n v="50"/>
    <n v="75"/>
    <m/>
    <s v=""/>
    <s v="Femme"/>
    <x v="1"/>
    <n v="1"/>
    <n v="0"/>
    <n v="0"/>
    <n v="0"/>
    <n v="0"/>
    <n v="0"/>
    <n v="0"/>
    <n v="0"/>
    <n v="0"/>
    <n v="0"/>
  </r>
  <r>
    <s v="ACTED"/>
    <x v="3"/>
    <s v="Anse d'Hainault"/>
    <s v="Gabriel"/>
    <s v="Marché du Pont Gabriel"/>
    <x v="0"/>
    <s v="Enquête auprès d'un marchand"/>
    <n v="1"/>
    <n v="1"/>
    <n v="80"/>
    <n v="92.307692307692307"/>
    <s v="NA"/>
    <n v="82.758620689655103"/>
    <s v="NA"/>
    <s v="NA"/>
    <n v="500"/>
    <n v="30"/>
    <s v=""/>
    <s v=""/>
    <s v=""/>
    <n v="25"/>
    <n v="125"/>
    <m/>
    <s v=""/>
    <s v="Femme"/>
    <x v="1"/>
    <n v="1"/>
    <n v="0"/>
    <n v="0"/>
    <n v="0"/>
    <n v="0"/>
    <n v="0"/>
    <n v="0"/>
    <n v="0"/>
    <n v="0"/>
    <n v="0"/>
  </r>
  <r>
    <s v="Concern"/>
    <x v="0"/>
    <s v="Cité Soleil"/>
    <s v="Terre-noire"/>
    <s v="Marché de Terre Noire"/>
    <x v="1"/>
    <s v="Enquête auprès d'un marchand"/>
    <n v="1"/>
    <n v="0"/>
    <n v="125"/>
    <n v="96.153846153846104"/>
    <n v="108.695652173913"/>
    <n v="86.2068965517241"/>
    <n v="250"/>
    <n v="312.5"/>
    <n v="600"/>
    <s v=""/>
    <s v=""/>
    <s v=""/>
    <s v=""/>
    <s v=""/>
    <s v=""/>
    <m/>
    <s v=""/>
    <s v="Femme"/>
    <x v="1"/>
    <n v="1"/>
    <n v="0"/>
    <n v="1"/>
    <n v="0"/>
    <n v="0"/>
    <n v="0"/>
    <n v="0"/>
    <n v="0"/>
    <n v="0"/>
    <n v="0"/>
  </r>
  <r>
    <s v="ACTED"/>
    <x v="3"/>
    <s v="Anse d'Hainault"/>
    <s v="Gabriel"/>
    <s v="Marché du Pont Gabriel"/>
    <x v="0"/>
    <s v="Enquête auprès d'un marchand"/>
    <n v="0"/>
    <n v="1"/>
    <s v="NA"/>
    <s v="NA"/>
    <s v="NA"/>
    <s v="NA"/>
    <s v="NA"/>
    <s v="NA"/>
    <s v="NA"/>
    <n v="30"/>
    <n v="25"/>
    <s v=""/>
    <s v=""/>
    <n v="50"/>
    <n v="125"/>
    <m/>
    <s v=""/>
    <s v="Femme"/>
    <x v="1"/>
    <n v="1"/>
    <n v="0"/>
    <n v="0"/>
    <n v="0"/>
    <n v="0"/>
    <n v="0"/>
    <n v="0"/>
    <n v="0"/>
    <n v="0"/>
    <n v="0"/>
  </r>
  <r>
    <s v="WFP"/>
    <x v="4"/>
    <s v="Les Cayes"/>
    <s v="Les Cayes (Centre-ville)"/>
    <s v="Maché des Cayes"/>
    <x v="1"/>
    <s v="Enquête auprès d'un client (pour l'eau de boisson uniquement)"/>
    <s v=""/>
    <s v=""/>
    <s v="NA"/>
    <s v="NA"/>
    <s v="NA"/>
    <s v="NA"/>
    <s v="NA"/>
    <s v="NA"/>
    <s v="NA"/>
    <s v=""/>
    <s v=""/>
    <s v=""/>
    <s v=""/>
    <s v=""/>
    <s v=""/>
    <m/>
    <n v="25"/>
    <s v="Homme"/>
    <x v="2"/>
    <s v=""/>
    <s v=""/>
    <s v=""/>
    <s v=""/>
    <s v=""/>
    <s v=""/>
    <s v=""/>
    <s v=""/>
    <s v=""/>
    <s v=""/>
  </r>
  <r>
    <s v="WFP"/>
    <x v="4"/>
    <s v="Les Cayes"/>
    <s v="Les Cayes (Centre-ville)"/>
    <s v="Maché des Cayes"/>
    <x v="1"/>
    <s v="Enquête auprès d'un client (pour l'eau de boisson uniquement)"/>
    <s v=""/>
    <s v=""/>
    <s v="NA"/>
    <s v="NA"/>
    <s v="NA"/>
    <s v="NA"/>
    <s v="NA"/>
    <s v="NA"/>
    <s v="NA"/>
    <s v=""/>
    <s v=""/>
    <s v=""/>
    <s v=""/>
    <s v=""/>
    <s v=""/>
    <m/>
    <n v="25"/>
    <s v="Homme"/>
    <x v="2"/>
    <s v=""/>
    <s v=""/>
    <s v=""/>
    <s v=""/>
    <s v=""/>
    <s v=""/>
    <s v=""/>
    <s v=""/>
    <s v=""/>
    <s v=""/>
  </r>
  <r>
    <s v="WFP"/>
    <x v="4"/>
    <s v="Les Cayes"/>
    <s v="Les Cayes (Centre-ville)"/>
    <s v="Maché des Cayes"/>
    <x v="1"/>
    <s v="Enquête auprès d'un client (pour l'eau de boisson uniquement)"/>
    <s v=""/>
    <s v=""/>
    <s v="NA"/>
    <s v="NA"/>
    <s v="NA"/>
    <s v="NA"/>
    <s v="NA"/>
    <s v="NA"/>
    <s v="NA"/>
    <s v=""/>
    <s v=""/>
    <s v=""/>
    <s v=""/>
    <s v=""/>
    <s v=""/>
    <m/>
    <n v="25"/>
    <s v="Homme"/>
    <x v="2"/>
    <s v=""/>
    <s v=""/>
    <s v=""/>
    <s v=""/>
    <s v=""/>
    <s v=""/>
    <s v=""/>
    <s v=""/>
    <s v=""/>
    <s v=""/>
  </r>
  <r>
    <s v="WFP"/>
    <x v="4"/>
    <s v="Les Cayes"/>
    <s v="Les Cayes (Centre-ville)"/>
    <s v="Maché des Cayes"/>
    <x v="1"/>
    <s v="Enquête auprès d'un client (pour l'eau de boisson uniquement)"/>
    <s v=""/>
    <s v=""/>
    <s v="NA"/>
    <s v="NA"/>
    <s v="NA"/>
    <s v="NA"/>
    <s v="NA"/>
    <s v="NA"/>
    <s v="NA"/>
    <s v=""/>
    <s v=""/>
    <s v=""/>
    <s v=""/>
    <s v=""/>
    <s v=""/>
    <m/>
    <n v="0"/>
    <s v="Homme"/>
    <x v="2"/>
    <s v=""/>
    <s v=""/>
    <s v=""/>
    <s v=""/>
    <s v=""/>
    <s v=""/>
    <s v=""/>
    <s v=""/>
    <s v=""/>
    <s v=""/>
  </r>
  <r>
    <s v="UNDP"/>
    <x v="0"/>
    <s v="Léogâne"/>
    <s v="Dufort"/>
    <s v="Marche Dufort"/>
    <x v="0"/>
    <s v="Enquête auprès d'un client (pour l'eau de boisson uniquement)"/>
    <s v=""/>
    <s v=""/>
    <s v="NA"/>
    <s v="NA"/>
    <s v="NA"/>
    <s v="NA"/>
    <s v="NA"/>
    <s v="NA"/>
    <s v="NA"/>
    <s v=""/>
    <s v=""/>
    <s v=""/>
    <s v=""/>
    <s v=""/>
    <s v=""/>
    <m/>
    <n v="40"/>
    <s v="Femme"/>
    <x v="2"/>
    <s v=""/>
    <s v=""/>
    <s v=""/>
    <s v=""/>
    <s v=""/>
    <s v=""/>
    <s v=""/>
    <s v=""/>
    <s v=""/>
    <s v=""/>
  </r>
  <r>
    <s v="WFP"/>
    <x v="2"/>
    <s v="Limonade"/>
    <s v="Limonade"/>
    <s v="Marché principal de Limonade"/>
    <x v="0"/>
    <s v="Enquête auprès d'un marchand"/>
    <n v="1"/>
    <n v="1"/>
    <n v="122.5"/>
    <n v="121.153846153846"/>
    <n v="76.086956521739097"/>
    <n v="96.551724137931004"/>
    <n v="291.666666666666"/>
    <n v="218.75"/>
    <n v="550"/>
    <n v="20"/>
    <n v="15"/>
    <n v="25"/>
    <n v="101"/>
    <n v="15"/>
    <n v="75"/>
    <m/>
    <s v=""/>
    <s v="Femme"/>
    <x v="1"/>
    <n v="1"/>
    <n v="0"/>
    <n v="0"/>
    <n v="0"/>
    <n v="0"/>
    <n v="0"/>
    <n v="0"/>
    <n v="0"/>
    <n v="0"/>
    <n v="0"/>
  </r>
  <r>
    <s v="WFP"/>
    <x v="2"/>
    <s v="Limonade"/>
    <s v="Limonade"/>
    <s v="Marché principal de Limonade"/>
    <x v="0"/>
    <s v="Enquête auprès d'un marchand"/>
    <n v="1"/>
    <n v="1"/>
    <n v="105"/>
    <n v="121.153846153846"/>
    <n v="91.304347826086897"/>
    <n v="96.551724137931004"/>
    <n v="291.666666666666"/>
    <n v="291.66666670000001"/>
    <n v="600"/>
    <n v="20"/>
    <n v="25"/>
    <n v="25"/>
    <n v="101"/>
    <n v="25"/>
    <n v="75"/>
    <m/>
    <s v=""/>
    <s v="Femme"/>
    <x v="1"/>
    <n v="1"/>
    <n v="0"/>
    <n v="0"/>
    <n v="0"/>
    <n v="0"/>
    <n v="0"/>
    <n v="0"/>
    <n v="0"/>
    <n v="0"/>
    <n v="0"/>
  </r>
  <r>
    <s v="MOJDDE"/>
    <x v="4"/>
    <s v="Port-à-Piment"/>
    <s v="Port-à-piment"/>
    <s v="Marché de Port-à-Piment"/>
    <x v="0"/>
    <s v="Enquête auprès d'un marchand"/>
    <n v="0"/>
    <n v="1"/>
    <s v="NA"/>
    <s v="NA"/>
    <s v="NA"/>
    <s v="NA"/>
    <s v="NA"/>
    <s v="NA"/>
    <s v="NA"/>
    <n v="25"/>
    <n v="30"/>
    <n v="25"/>
    <n v="50"/>
    <n v="25"/>
    <n v="100"/>
    <m/>
    <s v=""/>
    <s v="Femme"/>
    <x v="1"/>
    <n v="1"/>
    <n v="0"/>
    <n v="0"/>
    <n v="0"/>
    <n v="1"/>
    <n v="0"/>
    <n v="0"/>
    <n v="0"/>
    <n v="0"/>
    <n v="0"/>
  </r>
  <r>
    <s v="ACTED"/>
    <x v="3"/>
    <s v="Anse d'Hainault"/>
    <s v="Gaillard"/>
    <s v="Marché communal d'Anse-d'Hainault"/>
    <x v="1"/>
    <s v="Enquête auprès d'un marchand"/>
    <n v="1"/>
    <n v="0"/>
    <n v="80"/>
    <n v="92.307692307692307"/>
    <n v="86.956521739130395"/>
    <n v="82.758620689655103"/>
    <s v="NA"/>
    <s v="NA"/>
    <n v="480"/>
    <s v=""/>
    <s v=""/>
    <s v=""/>
    <s v=""/>
    <s v=""/>
    <s v=""/>
    <m/>
    <s v=""/>
    <s v="Femme"/>
    <x v="1"/>
    <n v="1"/>
    <n v="0"/>
    <n v="0"/>
    <n v="0"/>
    <n v="0"/>
    <n v="0"/>
    <n v="0"/>
    <n v="0"/>
    <n v="0"/>
    <n v="0"/>
  </r>
  <r>
    <s v="FOKA DAI AYITI"/>
    <x v="1"/>
    <s v="Miragoâne"/>
    <s v="St Michel"/>
    <s v="Marché St Michel"/>
    <x v="1"/>
    <s v="Enquête auprès d'un marchand"/>
    <n v="1"/>
    <n v="0"/>
    <n v="75"/>
    <n v="96.153846153846104"/>
    <n v="65.2173913043478"/>
    <n v="68.965517241379303"/>
    <s v="NA"/>
    <s v="NA"/>
    <n v="500"/>
    <s v=""/>
    <s v=""/>
    <s v=""/>
    <s v=""/>
    <s v=""/>
    <s v=""/>
    <m/>
    <s v=""/>
    <s v="Femme"/>
    <x v="1"/>
    <n v="1"/>
    <n v="0"/>
    <n v="0"/>
    <n v="0"/>
    <n v="0"/>
    <n v="0"/>
    <n v="0"/>
    <n v="0"/>
    <n v="0"/>
    <n v="0"/>
  </r>
  <r>
    <s v="ACTED"/>
    <x v="3"/>
    <s v="Anse d'Hainault"/>
    <s v="Gabriel"/>
    <s v="Marché du Pont Gabriel"/>
    <x v="0"/>
    <s v="Enquête auprès d'un marchand"/>
    <n v="1"/>
    <n v="1"/>
    <n v="80"/>
    <n v="92.307692307692307"/>
    <s v="NA"/>
    <n v="82.758620689655103"/>
    <s v="NA"/>
    <s v="NA"/>
    <n v="500"/>
    <n v="30"/>
    <s v=""/>
    <s v=""/>
    <s v=""/>
    <s v=""/>
    <s v=""/>
    <m/>
    <s v=""/>
    <s v="Femme"/>
    <x v="1"/>
    <n v="1"/>
    <n v="0"/>
    <n v="0"/>
    <n v="0"/>
    <n v="0"/>
    <n v="0"/>
    <n v="0"/>
    <n v="0"/>
    <n v="0"/>
    <n v="0"/>
  </r>
  <r>
    <s v="ACTED"/>
    <x v="3"/>
    <s v="Anse d'Hainault"/>
    <s v="Gaillard"/>
    <s v="Marché communal d'Anse-d'Hainault"/>
    <x v="1"/>
    <s v="Enquête auprès d'un marchand"/>
    <n v="1"/>
    <n v="1"/>
    <n v="80"/>
    <n v="92.307692307692307"/>
    <n v="86.956521739130395"/>
    <n v="82.758620689655103"/>
    <n v="166.666666666666"/>
    <n v="133.33333329999999"/>
    <n v="480"/>
    <n v="30"/>
    <n v="25"/>
    <s v=""/>
    <s v=""/>
    <n v="50"/>
    <n v="125"/>
    <m/>
    <s v=""/>
    <s v="Femme"/>
    <x v="1"/>
    <n v="1"/>
    <n v="0"/>
    <n v="0"/>
    <n v="0"/>
    <n v="0"/>
    <n v="0"/>
    <n v="0"/>
    <n v="0"/>
    <n v="0"/>
    <n v="0"/>
  </r>
  <r>
    <s v="Concern"/>
    <x v="0"/>
    <s v="Cité Soleil"/>
    <s v="Terre-noire"/>
    <s v="Marché de Terre Noire"/>
    <x v="1"/>
    <s v="Enquête auprès d'un marchand"/>
    <n v="1"/>
    <n v="0"/>
    <n v="87.5"/>
    <n v="96.153846153846104"/>
    <n v="86.956521739130395"/>
    <n v="86.2068965517241"/>
    <n v="208.333333333333"/>
    <n v="208.33333329999999"/>
    <n v="675.892857142857"/>
    <s v=""/>
    <s v=""/>
    <s v=""/>
    <s v=""/>
    <s v=""/>
    <s v=""/>
    <m/>
    <s v=""/>
    <s v="Femme"/>
    <x v="1"/>
    <n v="1"/>
    <n v="0"/>
    <n v="1"/>
    <n v="0"/>
    <n v="1"/>
    <n v="0"/>
    <n v="0"/>
    <n v="0"/>
    <n v="0"/>
    <n v="0"/>
  </r>
  <r>
    <s v="WFP"/>
    <x v="2"/>
    <s v="Limonade"/>
    <s v="Limonade"/>
    <s v="Marché principal de Limonade"/>
    <x v="0"/>
    <s v="Enquête auprès d'un marchand"/>
    <n v="1"/>
    <n v="1"/>
    <n v="105"/>
    <n v="121.153846153846"/>
    <n v="91.304347826086897"/>
    <n v="96.551724137931004"/>
    <n v="218.75"/>
    <n v="291.66666670000001"/>
    <n v="600"/>
    <n v="25"/>
    <n v="25"/>
    <n v="25"/>
    <n v="92.470277410832196"/>
    <n v="25"/>
    <n v="75"/>
    <m/>
    <s v=""/>
    <s v="Femme"/>
    <x v="1"/>
    <n v="1"/>
    <n v="0"/>
    <n v="0"/>
    <n v="0"/>
    <n v="0"/>
    <n v="0"/>
    <n v="0"/>
    <n v="0"/>
    <n v="0"/>
    <n v="0"/>
  </r>
  <r>
    <s v="FOKA DAI AYITI"/>
    <x v="1"/>
    <s v="Miragoâne"/>
    <s v="St Michel"/>
    <s v="Marché de Miragoane"/>
    <x v="1"/>
    <s v="Enquête auprès d'un marchand"/>
    <n v="1"/>
    <n v="1"/>
    <n v="75"/>
    <n v="86.538461538461505"/>
    <n v="108.695652173913"/>
    <n v="68.965517241379303"/>
    <n v="187.5"/>
    <n v="250"/>
    <n v="500"/>
    <n v="25"/>
    <n v="15"/>
    <n v="35"/>
    <s v=""/>
    <n v="25"/>
    <n v="60"/>
    <m/>
    <s v=""/>
    <s v="Femme"/>
    <x v="0"/>
    <n v="1"/>
    <n v="0"/>
    <n v="0"/>
    <n v="0"/>
    <n v="0"/>
    <n v="0"/>
    <n v="0"/>
    <n v="0"/>
    <n v="0"/>
    <n v="0"/>
  </r>
  <r>
    <s v="Save the Children"/>
    <x v="5"/>
    <s v="L'Estère"/>
    <s v="L'Estère"/>
    <s v="Marché de l'Estère"/>
    <x v="1"/>
    <s v="Enquête auprès d'un marchand"/>
    <n v="1"/>
    <n v="0"/>
    <n v="62.5"/>
    <n v="86.538461538461505"/>
    <n v="54.347826086956502"/>
    <n v="77.586206896551701"/>
    <n v="187.5"/>
    <s v="NA"/>
    <n v="550"/>
    <s v=""/>
    <s v=""/>
    <s v=""/>
    <s v=""/>
    <s v=""/>
    <s v=""/>
    <m/>
    <s v=""/>
    <s v="Femme"/>
    <x v="1"/>
    <n v="1"/>
    <n v="0"/>
    <n v="0"/>
    <n v="0"/>
    <n v="1"/>
    <n v="0"/>
    <n v="0"/>
    <n v="0"/>
    <n v="0"/>
    <n v="0"/>
  </r>
  <r>
    <s v="CRS"/>
    <x v="1"/>
    <s v="Petite Rivière de Nippes"/>
    <s v="Petite Rivière de Nippes (Centre-ville)"/>
    <s v="Marché du centre-ville"/>
    <x v="0"/>
    <s v="Enquête auprès d'un marchand"/>
    <n v="0"/>
    <n v="1"/>
    <s v="NA"/>
    <s v="NA"/>
    <s v="NA"/>
    <s v="NA"/>
    <s v="NA"/>
    <s v="NA"/>
    <s v="NA"/>
    <s v=""/>
    <n v="25"/>
    <n v="50"/>
    <s v=""/>
    <n v="30"/>
    <n v="42.5"/>
    <m/>
    <s v=""/>
    <s v="Femme"/>
    <x v="1"/>
    <n v="1"/>
    <n v="0"/>
    <n v="0"/>
    <n v="1"/>
    <n v="0"/>
    <n v="0"/>
    <n v="0"/>
    <n v="0"/>
    <n v="0"/>
    <n v="0"/>
  </r>
  <r>
    <s v="UNDP"/>
    <x v="0"/>
    <s v="Léogâne"/>
    <s v="Dufort"/>
    <s v="Marche Dufort"/>
    <x v="0"/>
    <s v="Enquête auprès d'un marchand"/>
    <n v="1"/>
    <n v="0"/>
    <s v="NA"/>
    <n v="96.153846153846104"/>
    <n v="130.434782608695"/>
    <n v="86.2068965517241"/>
    <n v="208.333333333333"/>
    <s v="NA"/>
    <n v="300"/>
    <s v=""/>
    <s v=""/>
    <s v=""/>
    <s v=""/>
    <s v=""/>
    <s v=""/>
    <m/>
    <s v=""/>
    <s v="Homme"/>
    <x v="0"/>
    <n v="1"/>
    <n v="0"/>
    <n v="0"/>
    <n v="0"/>
    <n v="0"/>
    <n v="0"/>
    <n v="0"/>
    <n v="0"/>
    <n v="0"/>
    <n v="0"/>
  </r>
  <r>
    <s v="WFP"/>
    <x v="2"/>
    <s v="Cap-Haïtien"/>
    <s v="Cap-Haïtien (Centre ville)"/>
    <s v="Marché de Cluny"/>
    <x v="1"/>
    <s v="Enquête auprès d'un marchand"/>
    <n v="0"/>
    <n v="1"/>
    <s v="NA"/>
    <s v="NA"/>
    <s v="NA"/>
    <s v="NA"/>
    <s v="NA"/>
    <s v="NA"/>
    <s v="NA"/>
    <n v="25"/>
    <n v="25"/>
    <n v="25"/>
    <n v="50"/>
    <n v="25"/>
    <n v="100"/>
    <m/>
    <s v=""/>
    <s v="Femme"/>
    <x v="1"/>
    <n v="1"/>
    <n v="0"/>
    <n v="0"/>
    <n v="0"/>
    <n v="0"/>
    <n v="0"/>
    <n v="0"/>
    <n v="0"/>
    <n v="0"/>
    <n v="0"/>
  </r>
  <r>
    <s v="MOJDDE"/>
    <x v="4"/>
    <s v="Port-à-Piment"/>
    <s v="Port-à-piment"/>
    <s v="Marché de Port-à-Piment"/>
    <x v="0"/>
    <s v="Enquête auprès d'un marchand"/>
    <n v="0"/>
    <n v="1"/>
    <s v="NA"/>
    <s v="NA"/>
    <s v="NA"/>
    <s v="NA"/>
    <s v="NA"/>
    <s v="NA"/>
    <s v="NA"/>
    <n v="25"/>
    <n v="25"/>
    <n v="35"/>
    <n v="50"/>
    <n v="20"/>
    <n v="75"/>
    <m/>
    <s v=""/>
    <s v="Femme"/>
    <x v="1"/>
    <n v="1"/>
    <n v="0"/>
    <n v="0"/>
    <n v="0"/>
    <n v="1"/>
    <n v="0"/>
    <n v="0"/>
    <n v="0"/>
    <n v="0"/>
    <n v="0"/>
  </r>
  <r>
    <s v="MOJDDE"/>
    <x v="4"/>
    <s v="Port-à-Piment"/>
    <s v="Port-à-piment"/>
    <s v="Marché de Port-à-Piment"/>
    <x v="0"/>
    <s v="Enquête auprès d'un marchand"/>
    <n v="1"/>
    <n v="0"/>
    <n v="75"/>
    <n v="96.153846153846104"/>
    <n v="65.2173913043478"/>
    <n v="77.586206896551701"/>
    <n v="208.333333333333"/>
    <n v="208.33333329999999"/>
    <n v="500"/>
    <s v=""/>
    <s v=""/>
    <s v=""/>
    <s v=""/>
    <s v=""/>
    <s v=""/>
    <m/>
    <s v=""/>
    <s v="Homme"/>
    <x v="0"/>
    <n v="1"/>
    <n v="0"/>
    <n v="0"/>
    <n v="0"/>
    <n v="0"/>
    <n v="0"/>
    <n v="0"/>
    <n v="0"/>
    <n v="0"/>
    <n v="0"/>
  </r>
  <r>
    <s v="WFP"/>
    <x v="2"/>
    <s v="Cap-Haïtien"/>
    <s v="Cap-Haïtien (Centre ville)"/>
    <s v="Marché de Cluny"/>
    <x v="1"/>
    <s v="Enquête auprès d'un marchand"/>
    <n v="1"/>
    <n v="1"/>
    <n v="120"/>
    <n v="92.307692307692307"/>
    <n v="78.260869565217305"/>
    <n v="82.758620689655103"/>
    <n v="250"/>
    <n v="312.5"/>
    <n v="400"/>
    <n v="50"/>
    <n v="25"/>
    <n v="25"/>
    <n v="50"/>
    <n v="25"/>
    <n v="75"/>
    <m/>
    <s v=""/>
    <s v="Femme"/>
    <x v="1"/>
    <n v="1"/>
    <n v="0"/>
    <n v="0"/>
    <n v="0"/>
    <n v="0"/>
    <n v="0"/>
    <n v="0"/>
    <n v="0"/>
    <n v="0"/>
    <n v="0"/>
  </r>
  <r>
    <s v="WFP"/>
    <x v="2"/>
    <s v="Cap-Haïtien"/>
    <s v="Cap-Haïtien (Centre ville)"/>
    <s v="Marché de Cluny"/>
    <x v="1"/>
    <s v="Enquête auprès d'un marchand"/>
    <n v="0"/>
    <n v="1"/>
    <s v="NA"/>
    <s v="NA"/>
    <s v="NA"/>
    <s v="NA"/>
    <s v="NA"/>
    <s v="NA"/>
    <s v="NA"/>
    <n v="25"/>
    <n v="25"/>
    <n v="25"/>
    <n v="92.470277410832196"/>
    <n v="25"/>
    <n v="75"/>
    <m/>
    <s v=""/>
    <s v="Femme"/>
    <x v="1"/>
    <n v="1"/>
    <n v="0"/>
    <n v="0"/>
    <n v="0"/>
    <n v="0"/>
    <n v="0"/>
    <n v="0"/>
    <n v="0"/>
    <n v="0"/>
    <n v="0"/>
  </r>
  <r>
    <s v="FOKA DAI AYITI"/>
    <x v="1"/>
    <s v="Miragoâne"/>
    <s v="Miragoane"/>
    <s v="Marché de Miragoane"/>
    <x v="1"/>
    <s v="Enquête auprès d'un marchand"/>
    <n v="1"/>
    <n v="1"/>
    <n v="75"/>
    <n v="96.153846153846104"/>
    <n v="108.695652173913"/>
    <n v="77.586206896551701"/>
    <n v="250"/>
    <n v="291.66666670000001"/>
    <n v="600"/>
    <n v="35"/>
    <s v=""/>
    <s v=""/>
    <s v=""/>
    <s v=""/>
    <s v=""/>
    <m/>
    <s v=""/>
    <s v="Femme"/>
    <x v="1"/>
    <n v="1"/>
    <n v="0"/>
    <n v="0"/>
    <n v="0"/>
    <n v="1"/>
    <n v="0"/>
    <n v="0"/>
    <n v="0"/>
    <n v="0"/>
    <n v="0"/>
  </r>
  <r>
    <s v="WFP"/>
    <x v="2"/>
    <s v="Limonade"/>
    <s v="Limonade"/>
    <s v="Marché principal de Limonade"/>
    <x v="0"/>
    <s v="Enquête auprès d'un marchand"/>
    <n v="1"/>
    <n v="1"/>
    <n v="87.5"/>
    <n v="94.230769230769198"/>
    <n v="76.086956521739097"/>
    <n v="96.551724137931004"/>
    <n v="218.75"/>
    <n v="218.75"/>
    <s v="NA"/>
    <n v="15"/>
    <n v="15"/>
    <n v="25"/>
    <n v="101"/>
    <n v="25"/>
    <n v="75"/>
    <m/>
    <s v=""/>
    <s v="Femme"/>
    <x v="0"/>
    <n v="1"/>
    <n v="0"/>
    <n v="0"/>
    <n v="0"/>
    <n v="0"/>
    <n v="0"/>
    <n v="0"/>
    <n v="0"/>
    <n v="0"/>
    <n v="0"/>
  </r>
  <r>
    <s v="Save the Children"/>
    <x v="5"/>
    <s v="L'Estère"/>
    <s v="L'Estère"/>
    <s v="Marché de l'Estère"/>
    <x v="1"/>
    <s v="Enquête auprès d'un marchand"/>
    <n v="0"/>
    <n v="1"/>
    <s v="NA"/>
    <s v="NA"/>
    <s v="NA"/>
    <s v="NA"/>
    <s v="NA"/>
    <s v="NA"/>
    <s v="NA"/>
    <n v="25"/>
    <n v="15"/>
    <n v="25"/>
    <n v="200"/>
    <n v="20"/>
    <n v="75"/>
    <m/>
    <s v=""/>
    <s v="Homme"/>
    <x v="1"/>
    <n v="1"/>
    <n v="0"/>
    <n v="0"/>
    <n v="0"/>
    <n v="0"/>
    <n v="0"/>
    <n v="0"/>
    <n v="0"/>
    <n v="0"/>
    <n v="0"/>
  </r>
  <r>
    <s v="MOJDDE"/>
    <x v="4"/>
    <s v="Port-à-Piment"/>
    <s v="Port-à-piment"/>
    <s v="Marché de Port-à-Piment"/>
    <x v="0"/>
    <s v="Enquête auprès d'un marchand"/>
    <n v="0"/>
    <n v="1"/>
    <s v="NA"/>
    <s v="NA"/>
    <s v="NA"/>
    <s v="NA"/>
    <s v="NA"/>
    <s v="NA"/>
    <s v="NA"/>
    <n v="25"/>
    <n v="25"/>
    <n v="50"/>
    <n v="50"/>
    <n v="25"/>
    <n v="100"/>
    <m/>
    <s v=""/>
    <s v="Femme"/>
    <x v="1"/>
    <n v="1"/>
    <n v="0"/>
    <n v="0"/>
    <n v="0"/>
    <n v="1"/>
    <n v="0"/>
    <n v="0"/>
    <n v="0"/>
    <n v="0"/>
    <n v="0"/>
  </r>
  <r>
    <s v="Save the Children"/>
    <x v="5"/>
    <s v="L'Estère"/>
    <s v="L'Estère"/>
    <s v="Marché de l'Estère"/>
    <x v="1"/>
    <s v="Enquête auprès d'un marchand"/>
    <n v="1"/>
    <n v="1"/>
    <n v="60"/>
    <n v="76.923076923076906"/>
    <n v="54.347826086956502"/>
    <n v="68.965517241379303"/>
    <n v="166.666666666666"/>
    <s v="NA"/>
    <n v="500"/>
    <n v="20"/>
    <n v="15"/>
    <n v="20"/>
    <s v=""/>
    <n v="20"/>
    <s v=""/>
    <m/>
    <s v=""/>
    <s v="Femme"/>
    <x v="0"/>
    <n v="1"/>
    <n v="0"/>
    <n v="0"/>
    <n v="0"/>
    <n v="1"/>
    <n v="0"/>
    <n v="0"/>
    <n v="0"/>
    <n v="0"/>
    <n v="0"/>
  </r>
  <r>
    <s v="FOKA DAI AYITI"/>
    <x v="1"/>
    <s v="Miragoâne"/>
    <s v="St Michel"/>
    <s v="Marché St Michel"/>
    <x v="1"/>
    <s v="Enquête auprès d'un marchand"/>
    <n v="1"/>
    <n v="0"/>
    <n v="62.5"/>
    <n v="57.692307692307601"/>
    <n v="54.347826086956502"/>
    <n v="68.965517241379303"/>
    <s v="NA"/>
    <n v="166.66666670000001"/>
    <n v="500"/>
    <s v=""/>
    <s v=""/>
    <s v=""/>
    <s v=""/>
    <s v=""/>
    <s v=""/>
    <m/>
    <s v=""/>
    <s v="Femme"/>
    <x v="1"/>
    <n v="1"/>
    <n v="0"/>
    <n v="0"/>
    <n v="0"/>
    <n v="0"/>
    <n v="0"/>
    <n v="0"/>
    <n v="0"/>
    <n v="0"/>
    <n v="0"/>
  </r>
  <r>
    <s v="WFP"/>
    <x v="4"/>
    <s v="Les Cayes"/>
    <s v="Les Cayes (Centre-ville)"/>
    <s v="Maché des Cayes"/>
    <x v="1"/>
    <s v="Enquête auprès d'un marchand"/>
    <n v="1"/>
    <n v="0"/>
    <n v="62.5"/>
    <n v="96.153846153846104"/>
    <n v="86.956521739130395"/>
    <n v="86.2068965517241"/>
    <n v="208.333333333333"/>
    <n v="208.33333329999999"/>
    <n v="550"/>
    <s v=""/>
    <s v=""/>
    <s v=""/>
    <s v=""/>
    <s v=""/>
    <s v=""/>
    <m/>
    <s v=""/>
    <s v="Femme"/>
    <x v="1"/>
    <n v="1"/>
    <n v="0"/>
    <n v="0"/>
    <n v="0"/>
    <n v="1"/>
    <n v="0"/>
    <n v="0"/>
    <n v="0"/>
    <n v="0"/>
    <n v="0"/>
  </r>
  <r>
    <s v="Concern"/>
    <x v="0"/>
    <s v="Cité Soleil"/>
    <s v="Terre-noire"/>
    <s v="Marché de Terre Noire"/>
    <x v="1"/>
    <s v="Enquête auprès d'un marchand"/>
    <n v="1"/>
    <n v="0"/>
    <n v="100"/>
    <n v="96.153846153846104"/>
    <n v="108.695652173913"/>
    <n v="86.2068965517241"/>
    <n v="208.333333333333"/>
    <n v="312.5"/>
    <n v="600"/>
    <s v=""/>
    <s v=""/>
    <s v=""/>
    <s v=""/>
    <s v=""/>
    <s v=""/>
    <m/>
    <s v=""/>
    <s v="Femme"/>
    <x v="1"/>
    <n v="1"/>
    <n v="0"/>
    <n v="0"/>
    <n v="0"/>
    <n v="0"/>
    <n v="0"/>
    <n v="0"/>
    <n v="0"/>
    <n v="0"/>
    <n v="0"/>
  </r>
  <r>
    <s v="Save the Children"/>
    <x v="5"/>
    <s v="L'Estère"/>
    <s v="L'Estère"/>
    <s v="Marché de l'Estère"/>
    <x v="1"/>
    <s v="Enquête auprès d'un marchand"/>
    <n v="1"/>
    <n v="0"/>
    <n v="75"/>
    <n v="96.153846153846104"/>
    <n v="65.2173913043478"/>
    <n v="77.586206896551701"/>
    <n v="166.666666666666"/>
    <n v="291.66666670000001"/>
    <n v="700"/>
    <s v=""/>
    <s v=""/>
    <s v=""/>
    <s v=""/>
    <s v=""/>
    <s v=""/>
    <m/>
    <s v=""/>
    <s v="Femme"/>
    <x v="1"/>
    <n v="1"/>
    <n v="0"/>
    <n v="0"/>
    <n v="0"/>
    <n v="0"/>
    <n v="0"/>
    <n v="0"/>
    <n v="0"/>
    <n v="0"/>
    <n v="0"/>
  </r>
  <r>
    <s v="FOKA DAI AYITI"/>
    <x v="1"/>
    <s v="Miragoâne"/>
    <s v="St Michel"/>
    <s v="Marché St Michel"/>
    <x v="1"/>
    <s v="Enquête auprès d'un marchand"/>
    <n v="1"/>
    <n v="1"/>
    <s v="NA"/>
    <s v="NA"/>
    <s v="NA"/>
    <s v="NA"/>
    <s v="NA"/>
    <s v="NA"/>
    <n v="550"/>
    <s v=""/>
    <s v=""/>
    <s v=""/>
    <s v=""/>
    <s v=""/>
    <n v="100"/>
    <m/>
    <s v=""/>
    <s v="Homme"/>
    <x v="0"/>
    <n v="1"/>
    <n v="0"/>
    <n v="0"/>
    <n v="0"/>
    <n v="1"/>
    <n v="0"/>
    <n v="0"/>
    <n v="0"/>
    <n v="0"/>
    <n v="0"/>
  </r>
  <r>
    <s v="ACTED"/>
    <x v="3"/>
    <s v="Anse d'Hainault"/>
    <s v="Gabriel"/>
    <s v="Marché du Pont Gabriel"/>
    <x v="0"/>
    <s v="Enquête auprès d'un marchand"/>
    <n v="1"/>
    <n v="0"/>
    <n v="80"/>
    <n v="92.307692307692307"/>
    <s v="NA"/>
    <n v="82.758620689655103"/>
    <s v="NA"/>
    <s v="NA"/>
    <n v="500"/>
    <s v=""/>
    <s v=""/>
    <s v=""/>
    <s v=""/>
    <s v=""/>
    <s v=""/>
    <m/>
    <s v=""/>
    <s v="Femme"/>
    <x v="3"/>
    <n v="1"/>
    <n v="0"/>
    <n v="0"/>
    <n v="0"/>
    <n v="0"/>
    <n v="0"/>
    <n v="0"/>
    <n v="0"/>
    <n v="0"/>
    <n v="0"/>
  </r>
  <r>
    <s v="FOKA DAI AYITI"/>
    <x v="1"/>
    <s v="Miragoâne"/>
    <s v="St Michel"/>
    <s v="Marché St Michel"/>
    <x v="1"/>
    <s v="Enquête auprès d'un marchand"/>
    <n v="1"/>
    <n v="1"/>
    <n v="87.5"/>
    <n v="86.538461538461505"/>
    <n v="86.956521739130395"/>
    <n v="68.965517241379303"/>
    <n v="166.666666666666"/>
    <s v="NA"/>
    <n v="550"/>
    <s v=""/>
    <s v=""/>
    <n v="50"/>
    <s v=""/>
    <s v=""/>
    <s v=""/>
    <m/>
    <s v=""/>
    <s v="Femme"/>
    <x v="1"/>
    <n v="1"/>
    <n v="0"/>
    <n v="0"/>
    <n v="0"/>
    <n v="1"/>
    <n v="0"/>
    <n v="0"/>
    <n v="0"/>
    <n v="0"/>
    <n v="0"/>
  </r>
  <r>
    <s v="FOKA DAI AYITI"/>
    <x v="1"/>
    <s v="Miragoâne"/>
    <s v="St Michel"/>
    <s v="Marché St Michel"/>
    <x v="1"/>
    <s v="Enquête auprès d'un marchand"/>
    <n v="0"/>
    <n v="1"/>
    <s v="NA"/>
    <s v="NA"/>
    <s v="NA"/>
    <s v="NA"/>
    <s v="NA"/>
    <s v="NA"/>
    <s v="NA"/>
    <s v=""/>
    <n v="15"/>
    <n v="50"/>
    <s v=""/>
    <n v="20"/>
    <n v="50"/>
    <m/>
    <s v=""/>
    <s v="Femme"/>
    <x v="1"/>
    <n v="1"/>
    <n v="0"/>
    <n v="0"/>
    <n v="0"/>
    <n v="0"/>
    <n v="0"/>
    <n v="0"/>
    <n v="0"/>
    <n v="0"/>
    <n v="0"/>
  </r>
  <r>
    <s v="Save the Children"/>
    <x v="5"/>
    <s v="L'Estère"/>
    <s v="L'Estère"/>
    <s v="Marché de l'Estère"/>
    <x v="1"/>
    <s v="Enquête auprès d'un marchand"/>
    <n v="1"/>
    <n v="1"/>
    <n v="75"/>
    <n v="76.923076923076906"/>
    <n v="65.2173913043478"/>
    <n v="68.965517241379303"/>
    <n v="166.666666666666"/>
    <s v="NA"/>
    <n v="600"/>
    <n v="25"/>
    <n v="20"/>
    <s v=""/>
    <s v=""/>
    <n v="20"/>
    <n v="100"/>
    <m/>
    <s v=""/>
    <s v="Femme"/>
    <x v="1"/>
    <n v="1"/>
    <n v="0"/>
    <n v="0"/>
    <n v="0"/>
    <n v="0"/>
    <n v="0"/>
    <n v="0"/>
    <n v="0"/>
    <n v="0"/>
    <n v="0"/>
  </r>
  <r>
    <s v="WFP"/>
    <x v="4"/>
    <s v="Les Cayes"/>
    <s v="Les Cayes (Centre-ville)"/>
    <s v="Maché des Cayes"/>
    <x v="1"/>
    <s v="Enquête auprès d'un marchand"/>
    <n v="0"/>
    <n v="1"/>
    <s v="NA"/>
    <s v="NA"/>
    <s v="NA"/>
    <s v="NA"/>
    <s v="NA"/>
    <s v="NA"/>
    <s v="NA"/>
    <n v="25"/>
    <n v="25"/>
    <n v="50"/>
    <s v=""/>
    <n v="25"/>
    <n v="63.75"/>
    <m/>
    <s v=""/>
    <s v="Femme"/>
    <x v="0"/>
    <n v="1"/>
    <n v="0"/>
    <n v="0"/>
    <n v="0"/>
    <n v="0"/>
    <n v="0"/>
    <n v="0"/>
    <n v="0"/>
    <n v="0"/>
    <n v="0"/>
  </r>
  <r>
    <s v="WFP"/>
    <x v="4"/>
    <s v="Les Cayes"/>
    <s v="Les Cayes (Centre-ville)"/>
    <s v="Maché des Cayes"/>
    <x v="1"/>
    <s v="Enquête auprès d'un client (pour l'eau de boisson uniquement)"/>
    <s v=""/>
    <s v=""/>
    <s v="NA"/>
    <s v="NA"/>
    <s v="NA"/>
    <s v="NA"/>
    <s v="NA"/>
    <s v="NA"/>
    <s v="NA"/>
    <s v=""/>
    <s v=""/>
    <s v=""/>
    <s v=""/>
    <s v=""/>
    <s v=""/>
    <m/>
    <n v="0"/>
    <s v="Femme"/>
    <x v="2"/>
    <s v=""/>
    <s v=""/>
    <s v=""/>
    <s v=""/>
    <s v=""/>
    <s v=""/>
    <s v=""/>
    <s v=""/>
    <s v=""/>
    <s v=""/>
  </r>
  <r>
    <s v="WFP"/>
    <x v="4"/>
    <s v="Les Cayes"/>
    <s v="Les Cayes (Centre-ville)"/>
    <s v="Maché des Cayes"/>
    <x v="1"/>
    <s v="Enquête auprès d'un client (pour l'eau de boisson uniquement)"/>
    <s v=""/>
    <s v=""/>
    <s v="NA"/>
    <s v="NA"/>
    <s v="NA"/>
    <s v="NA"/>
    <s v="NA"/>
    <s v="NA"/>
    <s v="NA"/>
    <s v=""/>
    <s v=""/>
    <s v=""/>
    <s v=""/>
    <s v=""/>
    <s v=""/>
    <m/>
    <n v="25"/>
    <s v="Homme"/>
    <x v="2"/>
    <s v=""/>
    <s v=""/>
    <s v=""/>
    <s v=""/>
    <s v=""/>
    <s v=""/>
    <s v=""/>
    <s v=""/>
    <s v=""/>
    <s v=""/>
  </r>
  <r>
    <s v="Save the Children"/>
    <x v="5"/>
    <s v="L'Estère"/>
    <s v="L'Estère"/>
    <s v="Marché de l'Estère"/>
    <x v="1"/>
    <s v="Enquête auprès d'un client (pour l'eau de boisson uniquement)"/>
    <s v=""/>
    <s v=""/>
    <s v="NA"/>
    <s v="NA"/>
    <s v="NA"/>
    <s v="NA"/>
    <s v="NA"/>
    <s v="NA"/>
    <s v="NA"/>
    <s v=""/>
    <s v=""/>
    <s v=""/>
    <s v=""/>
    <s v=""/>
    <s v=""/>
    <m/>
    <n v="35"/>
    <s v="Homme"/>
    <x v="2"/>
    <s v=""/>
    <s v=""/>
    <s v=""/>
    <s v=""/>
    <s v=""/>
    <s v=""/>
    <s v=""/>
    <s v=""/>
    <s v=""/>
    <s v=""/>
  </r>
  <r>
    <s v="UNDP"/>
    <x v="0"/>
    <s v="Léogâne"/>
    <s v="Dufort"/>
    <s v="Marche Dufort"/>
    <x v="0"/>
    <s v="Enquête auprès d'un client (pour l'eau de boisson uniquement)"/>
    <s v=""/>
    <s v=""/>
    <s v="NA"/>
    <s v="NA"/>
    <s v="NA"/>
    <s v="NA"/>
    <s v="NA"/>
    <s v="NA"/>
    <s v="NA"/>
    <s v=""/>
    <s v=""/>
    <s v=""/>
    <s v=""/>
    <s v=""/>
    <s v=""/>
    <m/>
    <n v="60"/>
    <s v="Homme"/>
    <x v="2"/>
    <s v=""/>
    <s v=""/>
    <s v=""/>
    <s v=""/>
    <s v=""/>
    <s v=""/>
    <s v=""/>
    <s v=""/>
    <s v=""/>
    <s v=""/>
  </r>
  <r>
    <s v="UNDP"/>
    <x v="0"/>
    <s v="Léogâne"/>
    <s v="Dufort"/>
    <s v="Marche Dufort"/>
    <x v="0"/>
    <s v="Enquête auprès d'un client (pour l'eau de boisson uniquement)"/>
    <s v=""/>
    <s v=""/>
    <s v="NA"/>
    <s v="NA"/>
    <s v="NA"/>
    <s v="NA"/>
    <s v="NA"/>
    <s v="NA"/>
    <s v="NA"/>
    <s v=""/>
    <s v=""/>
    <s v=""/>
    <s v=""/>
    <s v=""/>
    <s v=""/>
    <m/>
    <n v="45"/>
    <s v="Femme"/>
    <x v="2"/>
    <s v=""/>
    <s v=""/>
    <s v=""/>
    <s v=""/>
    <s v=""/>
    <s v=""/>
    <s v=""/>
    <s v=""/>
    <s v=""/>
    <s v=""/>
  </r>
  <r>
    <s v="ACTED"/>
    <x v="3"/>
    <s v="Anse d'Hainault"/>
    <s v="Gaillard"/>
    <s v="Marché communal d'Anse-d'Hainault"/>
    <x v="1"/>
    <s v="Enquête auprès d'un marchand"/>
    <n v="0"/>
    <n v="1"/>
    <s v="NA"/>
    <s v="NA"/>
    <s v="NA"/>
    <s v="NA"/>
    <s v="NA"/>
    <s v="NA"/>
    <s v="NA"/>
    <s v=""/>
    <n v="25"/>
    <s v=""/>
    <s v=""/>
    <n v="50"/>
    <n v="125"/>
    <m/>
    <s v=""/>
    <s v="Femme"/>
    <x v="1"/>
    <n v="1"/>
    <n v="0"/>
    <n v="0"/>
    <n v="0"/>
    <n v="0"/>
    <n v="0"/>
    <n v="0"/>
    <n v="0"/>
    <n v="0"/>
    <n v="0"/>
  </r>
  <r>
    <s v="Save the Children"/>
    <x v="5"/>
    <s v="L'Estère"/>
    <s v="L'Estère"/>
    <s v="Marché de l'Estère"/>
    <x v="1"/>
    <s v="Enquête auprès d'un marchand"/>
    <n v="1"/>
    <n v="0"/>
    <n v="60"/>
    <n v="96.153846153846104"/>
    <n v="65.2173913043478"/>
    <n v="68.965517241379303"/>
    <n v="156.25"/>
    <s v="NA"/>
    <n v="600"/>
    <s v=""/>
    <s v=""/>
    <s v=""/>
    <s v=""/>
    <s v=""/>
    <s v=""/>
    <m/>
    <s v=""/>
    <s v="Femme"/>
    <x v="1"/>
    <n v="1"/>
    <n v="0"/>
    <n v="0"/>
    <n v="0"/>
    <n v="0"/>
    <n v="0"/>
    <n v="0"/>
    <n v="0"/>
    <n v="0"/>
    <n v="0"/>
  </r>
  <r>
    <s v="FOKA DAI AYITI"/>
    <x v="1"/>
    <s v="Miragoâne"/>
    <s v="St Michel"/>
    <s v="Marché St Michel"/>
    <x v="1"/>
    <s v="Enquête auprès d'un marchand"/>
    <n v="0"/>
    <n v="1"/>
    <s v="NA"/>
    <s v="NA"/>
    <s v="NA"/>
    <s v="NA"/>
    <s v="NA"/>
    <s v="NA"/>
    <s v="NA"/>
    <s v=""/>
    <n v="13"/>
    <n v="25"/>
    <s v=""/>
    <n v="13"/>
    <n v="50"/>
    <m/>
    <s v=""/>
    <s v="Femme"/>
    <x v="1"/>
    <n v="1"/>
    <n v="0"/>
    <n v="0"/>
    <n v="0"/>
    <n v="1"/>
    <n v="0"/>
    <n v="0"/>
    <n v="0"/>
    <n v="0"/>
    <n v="0"/>
  </r>
  <r>
    <s v="WFP"/>
    <x v="2"/>
    <s v="Cap-Haïtien"/>
    <s v="Cap-Haïtien (Centre ville)"/>
    <s v="Marché de Cluny"/>
    <x v="1"/>
    <s v="Enquête auprès d'un marchand"/>
    <n v="0"/>
    <n v="1"/>
    <s v="NA"/>
    <s v="NA"/>
    <s v="NA"/>
    <s v="NA"/>
    <s v="NA"/>
    <s v="NA"/>
    <s v="NA"/>
    <n v="25"/>
    <n v="25"/>
    <n v="25"/>
    <n v="50"/>
    <n v="25"/>
    <n v="75"/>
    <m/>
    <s v=""/>
    <s v="Femme"/>
    <x v="1"/>
    <n v="1"/>
    <n v="0"/>
    <n v="0"/>
    <n v="0"/>
    <n v="0"/>
    <n v="0"/>
    <n v="0"/>
    <n v="0"/>
    <n v="0"/>
    <n v="0"/>
  </r>
  <r>
    <s v="WFP"/>
    <x v="4"/>
    <s v="Les Cayes"/>
    <s v="Les Cayes (Centre-ville)"/>
    <s v="Maché des Cayes"/>
    <x v="1"/>
    <s v="Enquête auprès d'un client (pour l'eau de boisson uniquement)"/>
    <s v=""/>
    <s v=""/>
    <s v="NA"/>
    <s v="NA"/>
    <s v="NA"/>
    <s v="NA"/>
    <s v="NA"/>
    <s v="NA"/>
    <s v="NA"/>
    <s v=""/>
    <s v=""/>
    <s v=""/>
    <s v=""/>
    <s v=""/>
    <s v=""/>
    <m/>
    <n v="15"/>
    <s v="Homme"/>
    <x v="2"/>
    <s v=""/>
    <s v=""/>
    <s v=""/>
    <s v=""/>
    <s v=""/>
    <s v=""/>
    <s v=""/>
    <s v=""/>
    <s v=""/>
    <s v=""/>
  </r>
  <r>
    <s v="Save the Children"/>
    <x v="5"/>
    <s v="L'Estère"/>
    <s v="L'Estère"/>
    <s v="Marché de l'Estère"/>
    <x v="1"/>
    <s v="Enquête auprès d'un client (pour l'eau de boisson uniquement)"/>
    <s v=""/>
    <s v=""/>
    <s v="NA"/>
    <s v="NA"/>
    <s v="NA"/>
    <s v="NA"/>
    <s v="NA"/>
    <s v="NA"/>
    <s v="NA"/>
    <s v=""/>
    <s v=""/>
    <s v=""/>
    <s v=""/>
    <s v=""/>
    <s v=""/>
    <m/>
    <n v="50"/>
    <s v="Femme"/>
    <x v="2"/>
    <s v=""/>
    <s v=""/>
    <s v=""/>
    <s v=""/>
    <s v=""/>
    <s v=""/>
    <s v=""/>
    <s v=""/>
    <s v=""/>
    <s v=""/>
  </r>
  <r>
    <s v="CRS"/>
    <x v="1"/>
    <s v="Petite Rivière de Nippes"/>
    <s v="Petite Rivière de Nippes (Centre-ville)"/>
    <s v="Marché du centre-vill"/>
    <x v="0"/>
    <s v="Enquête auprès d'un client (pour l'eau de boisson uniquement)"/>
    <s v=""/>
    <s v=""/>
    <s v="NA"/>
    <s v="NA"/>
    <s v="NA"/>
    <s v="NA"/>
    <s v="NA"/>
    <s v="NA"/>
    <s v="NA"/>
    <s v=""/>
    <s v=""/>
    <s v=""/>
    <s v=""/>
    <s v=""/>
    <s v=""/>
    <m/>
    <n v="0"/>
    <s v="Femme"/>
    <x v="2"/>
    <s v=""/>
    <s v=""/>
    <s v=""/>
    <s v=""/>
    <s v=""/>
    <s v=""/>
    <s v=""/>
    <s v=""/>
    <s v=""/>
    <s v=""/>
  </r>
  <r>
    <s v="WFP"/>
    <x v="2"/>
    <s v="Cap-Haïtien"/>
    <s v="Cap-Haïtien (Centre ville)"/>
    <s v="Marché de Cluny"/>
    <x v="1"/>
    <s v="Enquête auprès d'un marchand"/>
    <n v="1"/>
    <n v="0"/>
    <n v="105"/>
    <n v="92.307692307692307"/>
    <n v="130.434782608695"/>
    <n v="82.758620689655103"/>
    <n v="187.5"/>
    <n v="375"/>
    <n v="500"/>
    <s v=""/>
    <s v=""/>
    <s v=""/>
    <s v=""/>
    <s v=""/>
    <s v=""/>
    <m/>
    <s v=""/>
    <s v="Femme"/>
    <x v="1"/>
    <n v="1"/>
    <n v="0"/>
    <n v="0"/>
    <n v="0"/>
    <n v="0"/>
    <n v="0"/>
    <n v="0"/>
    <n v="0"/>
    <n v="0"/>
    <n v="0"/>
  </r>
  <r>
    <s v="Save the Children"/>
    <x v="5"/>
    <s v="L'Estère"/>
    <s v="L'Estère"/>
    <s v="Marché de l'Estère"/>
    <x v="1"/>
    <s v="Enquête auprès d'un marchand"/>
    <n v="0"/>
    <n v="1"/>
    <s v="NA"/>
    <s v="NA"/>
    <s v="NA"/>
    <s v="NA"/>
    <s v="NA"/>
    <s v="NA"/>
    <s v="NA"/>
    <n v="20"/>
    <n v="15"/>
    <n v="25"/>
    <s v=""/>
    <n v="20"/>
    <n v="75"/>
    <m/>
    <s v=""/>
    <s v="Femme"/>
    <x v="1"/>
    <n v="1"/>
    <n v="0"/>
    <n v="0"/>
    <n v="0"/>
    <n v="0"/>
    <n v="0"/>
    <n v="0"/>
    <n v="0"/>
    <n v="0"/>
    <n v="0"/>
  </r>
  <r>
    <s v="FOKA DAI AYITI"/>
    <x v="1"/>
    <s v="Miragoâne"/>
    <s v="St Michel"/>
    <s v="Marché St Michel"/>
    <x v="1"/>
    <s v="Enquête auprès d'un marchand"/>
    <n v="0"/>
    <n v="1"/>
    <s v="NA"/>
    <s v="NA"/>
    <s v="NA"/>
    <s v="NA"/>
    <s v="NA"/>
    <s v="NA"/>
    <s v="NA"/>
    <s v=""/>
    <n v="15"/>
    <n v="50"/>
    <s v=""/>
    <n v="25"/>
    <n v="50"/>
    <m/>
    <s v=""/>
    <s v="Femme"/>
    <x v="0"/>
    <n v="1"/>
    <n v="0"/>
    <n v="0"/>
    <n v="0"/>
    <n v="1"/>
    <n v="0"/>
    <n v="0"/>
    <n v="0"/>
    <n v="0"/>
    <n v="0"/>
  </r>
  <r>
    <s v="FOKA DAI AYITI"/>
    <x v="1"/>
    <s v="Miragoâne"/>
    <s v="St Michel"/>
    <s v="Marché St Michel"/>
    <x v="1"/>
    <s v="Enquête auprès d'un marchand"/>
    <n v="1"/>
    <n v="0"/>
    <n v="62.5"/>
    <n v="96.153846153846104"/>
    <n v="65.2173913043478"/>
    <n v="68.965517241379303"/>
    <n v="187.5"/>
    <n v="291.66666670000001"/>
    <n v="600"/>
    <s v=""/>
    <s v=""/>
    <s v=""/>
    <s v=""/>
    <s v=""/>
    <s v=""/>
    <m/>
    <s v=""/>
    <s v="Femme"/>
    <x v="1"/>
    <n v="1"/>
    <n v="0"/>
    <n v="0"/>
    <n v="0"/>
    <n v="0"/>
    <n v="0"/>
    <n v="0"/>
    <n v="0"/>
    <n v="0"/>
    <n v="0"/>
  </r>
  <r>
    <s v="Concern"/>
    <x v="0"/>
    <s v="Cité Soleil"/>
    <s v="Terre-noire"/>
    <s v="Marché de Terre Noire"/>
    <x v="1"/>
    <s v="Enquête auprès d'un marchand"/>
    <n v="1"/>
    <n v="0"/>
    <n v="100"/>
    <n v="96.153846153846104"/>
    <n v="108.695652173913"/>
    <n v="86.2068965517241"/>
    <n v="208.333333333333"/>
    <n v="312.5"/>
    <n v="600"/>
    <s v=""/>
    <s v=""/>
    <s v=""/>
    <s v=""/>
    <s v=""/>
    <s v=""/>
    <m/>
    <s v=""/>
    <s v="Femme"/>
    <x v="1"/>
    <n v="1"/>
    <n v="0"/>
    <n v="0"/>
    <n v="0"/>
    <n v="1"/>
    <n v="0"/>
    <n v="0"/>
    <n v="0"/>
    <n v="0"/>
    <n v="0"/>
  </r>
  <r>
    <s v="FOKA DAI AYITI"/>
    <x v="1"/>
    <s v="Miragoâne"/>
    <s v="St Michel"/>
    <s v="Marché St Michel"/>
    <x v="1"/>
    <s v="Enquête auprès d'un marchand"/>
    <n v="1"/>
    <n v="0"/>
    <n v="62.5"/>
    <n v="86.538461538461505"/>
    <n v="65.2173913043478"/>
    <n v="77.586206896551701"/>
    <s v="NA"/>
    <s v="NA"/>
    <n v="555"/>
    <s v=""/>
    <s v=""/>
    <s v=""/>
    <s v=""/>
    <s v=""/>
    <s v=""/>
    <m/>
    <s v=""/>
    <s v="Femme"/>
    <x v="1"/>
    <n v="1"/>
    <n v="0"/>
    <n v="0"/>
    <n v="0"/>
    <n v="0"/>
    <n v="0"/>
    <n v="0"/>
    <n v="0"/>
    <n v="0"/>
    <n v="0"/>
  </r>
  <r>
    <s v="CRS"/>
    <x v="1"/>
    <s v="Petite Rivière de Nippes"/>
    <s v="Petite Rivière de Nippes (Centre-ville)"/>
    <s v="Marché du centre-ville"/>
    <x v="0"/>
    <s v="Enquête auprès d'un marchand"/>
    <n v="0"/>
    <n v="1"/>
    <s v="NA"/>
    <s v="NA"/>
    <s v="NA"/>
    <s v="NA"/>
    <s v="NA"/>
    <s v="NA"/>
    <s v="NA"/>
    <s v=""/>
    <n v="20"/>
    <s v=""/>
    <s v=""/>
    <n v="75"/>
    <n v="125"/>
    <m/>
    <s v=""/>
    <s v="Femme"/>
    <x v="1"/>
    <n v="1"/>
    <n v="0"/>
    <n v="0"/>
    <n v="0"/>
    <n v="0"/>
    <n v="0"/>
    <n v="0"/>
    <n v="0"/>
    <n v="0"/>
    <n v="0"/>
  </r>
  <r>
    <s v="ACTED"/>
    <x v="3"/>
    <s v="Anse d'Hainault"/>
    <s v="Gaillard"/>
    <s v="Marché communal d'Anse-d'Hainault"/>
    <x v="1"/>
    <s v="Enquête auprès d'un marchand"/>
    <n v="0"/>
    <n v="1"/>
    <s v="NA"/>
    <s v="NA"/>
    <s v="NA"/>
    <s v="NA"/>
    <s v="NA"/>
    <s v="NA"/>
    <s v="NA"/>
    <s v=""/>
    <n v="25"/>
    <s v=""/>
    <s v=""/>
    <n v="15"/>
    <n v="125"/>
    <m/>
    <s v=""/>
    <s v="Homme"/>
    <x v="1"/>
    <n v="1"/>
    <n v="0"/>
    <n v="0"/>
    <n v="0"/>
    <n v="0"/>
    <n v="0"/>
    <n v="0"/>
    <n v="0"/>
    <n v="0"/>
    <n v="0"/>
  </r>
  <r>
    <s v="WFP"/>
    <x v="4"/>
    <s v="Les Cayes"/>
    <s v="Les Cayes (Centre-ville)"/>
    <s v="Marché du centre-ville"/>
    <x v="1"/>
    <s v="Enquête auprès d'un marchand"/>
    <n v="0"/>
    <n v="1"/>
    <s v="NA"/>
    <s v="NA"/>
    <s v="NA"/>
    <s v="NA"/>
    <s v="NA"/>
    <s v="NA"/>
    <s v="NA"/>
    <n v="25"/>
    <n v="25"/>
    <n v="70"/>
    <n v="80"/>
    <n v="25"/>
    <n v="63.75"/>
    <m/>
    <s v=""/>
    <s v="Femme"/>
    <x v="1"/>
    <n v="1"/>
    <n v="0"/>
    <n v="1"/>
    <n v="0"/>
    <n v="0"/>
    <n v="0"/>
    <n v="0"/>
    <n v="0"/>
    <n v="0"/>
    <n v="0"/>
  </r>
  <r>
    <s v="WFP"/>
    <x v="2"/>
    <s v="Cap-Haïtien"/>
    <s v="Cap-Haïtien (Centre ville)"/>
    <s v="Marché de Cluny"/>
    <x v="1"/>
    <s v="Enquête auprès d'un marchand"/>
    <n v="0"/>
    <n v="1"/>
    <s v="NA"/>
    <s v="NA"/>
    <s v="NA"/>
    <s v="NA"/>
    <s v="NA"/>
    <s v="NA"/>
    <s v="NA"/>
    <n v="25"/>
    <n v="25"/>
    <n v="25"/>
    <n v="50"/>
    <n v="25"/>
    <n v="75"/>
    <m/>
    <s v=""/>
    <s v="Femme"/>
    <x v="1"/>
    <n v="1"/>
    <n v="0"/>
    <n v="0"/>
    <n v="0"/>
    <n v="0"/>
    <n v="0"/>
    <n v="0"/>
    <n v="0"/>
    <n v="0"/>
    <n v="0"/>
  </r>
  <r>
    <s v="WFP"/>
    <x v="2"/>
    <s v="Cap-Haïtien"/>
    <s v="Cap-Haïtien (Centre ville)"/>
    <s v="Marché de Cluny"/>
    <x v="1"/>
    <s v="Enquête auprès d'un marchand"/>
    <n v="1"/>
    <n v="0"/>
    <n v="100"/>
    <n v="92.307692307692307"/>
    <n v="65.2173913043478"/>
    <n v="77.586206896551701"/>
    <n v="112.5"/>
    <n v="375"/>
    <n v="500"/>
    <s v=""/>
    <s v=""/>
    <s v=""/>
    <s v=""/>
    <s v=""/>
    <s v=""/>
    <m/>
    <s v=""/>
    <s v="Femme"/>
    <x v="1"/>
    <n v="1"/>
    <n v="0"/>
    <n v="0"/>
    <n v="0"/>
    <n v="0"/>
    <n v="0"/>
    <n v="0"/>
    <n v="0"/>
    <n v="0"/>
    <n v="0"/>
  </r>
  <r>
    <s v="WFP"/>
    <x v="4"/>
    <s v="Les Cayes"/>
    <s v="Les Cayes (Centre-ville)"/>
    <s v="Marché du centre-ville"/>
    <x v="1"/>
    <s v="Enquête auprès d'un client (pour l'eau de boisson uniquement)"/>
    <s v=""/>
    <s v=""/>
    <s v="NA"/>
    <s v="NA"/>
    <s v="NA"/>
    <s v="NA"/>
    <s v="NA"/>
    <s v="NA"/>
    <s v="NA"/>
    <s v=""/>
    <s v=""/>
    <s v=""/>
    <s v=""/>
    <s v=""/>
    <s v=""/>
    <m/>
    <s v=""/>
    <s v="Homme"/>
    <x v="2"/>
    <s v=""/>
    <s v=""/>
    <s v=""/>
    <s v=""/>
    <s v=""/>
    <s v=""/>
    <s v=""/>
    <s v=""/>
    <s v=""/>
    <s v=""/>
  </r>
  <r>
    <s v="Save the Children"/>
    <x v="5"/>
    <s v="L'Estère"/>
    <s v="L'Estère"/>
    <s v="Marché de l'Estère"/>
    <x v="1"/>
    <s v="Enquête auprès d'un client (pour l'eau de boisson uniquement)"/>
    <s v=""/>
    <s v=""/>
    <s v="NA"/>
    <s v="NA"/>
    <s v="NA"/>
    <s v="NA"/>
    <s v="NA"/>
    <s v="NA"/>
    <s v="NA"/>
    <s v=""/>
    <s v=""/>
    <s v=""/>
    <s v=""/>
    <s v=""/>
    <s v=""/>
    <s v=""/>
    <n v="10"/>
    <s v="Homme"/>
    <x v="2"/>
    <s v=""/>
    <s v=""/>
    <s v=""/>
    <s v=""/>
    <s v=""/>
    <s v=""/>
    <s v=""/>
    <s v=""/>
    <s v=""/>
    <s v=""/>
  </r>
  <r>
    <s v="Save the Children"/>
    <x v="5"/>
    <s v="L'Estère"/>
    <s v="L'Estère"/>
    <s v="Marché de l'Estère"/>
    <x v="1"/>
    <s v="Enquête auprès d'un client (pour l'eau de boisson uniquement)"/>
    <s v=""/>
    <s v=""/>
    <s v="NA"/>
    <s v="NA"/>
    <s v="NA"/>
    <s v="NA"/>
    <s v="NA"/>
    <s v="NA"/>
    <s v="NA"/>
    <s v=""/>
    <s v=""/>
    <s v=""/>
    <s v=""/>
    <s v=""/>
    <s v=""/>
    <s v=""/>
    <n v="50"/>
    <s v="Femme"/>
    <x v="2"/>
    <s v=""/>
    <s v=""/>
    <s v=""/>
    <s v=""/>
    <s v=""/>
    <s v=""/>
    <s v=""/>
    <s v=""/>
    <s v=""/>
    <s v=""/>
  </r>
  <r>
    <s v="Save the Children"/>
    <x v="5"/>
    <s v="L'Estère"/>
    <s v="L'Estère"/>
    <s v="Marché de l'Estère"/>
    <x v="1"/>
    <s v="Enquête auprès d'un client (pour l'eau de boisson uniquement)"/>
    <s v=""/>
    <s v=""/>
    <s v="NA"/>
    <s v="NA"/>
    <s v="NA"/>
    <s v="NA"/>
    <s v="NA"/>
    <s v="NA"/>
    <s v="NA"/>
    <s v=""/>
    <s v=""/>
    <s v=""/>
    <s v=""/>
    <s v=""/>
    <s v=""/>
    <s v=""/>
    <n v="5"/>
    <s v="Femme"/>
    <x v="2"/>
    <s v=""/>
    <s v=""/>
    <s v=""/>
    <s v=""/>
    <s v=""/>
    <s v=""/>
    <s v=""/>
    <s v=""/>
    <s v=""/>
    <s v=""/>
  </r>
  <r>
    <s v="Save the Children"/>
    <x v="5"/>
    <s v="L'Estère"/>
    <s v="L'Estère"/>
    <s v="Marché de l'Estère"/>
    <x v="1"/>
    <s v="Enquête auprès d'un client (pour l'eau de boisson uniquement)"/>
    <s v=""/>
    <s v=""/>
    <s v="NA"/>
    <s v="NA"/>
    <s v="NA"/>
    <s v="NA"/>
    <s v="NA"/>
    <s v="NA"/>
    <s v="NA"/>
    <s v=""/>
    <s v=""/>
    <s v=""/>
    <s v=""/>
    <s v=""/>
    <s v=""/>
    <s v=""/>
    <n v="50"/>
    <s v="Homme"/>
    <x v="2"/>
    <s v=""/>
    <s v=""/>
    <s v=""/>
    <s v=""/>
    <s v=""/>
    <s v=""/>
    <s v=""/>
    <s v=""/>
    <s v=""/>
    <s v=""/>
  </r>
  <r>
    <s v="CRS"/>
    <x v="1"/>
    <s v="Petite Rivière de Nippes"/>
    <s v="Petite Rivière de Nippes (Centre-ville)"/>
    <s v="Marché du centre-ville"/>
    <x v="0"/>
    <s v="Enquête auprès d'un marchand"/>
    <n v="1"/>
    <n v="1"/>
    <s v="NA"/>
    <s v="NA"/>
    <s v="NA"/>
    <s v="NA"/>
    <s v="NA"/>
    <s v="NA"/>
    <n v="500"/>
    <n v="25"/>
    <s v=""/>
    <s v=""/>
    <s v=""/>
    <s v=""/>
    <s v=""/>
    <s v=""/>
    <s v=""/>
    <s v="Femme"/>
    <x v="1"/>
    <n v="1"/>
    <n v="0"/>
    <n v="0"/>
    <n v="0"/>
    <n v="0"/>
    <n v="0"/>
    <n v="0"/>
    <n v="0"/>
    <n v="0"/>
    <n v="0"/>
  </r>
  <r>
    <s v="CRS"/>
    <x v="1"/>
    <s v="Petite Rivière de Nippes"/>
    <s v="Petite Rivière de Nippes (Centre-ville)"/>
    <s v="Marché du centre-vill"/>
    <x v="0"/>
    <s v="Enquête auprès d'un client (pour l'eau de boisson uniquement)"/>
    <s v=""/>
    <s v=""/>
    <s v="NA"/>
    <s v="NA"/>
    <s v="NA"/>
    <s v="NA"/>
    <s v="NA"/>
    <s v="NA"/>
    <s v="NA"/>
    <s v=""/>
    <s v=""/>
    <s v=""/>
    <s v=""/>
    <s v=""/>
    <s v=""/>
    <s v=""/>
    <n v="0"/>
    <s v="Femme"/>
    <x v="2"/>
    <s v=""/>
    <s v=""/>
    <s v=""/>
    <s v=""/>
    <s v=""/>
    <s v=""/>
    <s v=""/>
    <s v=""/>
    <s v=""/>
    <s v=""/>
  </r>
  <r>
    <s v="UNDP"/>
    <x v="0"/>
    <s v="Léogâne"/>
    <s v="Dufort"/>
    <s v="Marche Dufort"/>
    <x v="0"/>
    <s v="Enquête auprès d'un client (pour l'eau de boisson uniquement)"/>
    <s v=""/>
    <s v=""/>
    <s v="NA"/>
    <s v="NA"/>
    <s v="NA"/>
    <s v="NA"/>
    <s v="NA"/>
    <s v="NA"/>
    <s v="NA"/>
    <s v=""/>
    <s v=""/>
    <s v=""/>
    <s v=""/>
    <s v=""/>
    <s v=""/>
    <s v=""/>
    <n v="50"/>
    <s v="Femme"/>
    <x v="2"/>
    <s v=""/>
    <s v=""/>
    <s v=""/>
    <s v=""/>
    <s v=""/>
    <s v=""/>
    <s v=""/>
    <s v=""/>
    <s v=""/>
    <s v=""/>
  </r>
  <r>
    <s v="MOJDDE"/>
    <x v="4"/>
    <s v="Port-à-Piment"/>
    <s v="Port-à-piment"/>
    <s v="Marché de Port-à-Piment"/>
    <x v="0"/>
    <s v="Enquête auprès d'un marchand"/>
    <n v="1"/>
    <n v="0"/>
    <s v="NA"/>
    <s v="NA"/>
    <s v="NA"/>
    <s v="NA"/>
    <n v="208.333333333333"/>
    <n v="208.33333329999999"/>
    <s v="NA"/>
    <s v=""/>
    <s v=""/>
    <s v=""/>
    <s v=""/>
    <s v=""/>
    <s v=""/>
    <s v=""/>
    <s v=""/>
    <s v="Femme"/>
    <x v="1"/>
    <n v="1"/>
    <n v="0"/>
    <n v="0"/>
    <n v="0"/>
    <n v="0"/>
    <n v="0"/>
    <n v="0"/>
    <n v="0"/>
    <n v="0"/>
    <n v="0"/>
  </r>
  <r>
    <s v="MOJDDE"/>
    <x v="4"/>
    <s v="Port-à-Piment"/>
    <s v="Port-à-piment"/>
    <s v="Marché de Port-à-Piment"/>
    <x v="0"/>
    <s v="Enquête auprès d'un marchand"/>
    <n v="0"/>
    <n v="1"/>
    <s v="NA"/>
    <s v="NA"/>
    <s v="NA"/>
    <s v="NA"/>
    <s v="NA"/>
    <s v="NA"/>
    <s v="NA"/>
    <n v="25"/>
    <n v="25"/>
    <n v="30"/>
    <n v="50"/>
    <n v="30"/>
    <n v="75"/>
    <n v="75"/>
    <s v=""/>
    <s v="Femme"/>
    <x v="1"/>
    <n v="1"/>
    <n v="0"/>
    <n v="0"/>
    <n v="0"/>
    <n v="1"/>
    <n v="0"/>
    <n v="0"/>
    <n v="0"/>
    <n v="0"/>
    <n v="0"/>
  </r>
  <r>
    <s v="FOKA DAI AYITI"/>
    <x v="1"/>
    <s v="Miragoâne"/>
    <s v="St Michel"/>
    <s v="Marché St Michel"/>
    <x v="1"/>
    <s v="Enquête auprès d'un marchand"/>
    <n v="0"/>
    <n v="1"/>
    <s v="NA"/>
    <s v="NA"/>
    <s v="NA"/>
    <s v="NA"/>
    <s v="NA"/>
    <s v="NA"/>
    <s v="NA"/>
    <s v=""/>
    <n v="15"/>
    <n v="25"/>
    <s v=""/>
    <n v="25"/>
    <n v="75"/>
    <n v="75"/>
    <s v=""/>
    <s v="Femme"/>
    <x v="1"/>
    <n v="1"/>
    <n v="0"/>
    <n v="0"/>
    <n v="0"/>
    <n v="0"/>
    <n v="0"/>
    <n v="0"/>
    <n v="0"/>
    <n v="0"/>
    <n v="0"/>
  </r>
  <r>
    <s v="FOKA DAI AYITI"/>
    <x v="1"/>
    <s v="Miragoâne"/>
    <s v="St Michel"/>
    <s v="Marché St Michel"/>
    <x v="1"/>
    <s v="Enquête auprès d'un marchand"/>
    <n v="1"/>
    <n v="1"/>
    <n v="75"/>
    <n v="86.538461538461505"/>
    <s v="NA"/>
    <n v="68.965517241379303"/>
    <s v="NA"/>
    <n v="166.66666670000001"/>
    <n v="550"/>
    <s v=""/>
    <n v="15"/>
    <n v="50"/>
    <s v=""/>
    <n v="75"/>
    <n v="100"/>
    <n v="65"/>
    <s v=""/>
    <s v="Homme"/>
    <x v="0"/>
    <n v="1"/>
    <n v="0"/>
    <n v="0"/>
    <n v="0"/>
    <n v="0"/>
    <n v="0"/>
    <n v="0"/>
    <n v="0"/>
    <n v="0"/>
    <n v="0"/>
  </r>
  <r>
    <s v="WFP"/>
    <x v="2"/>
    <s v="Cap-Haïtien"/>
    <s v="Cap-Haïtien (Centre ville)"/>
    <s v="Marché de Cluny"/>
    <x v="1"/>
    <s v="Enquête auprès d'un marchand"/>
    <n v="1"/>
    <n v="0"/>
    <n v="100"/>
    <n v="92.307692307692307"/>
    <n v="91.304347826086897"/>
    <n v="82.758620689655103"/>
    <n v="187.5"/>
    <n v="375"/>
    <n v="600"/>
    <s v=""/>
    <s v=""/>
    <s v=""/>
    <s v=""/>
    <s v=""/>
    <s v=""/>
    <s v=""/>
    <s v=""/>
    <s v="Femme"/>
    <x v="0"/>
    <n v="1"/>
    <n v="0"/>
    <n v="0"/>
    <n v="0"/>
    <n v="0"/>
    <n v="0"/>
    <n v="0"/>
    <n v="0"/>
    <n v="0"/>
    <n v="0"/>
  </r>
  <r>
    <s v="Concern"/>
    <x v="0"/>
    <s v="Cité Soleil"/>
    <s v="Terre-noire"/>
    <s v="Marché de Terre Noire"/>
    <x v="1"/>
    <s v="Enquête auprès d'un marchand"/>
    <n v="0"/>
    <n v="1"/>
    <s v="NA"/>
    <s v="NA"/>
    <s v="NA"/>
    <s v="NA"/>
    <s v="NA"/>
    <s v="NA"/>
    <s v="NA"/>
    <s v=""/>
    <n v="25"/>
    <s v=""/>
    <s v=""/>
    <s v=""/>
    <n v="56.6666666666666"/>
    <n v="75"/>
    <s v=""/>
    <s v="Femme"/>
    <x v="1"/>
    <n v="1"/>
    <n v="0"/>
    <n v="0"/>
    <n v="0"/>
    <n v="1"/>
    <n v="0"/>
    <n v="0"/>
    <n v="0"/>
    <n v="0"/>
    <n v="0"/>
  </r>
  <r>
    <s v="ACTED"/>
    <x v="3"/>
    <s v="Anse d'Hainault"/>
    <s v="Gaillard"/>
    <s v="Marché communal d'Anse-d'Hainault"/>
    <x v="1"/>
    <s v="Enquête auprès d'un marchand"/>
    <n v="0"/>
    <n v="1"/>
    <s v="NA"/>
    <s v="NA"/>
    <s v="NA"/>
    <s v="NA"/>
    <s v="NA"/>
    <s v="NA"/>
    <s v="NA"/>
    <s v=""/>
    <n v="25"/>
    <n v="75"/>
    <s v=""/>
    <n v="50"/>
    <n v="125"/>
    <n v="600"/>
    <s v=""/>
    <s v="Femme"/>
    <x v="0"/>
    <n v="1"/>
    <n v="0"/>
    <n v="0"/>
    <n v="0"/>
    <n v="0"/>
    <n v="0"/>
    <n v="0"/>
    <n v="0"/>
    <n v="0"/>
    <n v="0"/>
  </r>
  <r>
    <s v="WFP"/>
    <x v="4"/>
    <s v="Les Cayes"/>
    <s v="Les Cayes (Centre-ville)"/>
    <s v="Maché des Cayes"/>
    <x v="1"/>
    <s v="Enquête auprès d'un marchand"/>
    <n v="0"/>
    <n v="1"/>
    <s v="NA"/>
    <s v="NA"/>
    <s v="NA"/>
    <s v="NA"/>
    <s v="NA"/>
    <s v="NA"/>
    <s v="NA"/>
    <n v="25"/>
    <s v=""/>
    <s v=""/>
    <n v="100"/>
    <s v=""/>
    <s v=""/>
    <s v=""/>
    <s v=""/>
    <s v="Homme"/>
    <x v="1"/>
    <n v="1"/>
    <n v="0"/>
    <n v="0"/>
    <n v="0"/>
    <n v="0"/>
    <n v="0"/>
    <n v="0"/>
    <n v="0"/>
    <n v="0"/>
    <n v="0"/>
  </r>
  <r>
    <s v="Concern"/>
    <x v="0"/>
    <s v="Cité Soleil"/>
    <s v="Terre-noire"/>
    <s v="Marché de Terre Noire"/>
    <x v="1"/>
    <s v="Enquête auprès d'un marchand"/>
    <n v="1"/>
    <n v="0"/>
    <n v="100"/>
    <n v="96.153846153846104"/>
    <n v="76.086956521739097"/>
    <n v="86.2068965517241"/>
    <n v="208.333333333333"/>
    <n v="291.66666670000001"/>
    <n v="600"/>
    <s v=""/>
    <s v=""/>
    <s v=""/>
    <s v=""/>
    <s v=""/>
    <s v=""/>
    <s v=""/>
    <s v=""/>
    <s v="Femme"/>
    <x v="0"/>
    <n v="1"/>
    <n v="0"/>
    <n v="0"/>
    <n v="0"/>
    <n v="0"/>
    <n v="0"/>
    <n v="0"/>
    <n v="0"/>
    <n v="0"/>
    <n v="0"/>
  </r>
  <r>
    <s v="FOKA DAI AYITI"/>
    <x v="1"/>
    <s v="Miragoâne"/>
    <s v="St Michel"/>
    <s v="Marché St Michel"/>
    <x v="1"/>
    <s v="Enquête auprès d'un marchand"/>
    <n v="0"/>
    <n v="1"/>
    <s v="NA"/>
    <s v="NA"/>
    <s v="NA"/>
    <s v="NA"/>
    <s v="NA"/>
    <s v="NA"/>
    <s v="NA"/>
    <s v=""/>
    <s v=""/>
    <n v="50"/>
    <s v=""/>
    <n v="25"/>
    <n v="100"/>
    <n v="50"/>
    <s v=""/>
    <s v="Femme"/>
    <x v="1"/>
    <n v="1"/>
    <n v="0"/>
    <n v="0"/>
    <n v="0"/>
    <n v="1"/>
    <n v="0"/>
    <n v="0"/>
    <n v="0"/>
    <n v="0"/>
    <n v="0"/>
  </r>
  <r>
    <s v="WFP"/>
    <x v="4"/>
    <s v="Les Cayes"/>
    <s v="Les Cayes (Centre-ville)"/>
    <s v="Maché des Cayes"/>
    <x v="1"/>
    <s v="Enquête auprès d'un marchand"/>
    <n v="0"/>
    <n v="1"/>
    <s v="NA"/>
    <s v="NA"/>
    <s v="NA"/>
    <s v="NA"/>
    <s v="NA"/>
    <s v="NA"/>
    <s v="NA"/>
    <n v="25"/>
    <s v=""/>
    <s v=""/>
    <n v="200"/>
    <s v=""/>
    <s v=""/>
    <s v=""/>
    <s v=""/>
    <s v="Femme"/>
    <x v="1"/>
    <n v="1"/>
    <n v="0"/>
    <n v="0"/>
    <n v="0"/>
    <n v="0"/>
    <n v="0"/>
    <n v="0"/>
    <n v="0"/>
    <n v="0"/>
    <n v="0"/>
  </r>
  <r>
    <s v="Concern"/>
    <x v="0"/>
    <s v="Cité Soleil"/>
    <s v="Terre-noire"/>
    <s v="Marché de Terre Noire"/>
    <x v="1"/>
    <s v="Enquête auprès d'un marchand"/>
    <n v="1"/>
    <n v="0"/>
    <n v="125"/>
    <n v="96.153846153846104"/>
    <n v="108.695652173913"/>
    <n v="86.2068965517241"/>
    <n v="208.333333333333"/>
    <n v="375"/>
    <n v="625"/>
    <s v=""/>
    <s v=""/>
    <s v=""/>
    <s v=""/>
    <s v=""/>
    <s v=""/>
    <s v=""/>
    <s v=""/>
    <s v="Homme"/>
    <x v="0"/>
    <n v="1"/>
    <n v="0"/>
    <n v="1"/>
    <n v="0"/>
    <n v="0"/>
    <n v="0"/>
    <n v="0"/>
    <n v="0"/>
    <n v="0"/>
    <n v="0"/>
  </r>
  <r>
    <s v="MOJDDE"/>
    <x v="4"/>
    <s v="Port-à-Piment"/>
    <s v="Port-à-piment"/>
    <s v="Marché de Port-à-Piment"/>
    <x v="0"/>
    <s v="Enquête auprès d'un marchand"/>
    <n v="0"/>
    <n v="1"/>
    <s v="NA"/>
    <s v="NA"/>
    <s v="NA"/>
    <s v="NA"/>
    <s v="NA"/>
    <s v="NA"/>
    <s v="NA"/>
    <n v="25"/>
    <n v="25"/>
    <n v="50"/>
    <s v=""/>
    <n v="50"/>
    <n v="100"/>
    <n v="75"/>
    <s v=""/>
    <s v="Femme"/>
    <x v="1"/>
    <n v="1"/>
    <n v="0"/>
    <n v="0"/>
    <n v="0"/>
    <n v="1"/>
    <n v="0"/>
    <n v="0"/>
    <n v="0"/>
    <n v="0"/>
    <n v="0"/>
  </r>
  <r>
    <s v="Save the Children"/>
    <x v="5"/>
    <s v="L'Estère"/>
    <s v="L'Estère"/>
    <s v="Marché de l'Estère"/>
    <x v="1"/>
    <s v="Enquête auprès d'un client (pour l'eau de boisson uniquement)"/>
    <s v=""/>
    <s v=""/>
    <s v="NA"/>
    <s v="NA"/>
    <s v="NA"/>
    <s v="NA"/>
    <s v="NA"/>
    <s v="NA"/>
    <s v="NA"/>
    <s v=""/>
    <s v=""/>
    <s v=""/>
    <s v=""/>
    <s v=""/>
    <s v=""/>
    <s v=""/>
    <n v="5"/>
    <s v="Homme"/>
    <x v="2"/>
    <s v=""/>
    <s v=""/>
    <s v=""/>
    <s v=""/>
    <s v=""/>
    <s v=""/>
    <s v=""/>
    <s v=""/>
    <s v=""/>
    <s v=""/>
  </r>
  <r>
    <s v="Save the Children"/>
    <x v="5"/>
    <s v="L'Estère"/>
    <s v="L'Estère"/>
    <s v="Marché de l'Estère"/>
    <x v="1"/>
    <s v="Enquête auprès d'un client (pour l'eau de boisson uniquement)"/>
    <s v=""/>
    <s v=""/>
    <s v="NA"/>
    <s v="NA"/>
    <s v="NA"/>
    <s v="NA"/>
    <s v="NA"/>
    <s v="NA"/>
    <s v="NA"/>
    <s v=""/>
    <s v=""/>
    <s v=""/>
    <s v=""/>
    <s v=""/>
    <s v=""/>
    <s v=""/>
    <n v="5"/>
    <s v="Homme"/>
    <x v="2"/>
    <s v=""/>
    <s v=""/>
    <s v=""/>
    <s v=""/>
    <s v=""/>
    <s v=""/>
    <s v=""/>
    <s v=""/>
    <s v=""/>
    <s v=""/>
  </r>
  <r>
    <s v="CRS"/>
    <x v="1"/>
    <s v="Petite Rivière de Nippes"/>
    <s v="Petite Rivière de Nippes (Centre-ville)"/>
    <s v="Marché du centre-vill"/>
    <x v="0"/>
    <s v="Enquête auprès d'un client (pour l'eau de boisson uniquement)"/>
    <s v=""/>
    <s v=""/>
    <s v="NA"/>
    <s v="NA"/>
    <s v="NA"/>
    <s v="NA"/>
    <s v="NA"/>
    <s v="NA"/>
    <s v="NA"/>
    <s v=""/>
    <s v=""/>
    <s v=""/>
    <s v=""/>
    <s v=""/>
    <s v=""/>
    <s v=""/>
    <n v="60"/>
    <s v="Femme"/>
    <x v="2"/>
    <s v=""/>
    <s v=""/>
    <s v=""/>
    <s v=""/>
    <s v=""/>
    <s v=""/>
    <s v=""/>
    <s v=""/>
    <s v=""/>
    <s v=""/>
  </r>
  <r>
    <s v="Concern"/>
    <x v="0"/>
    <s v="Cité Soleil"/>
    <s v="Terre-noire"/>
    <s v="Marché de Terre Noire"/>
    <x v="1"/>
    <s v="Enquête auprès d'un client (pour l'eau de boisson uniquement)"/>
    <s v=""/>
    <s v=""/>
    <s v="NA"/>
    <s v="NA"/>
    <s v="NA"/>
    <s v="NA"/>
    <s v="NA"/>
    <s v="NA"/>
    <s v="NA"/>
    <s v=""/>
    <s v=""/>
    <s v=""/>
    <s v=""/>
    <s v=""/>
    <s v=""/>
    <s v=""/>
    <n v="25"/>
    <s v="Femme"/>
    <x v="2"/>
    <s v=""/>
    <s v=""/>
    <s v=""/>
    <s v=""/>
    <s v=""/>
    <s v=""/>
    <s v=""/>
    <s v=""/>
    <s v=""/>
    <s v=""/>
  </r>
  <r>
    <s v="Concern"/>
    <x v="0"/>
    <s v="Cité Soleil"/>
    <s v="Terre-noire"/>
    <s v="Marché de Terre Noire"/>
    <x v="1"/>
    <s v="Enquête auprès d'un client (pour l'eau de boisson uniquement)"/>
    <s v=""/>
    <s v=""/>
    <s v="NA"/>
    <s v="NA"/>
    <s v="NA"/>
    <s v="NA"/>
    <s v="NA"/>
    <s v="NA"/>
    <s v="NA"/>
    <s v=""/>
    <s v=""/>
    <s v=""/>
    <s v=""/>
    <s v=""/>
    <s v=""/>
    <s v=""/>
    <n v="35"/>
    <s v="Femme"/>
    <x v="2"/>
    <s v=""/>
    <s v=""/>
    <s v=""/>
    <s v=""/>
    <s v=""/>
    <s v=""/>
    <s v=""/>
    <s v=""/>
    <s v=""/>
    <s v=""/>
  </r>
  <r>
    <s v="WFP"/>
    <x v="2"/>
    <s v="Cap-Haïtien"/>
    <s v="Cap-Haïtien (Centre ville)"/>
    <s v="Marché de Cluny"/>
    <x v="1"/>
    <s v="Enquête auprès d'un marchand"/>
    <n v="1"/>
    <n v="0"/>
    <n v="120"/>
    <n v="103.846153846153"/>
    <n v="130.434782608695"/>
    <n v="82.758620689655103"/>
    <n v="187.5"/>
    <n v="375"/>
    <n v="600"/>
    <s v=""/>
    <s v=""/>
    <s v=""/>
    <s v=""/>
    <s v=""/>
    <s v=""/>
    <s v=""/>
    <s v=""/>
    <s v="Femme"/>
    <x v="1"/>
    <n v="1"/>
    <n v="0"/>
    <n v="0"/>
    <n v="0"/>
    <n v="0"/>
    <n v="0"/>
    <n v="0"/>
    <n v="0"/>
    <n v="0"/>
    <n v="0"/>
  </r>
  <r>
    <s v="Concern"/>
    <x v="0"/>
    <s v="Cité Soleil"/>
    <s v="Terre-noire"/>
    <s v="Marché de Terre Noire"/>
    <x v="1"/>
    <s v="Enquête auprès d'un marchand"/>
    <n v="0"/>
    <n v="1"/>
    <s v="NA"/>
    <s v="NA"/>
    <s v="NA"/>
    <s v="NA"/>
    <s v="NA"/>
    <s v="NA"/>
    <s v="NA"/>
    <s v=""/>
    <n v="25"/>
    <s v=""/>
    <s v=""/>
    <n v="25"/>
    <n v="132.222222222222"/>
    <n v="75"/>
    <s v=""/>
    <s v="Femme"/>
    <x v="1"/>
    <n v="1"/>
    <n v="0"/>
    <n v="0"/>
    <n v="0"/>
    <n v="0"/>
    <n v="0"/>
    <n v="0"/>
    <n v="0"/>
    <n v="0"/>
    <n v="0"/>
  </r>
  <r>
    <s v="Concern"/>
    <x v="0"/>
    <s v="Cité Soleil"/>
    <s v="Terre-noire"/>
    <s v="Marché de Terre Noire"/>
    <x v="1"/>
    <s v="Enquête auprès d'un client (pour l'eau de boisson uniquement)"/>
    <s v=""/>
    <s v=""/>
    <s v="NA"/>
    <s v="NA"/>
    <s v="NA"/>
    <s v="NA"/>
    <s v="NA"/>
    <s v="NA"/>
    <s v="NA"/>
    <s v=""/>
    <s v=""/>
    <s v=""/>
    <s v=""/>
    <s v=""/>
    <s v=""/>
    <s v=""/>
    <n v="25"/>
    <s v="Femme"/>
    <x v="2"/>
    <s v=""/>
    <s v=""/>
    <s v=""/>
    <s v=""/>
    <s v=""/>
    <s v=""/>
    <s v=""/>
    <s v=""/>
    <s v=""/>
    <s v=""/>
  </r>
  <r>
    <s v="Concern"/>
    <x v="0"/>
    <s v="Cité Soleil"/>
    <s v="Terre-noire"/>
    <s v="Marché de Terre Noire"/>
    <x v="1"/>
    <s v="Enquête auprès d'un client (pour l'eau de boisson uniquement)"/>
    <s v=""/>
    <s v=""/>
    <s v="NA"/>
    <s v="NA"/>
    <s v="NA"/>
    <s v="NA"/>
    <s v="NA"/>
    <s v="NA"/>
    <s v="NA"/>
    <s v=""/>
    <s v=""/>
    <s v=""/>
    <s v=""/>
    <s v=""/>
    <s v=""/>
    <s v=""/>
    <n v="30"/>
    <s v="Femme"/>
    <x v="2"/>
    <s v=""/>
    <s v=""/>
    <s v=""/>
    <s v=""/>
    <s v=""/>
    <s v=""/>
    <s v=""/>
    <s v=""/>
    <s v=""/>
    <s v=""/>
  </r>
  <r>
    <s v="Concern"/>
    <x v="0"/>
    <s v="Cité Soleil"/>
    <s v="Terre-noire"/>
    <s v="Marché de Terre Noire"/>
    <x v="1"/>
    <s v="Enquête auprès d'un client (pour l'eau de boisson uniquement)"/>
    <s v=""/>
    <s v=""/>
    <s v="NA"/>
    <s v="NA"/>
    <s v="NA"/>
    <s v="NA"/>
    <s v="NA"/>
    <s v="NA"/>
    <s v="NA"/>
    <s v=""/>
    <s v=""/>
    <s v=""/>
    <s v=""/>
    <s v=""/>
    <s v=""/>
    <s v=""/>
    <n v="40"/>
    <s v="Femme"/>
    <x v="2"/>
    <s v=""/>
    <s v=""/>
    <s v=""/>
    <s v=""/>
    <s v=""/>
    <s v=""/>
    <s v=""/>
    <s v=""/>
    <s v=""/>
    <s v=""/>
  </r>
  <r>
    <s v="Concern"/>
    <x v="0"/>
    <s v="Cité Soleil"/>
    <s v="Terre-noire"/>
    <s v="Marché de Terre Noire"/>
    <x v="1"/>
    <s v="Enquête auprès d'un marchand"/>
    <n v="0"/>
    <n v="1"/>
    <s v="NA"/>
    <s v="NA"/>
    <s v="NA"/>
    <s v="NA"/>
    <s v="NA"/>
    <s v="NA"/>
    <s v="NA"/>
    <n v="30"/>
    <s v=""/>
    <s v=""/>
    <s v=""/>
    <s v=""/>
    <s v=""/>
    <s v=""/>
    <s v=""/>
    <s v="Femme"/>
    <x v="1"/>
    <n v="1"/>
    <n v="0"/>
    <n v="0"/>
    <n v="0"/>
    <n v="0"/>
    <n v="0"/>
    <n v="0"/>
    <n v="0"/>
    <n v="0"/>
    <n v="0"/>
  </r>
  <r>
    <s v="Concern"/>
    <x v="0"/>
    <s v="Cité Soleil"/>
    <s v="Terre-noire"/>
    <s v="Marché de Terre Noire"/>
    <x v="1"/>
    <s v="Enquête auprès d'un client (pour l'eau de boisson uniquement)"/>
    <s v=""/>
    <s v=""/>
    <s v="NA"/>
    <s v="NA"/>
    <s v="NA"/>
    <s v="NA"/>
    <s v="NA"/>
    <s v="NA"/>
    <s v="NA"/>
    <s v=""/>
    <s v=""/>
    <s v=""/>
    <s v=""/>
    <s v=""/>
    <s v=""/>
    <s v=""/>
    <n v="30"/>
    <s v="Homme"/>
    <x v="2"/>
    <s v=""/>
    <s v=""/>
    <s v=""/>
    <s v=""/>
    <s v=""/>
    <s v=""/>
    <s v=""/>
    <s v=""/>
    <s v=""/>
    <s v=""/>
  </r>
  <r>
    <s v="Concern"/>
    <x v="0"/>
    <s v="Cité Soleil"/>
    <s v="Terre-noire"/>
    <s v="Marché de Terre Noire"/>
    <x v="1"/>
    <s v="Enquête auprès d'un marchand"/>
    <n v="0"/>
    <n v="1"/>
    <s v="NA"/>
    <s v="NA"/>
    <s v="NA"/>
    <s v="NA"/>
    <s v="NA"/>
    <s v="NA"/>
    <s v="NA"/>
    <s v=""/>
    <n v="25"/>
    <s v=""/>
    <s v=""/>
    <n v="25"/>
    <n v="151.78571428571399"/>
    <s v=""/>
    <s v=""/>
    <s v="Homme"/>
    <x v="1"/>
    <n v="1"/>
    <n v="0"/>
    <n v="0"/>
    <n v="0"/>
    <n v="0"/>
    <n v="0"/>
    <n v="0"/>
    <n v="0"/>
    <n v="0"/>
    <n v="0"/>
  </r>
  <r>
    <s v="WFP"/>
    <x v="2"/>
    <s v="Cap-Haïtien"/>
    <s v="Cap-Haïtien (Centre ville)"/>
    <s v="Marché de Cluny"/>
    <x v="1"/>
    <s v="Enquête auprès d'un marchand"/>
    <n v="0"/>
    <n v="1"/>
    <s v="NA"/>
    <s v="NA"/>
    <s v="NA"/>
    <s v="NA"/>
    <s v="NA"/>
    <s v="NA"/>
    <s v="NA"/>
    <n v="25"/>
    <n v="25"/>
    <n v="25"/>
    <n v="50"/>
    <n v="25"/>
    <n v="50"/>
    <n v="100"/>
    <s v=""/>
    <s v="Femme"/>
    <x v="1"/>
    <n v="1"/>
    <n v="0"/>
    <n v="0"/>
    <n v="0"/>
    <n v="0"/>
    <n v="0"/>
    <n v="0"/>
    <n v="0"/>
    <n v="0"/>
    <n v="0"/>
  </r>
  <r>
    <s v="Save the Children"/>
    <x v="5"/>
    <s v="L'Estère"/>
    <s v="L'Estère"/>
    <s v="Marché de l'Estère"/>
    <x v="1"/>
    <s v="Enquête auprès d'un client (pour l'eau de boisson uniquement)"/>
    <s v=""/>
    <s v=""/>
    <s v="NA"/>
    <s v="NA"/>
    <s v="NA"/>
    <s v="NA"/>
    <s v="NA"/>
    <s v="NA"/>
    <s v="NA"/>
    <s v=""/>
    <s v=""/>
    <s v=""/>
    <s v=""/>
    <s v=""/>
    <s v=""/>
    <s v=""/>
    <n v="50"/>
    <s v="Femme"/>
    <x v="2"/>
    <s v=""/>
    <s v=""/>
    <s v=""/>
    <s v=""/>
    <s v=""/>
    <s v=""/>
    <s v=""/>
    <s v=""/>
    <s v=""/>
    <s v=""/>
  </r>
  <r>
    <s v="ACTED"/>
    <x v="3"/>
    <s v="Anse d'Hainault"/>
    <s v="Gaillard"/>
    <s v="Marché communal d'Anse-d'Hainault"/>
    <x v="1"/>
    <s v="Enquête auprès d'un marchand"/>
    <n v="1"/>
    <n v="1"/>
    <s v="NA"/>
    <n v="92.307692307692307"/>
    <s v="NA"/>
    <n v="82.758620689655103"/>
    <s v="NA"/>
    <s v="NA"/>
    <n v="480"/>
    <n v="30"/>
    <s v=""/>
    <s v=""/>
    <s v=""/>
    <n v="50"/>
    <n v="125"/>
    <s v=""/>
    <s v=""/>
    <s v="Femme"/>
    <x v="1"/>
    <n v="1"/>
    <n v="0"/>
    <n v="0"/>
    <n v="0"/>
    <n v="0"/>
    <n v="0"/>
    <n v="0"/>
    <n v="0"/>
    <n v="0"/>
    <n v="0"/>
  </r>
  <r>
    <s v="WFP"/>
    <x v="4"/>
    <s v="Les Cayes"/>
    <s v="Les Cayes (Centre-ville)"/>
    <s v="Maché des Cayes"/>
    <x v="1"/>
    <s v="Enquête auprès d'un marchand"/>
    <n v="0"/>
    <n v="1"/>
    <s v="NA"/>
    <s v="NA"/>
    <s v="NA"/>
    <s v="NA"/>
    <s v="NA"/>
    <s v="NA"/>
    <s v="NA"/>
    <s v=""/>
    <n v="25"/>
    <n v="75"/>
    <s v=""/>
    <n v="25"/>
    <n v="68"/>
    <n v="75"/>
    <s v=""/>
    <s v="Femme"/>
    <x v="1"/>
    <n v="1"/>
    <n v="0"/>
    <n v="0"/>
    <n v="0"/>
    <n v="0"/>
    <n v="0"/>
    <n v="0"/>
    <n v="0"/>
    <n v="0"/>
    <n v="0"/>
  </r>
  <r>
    <s v="Concern"/>
    <x v="0"/>
    <s v="Cité Soleil"/>
    <s v="Terre-noire"/>
    <s v="Marché de Terre Noire"/>
    <x v="1"/>
    <s v="Enquête auprès d'un marchand"/>
    <n v="0"/>
    <n v="1"/>
    <s v="NA"/>
    <s v="NA"/>
    <s v="NA"/>
    <s v="NA"/>
    <s v="NA"/>
    <s v="NA"/>
    <s v="NA"/>
    <n v="30"/>
    <s v=""/>
    <s v=""/>
    <n v="100"/>
    <s v=""/>
    <s v=""/>
    <s v=""/>
    <s v=""/>
    <s v="Femme"/>
    <x v="0"/>
    <n v="1"/>
    <n v="0"/>
    <n v="0"/>
    <n v="0"/>
    <n v="1"/>
    <n v="0"/>
    <n v="0"/>
    <n v="0"/>
    <n v="0"/>
    <n v="0"/>
  </r>
  <r>
    <s v="Concern"/>
    <x v="0"/>
    <s v="Cité Soleil"/>
    <s v="Terre-noire"/>
    <s v="Marché de Terre Noire"/>
    <x v="1"/>
    <s v="Enquête auprès d'un client (pour l'eau de boisson uniquement)"/>
    <s v=""/>
    <s v=""/>
    <s v="NA"/>
    <s v="NA"/>
    <s v="NA"/>
    <s v="NA"/>
    <s v="NA"/>
    <s v="NA"/>
    <s v="NA"/>
    <s v=""/>
    <s v=""/>
    <s v=""/>
    <s v=""/>
    <s v=""/>
    <s v=""/>
    <s v=""/>
    <n v="0"/>
    <s v="Homme"/>
    <x v="2"/>
    <s v=""/>
    <s v=""/>
    <s v=""/>
    <s v=""/>
    <s v=""/>
    <s v=""/>
    <s v=""/>
    <s v=""/>
    <s v=""/>
    <s v=""/>
  </r>
  <r>
    <s v="WFP"/>
    <x v="4"/>
    <s v="Les Cayes"/>
    <s v="Les Cayes (Centre-ville)"/>
    <s v="Maché des Cayes"/>
    <x v="1"/>
    <s v="Enquête auprès d'un marchand"/>
    <n v="1"/>
    <n v="0"/>
    <n v="87.5"/>
    <n v="96.153846153846104"/>
    <n v="97.826086956521706"/>
    <n v="86.2068965517241"/>
    <n v="208.333333333333"/>
    <n v="229.16666670000001"/>
    <n v="550"/>
    <s v=""/>
    <s v=""/>
    <s v=""/>
    <s v=""/>
    <s v=""/>
    <s v=""/>
    <s v=""/>
    <s v=""/>
    <s v="Homme"/>
    <x v="1"/>
    <n v="1"/>
    <n v="1"/>
    <n v="1"/>
    <n v="0"/>
    <n v="0"/>
    <n v="0"/>
    <n v="0"/>
    <n v="0"/>
    <n v="0"/>
    <n v="0"/>
  </r>
  <r>
    <s v="CRS"/>
    <x v="1"/>
    <s v="Petite Rivière de Nippes"/>
    <s v="Petite Rivière de Nippes (Centre-ville)"/>
    <s v="Marché du centre-ville"/>
    <x v="0"/>
    <s v="Enquête auprès d'un marchand"/>
    <n v="0"/>
    <n v="1"/>
    <s v="NA"/>
    <s v="NA"/>
    <s v="NA"/>
    <s v="NA"/>
    <s v="NA"/>
    <s v="NA"/>
    <s v="NA"/>
    <n v="20"/>
    <s v=""/>
    <s v=""/>
    <s v=""/>
    <s v=""/>
    <s v=""/>
    <s v=""/>
    <s v=""/>
    <s v="Femme"/>
    <x v="1"/>
    <n v="1"/>
    <n v="0"/>
    <n v="0"/>
    <n v="0"/>
    <n v="0"/>
    <n v="0"/>
    <n v="0"/>
    <n v="0"/>
    <n v="0"/>
    <n v="0"/>
  </r>
  <r>
    <s v="Save the Children"/>
    <x v="5"/>
    <s v="L'Estère"/>
    <s v="L'Estère"/>
    <s v="Marché de l'Estère"/>
    <x v="1"/>
    <s v="Enquête auprès d'un client (pour l'eau de boisson uniquement)"/>
    <s v=""/>
    <s v=""/>
    <s v="NA"/>
    <s v="NA"/>
    <s v="NA"/>
    <s v="NA"/>
    <s v="NA"/>
    <s v="NA"/>
    <s v="NA"/>
    <s v=""/>
    <s v=""/>
    <s v=""/>
    <s v=""/>
    <s v=""/>
    <s v=""/>
    <s v=""/>
    <n v="40"/>
    <s v="Femme"/>
    <x v="2"/>
    <s v=""/>
    <s v=""/>
    <s v=""/>
    <s v=""/>
    <s v=""/>
    <s v=""/>
    <s v=""/>
    <s v=""/>
    <s v=""/>
    <s v=""/>
  </r>
  <r>
    <s v="FOKA DAI AYITI"/>
    <x v="1"/>
    <s v="Miragoâne"/>
    <s v="St Michel"/>
    <s v="Marché du centre-ville"/>
    <x v="1"/>
    <s v="Enquête auprès d'un marchand"/>
    <n v="1"/>
    <n v="1"/>
    <s v="NA"/>
    <n v="86.538461538461505"/>
    <s v="NA"/>
    <s v="NA"/>
    <s v="NA"/>
    <s v="NA"/>
    <n v="600"/>
    <s v=""/>
    <s v=""/>
    <s v=""/>
    <s v=""/>
    <s v=""/>
    <s v=""/>
    <s v=""/>
    <s v=""/>
    <s v="Femme"/>
    <x v="1"/>
    <n v="1"/>
    <n v="0"/>
    <n v="0"/>
    <n v="0"/>
    <n v="0"/>
    <n v="0"/>
    <n v="0"/>
    <n v="0"/>
    <n v="0"/>
    <n v="0"/>
  </r>
  <r>
    <s v="WFP"/>
    <x v="4"/>
    <s v="Les Cayes"/>
    <s v="Les Cayes (Centre-ville)"/>
    <s v="Marché du centre-ville"/>
    <x v="1"/>
    <s v="Enquête auprès d'un client (pour l'eau de boisson uniquement)"/>
    <s v=""/>
    <s v=""/>
    <s v="NA"/>
    <s v="NA"/>
    <s v="NA"/>
    <s v="NA"/>
    <s v="NA"/>
    <s v="NA"/>
    <s v="NA"/>
    <s v=""/>
    <s v=""/>
    <s v=""/>
    <s v=""/>
    <s v=""/>
    <s v=""/>
    <s v=""/>
    <n v="10"/>
    <s v="Femme"/>
    <x v="2"/>
    <s v=""/>
    <s v=""/>
    <s v=""/>
    <s v=""/>
    <s v=""/>
    <s v=""/>
    <s v=""/>
    <s v=""/>
    <s v=""/>
    <s v=""/>
  </r>
  <r>
    <s v="ACTED"/>
    <x v="3"/>
    <s v="Anse d'Hainault"/>
    <s v="Gaillard"/>
    <s v="Marché communal d'Anse-d'Hainault"/>
    <x v="1"/>
    <s v="Enquête auprès d'un marchand"/>
    <n v="0"/>
    <n v="1"/>
    <s v="NA"/>
    <s v="NA"/>
    <s v="NA"/>
    <s v="NA"/>
    <s v="NA"/>
    <s v="NA"/>
    <s v="NA"/>
    <s v=""/>
    <n v="25"/>
    <n v="50"/>
    <s v=""/>
    <n v="50"/>
    <n v="125"/>
    <n v="600"/>
    <s v=""/>
    <s v="Femme"/>
    <x v="1"/>
    <n v="1"/>
    <n v="0"/>
    <n v="0"/>
    <n v="0"/>
    <n v="0"/>
    <n v="0"/>
    <n v="0"/>
    <n v="0"/>
    <n v="0"/>
    <n v="0"/>
  </r>
  <r>
    <s v="WFP"/>
    <x v="4"/>
    <s v="Les Cayes"/>
    <s v="Les Cayes (Centre-ville)"/>
    <s v="Marché du centre-ville"/>
    <x v="1"/>
    <s v="Enquête auprès d'un marchand"/>
    <n v="1"/>
    <n v="0"/>
    <s v="NA"/>
    <s v="NA"/>
    <s v="NA"/>
    <s v="NA"/>
    <s v="NA"/>
    <s v="NA"/>
    <n v="500"/>
    <s v=""/>
    <s v=""/>
    <s v=""/>
    <s v=""/>
    <s v=""/>
    <s v=""/>
    <s v=""/>
    <s v=""/>
    <s v="Homme"/>
    <x v="1"/>
    <n v="1"/>
    <n v="1"/>
    <n v="0"/>
    <n v="0"/>
    <n v="0"/>
    <n v="0"/>
    <n v="0"/>
    <n v="0"/>
    <n v="0"/>
    <n v="0"/>
  </r>
  <r>
    <s v="MOJDDE"/>
    <x v="4"/>
    <s v="Port-à-Piment"/>
    <s v="Port-à-piment"/>
    <s v="Marché de Port-à-Piment"/>
    <x v="0"/>
    <s v="Enquête auprès d'un marchand"/>
    <n v="1"/>
    <n v="0"/>
    <n v="75"/>
    <n v="115.384615384615"/>
    <n v="52.173913043478201"/>
    <n v="82.758620689655103"/>
    <n v="208.333333333333"/>
    <n v="229.16666670000001"/>
    <n v="600"/>
    <s v=""/>
    <s v=""/>
    <s v=""/>
    <s v=""/>
    <s v=""/>
    <s v=""/>
    <s v=""/>
    <s v=""/>
    <s v="Femme"/>
    <x v="0"/>
    <n v="1"/>
    <n v="0"/>
    <n v="0"/>
    <n v="0"/>
    <n v="0"/>
    <n v="0"/>
    <n v="0"/>
    <n v="0"/>
    <n v="0"/>
    <n v="0"/>
  </r>
  <r>
    <s v="CRS"/>
    <x v="1"/>
    <s v="Petite Rivière de Nippes"/>
    <s v="Petite Rivière de Nippes (Centre-ville)"/>
    <s v="Marché du centre-ville"/>
    <x v="0"/>
    <s v="Enquête auprès d'un marchand"/>
    <n v="0"/>
    <n v="1"/>
    <s v="NA"/>
    <s v="NA"/>
    <s v="NA"/>
    <s v="NA"/>
    <s v="NA"/>
    <s v="NA"/>
    <s v="NA"/>
    <s v=""/>
    <n v="25"/>
    <n v="50"/>
    <s v=""/>
    <n v="35"/>
    <n v="42.5"/>
    <n v="75"/>
    <s v=""/>
    <s v="Femme"/>
    <x v="3"/>
    <n v="1"/>
    <n v="0"/>
    <n v="0"/>
    <n v="1"/>
    <n v="0"/>
    <n v="0"/>
    <n v="0"/>
    <n v="0"/>
    <n v="0"/>
    <n v="0"/>
  </r>
  <r>
    <s v="MOJDDE"/>
    <x v="4"/>
    <s v="Port-à-Piment"/>
    <s v="Port-à-piment"/>
    <s v="Marché de Port-à-Piment"/>
    <x v="0"/>
    <s v="Enquête auprès d'un marchand"/>
    <n v="1"/>
    <n v="0"/>
    <n v="75"/>
    <n v="96.153846153846104"/>
    <n v="65.2173913043478"/>
    <n v="82.758620689655103"/>
    <n v="208.333333333333"/>
    <n v="300"/>
    <n v="500"/>
    <s v=""/>
    <s v=""/>
    <s v=""/>
    <s v=""/>
    <s v=""/>
    <s v=""/>
    <s v=""/>
    <s v=""/>
    <s v="Femme"/>
    <x v="1"/>
    <n v="1"/>
    <n v="0"/>
    <n v="0"/>
    <n v="0"/>
    <n v="0"/>
    <n v="0"/>
    <n v="0"/>
    <n v="0"/>
    <n v="0"/>
    <n v="0"/>
  </r>
  <r>
    <s v="Concern"/>
    <x v="0"/>
    <s v="Cité Soleil"/>
    <s v="Terre-noire"/>
    <s v="Marché de Terre Noire"/>
    <x v="1"/>
    <s v="Enquête auprès d'un client (pour l'eau de boisson uniquement)"/>
    <s v=""/>
    <s v=""/>
    <s v="NA"/>
    <s v="NA"/>
    <s v="NA"/>
    <s v="NA"/>
    <s v="NA"/>
    <s v="NA"/>
    <s v="NA"/>
    <s v=""/>
    <s v=""/>
    <s v=""/>
    <s v=""/>
    <s v=""/>
    <s v=""/>
    <s v=""/>
    <n v="50"/>
    <s v="Femme"/>
    <x v="2"/>
    <s v=""/>
    <s v=""/>
    <s v=""/>
    <s v=""/>
    <s v=""/>
    <s v=""/>
    <s v=""/>
    <s v=""/>
    <s v=""/>
    <s v=""/>
  </r>
  <r>
    <s v="MOJDDE"/>
    <x v="4"/>
    <s v="Port-à-Piment"/>
    <s v="Port-à-piment"/>
    <s v="Marché de Port-à-Piment"/>
    <x v="0"/>
    <s v="Enquête auprès d'un marchand"/>
    <n v="1"/>
    <n v="0"/>
    <n v="75"/>
    <n v="96.153846153846104"/>
    <n v="52.173913043478201"/>
    <n v="77.586206896551701"/>
    <n v="208.333333333333"/>
    <n v="291.66666670000001"/>
    <n v="500"/>
    <s v=""/>
    <s v=""/>
    <s v=""/>
    <s v=""/>
    <s v=""/>
    <s v=""/>
    <s v=""/>
    <s v=""/>
    <s v="Homme"/>
    <x v="0"/>
    <n v="1"/>
    <n v="0"/>
    <n v="0"/>
    <n v="0"/>
    <n v="0"/>
    <n v="0"/>
    <n v="0"/>
    <n v="0"/>
    <n v="0"/>
    <n v="0"/>
  </r>
  <r>
    <s v="MOJDDE"/>
    <x v="4"/>
    <s v="Port-à-Piment"/>
    <s v="Port-à-piment"/>
    <s v="Marché de Port-à-Piment"/>
    <x v="0"/>
    <s v="Enquête auprès d'un marchand"/>
    <n v="1"/>
    <n v="0"/>
    <n v="75"/>
    <n v="115.384615384615"/>
    <n v="52.173913043478201"/>
    <n v="82.758620689655103"/>
    <s v="NA"/>
    <s v="NA"/>
    <n v="600"/>
    <s v=""/>
    <s v=""/>
    <s v=""/>
    <s v=""/>
    <s v=""/>
    <s v=""/>
    <s v=""/>
    <s v=""/>
    <s v="Femme"/>
    <x v="1"/>
    <n v="1"/>
    <n v="0"/>
    <n v="0"/>
    <n v="0"/>
    <n v="0"/>
    <n v="0"/>
    <n v="0"/>
    <n v="0"/>
    <n v="0"/>
    <n v="0"/>
  </r>
  <r>
    <s v="WFP"/>
    <x v="4"/>
    <s v="Les Cayes"/>
    <s v="Les Cayes (Centre-ville)"/>
    <s v="Maché des Cayes"/>
    <x v="1"/>
    <s v="Enquête auprès d'un client (pour l'eau de boisson uniquement)"/>
    <s v=""/>
    <s v=""/>
    <s v="NA"/>
    <s v="NA"/>
    <s v="NA"/>
    <s v="NA"/>
    <s v="NA"/>
    <s v="NA"/>
    <s v="NA"/>
    <s v=""/>
    <s v=""/>
    <s v=""/>
    <s v=""/>
    <s v=""/>
    <s v=""/>
    <s v=""/>
    <n v="0"/>
    <s v="Homme"/>
    <x v="2"/>
    <s v=""/>
    <s v=""/>
    <s v=""/>
    <s v=""/>
    <s v=""/>
    <s v=""/>
    <s v=""/>
    <s v=""/>
    <s v=""/>
    <s v=""/>
  </r>
  <r>
    <s v="FOKA DAI AYITI"/>
    <x v="1"/>
    <s v="Miragoâne"/>
    <s v="St Michel"/>
    <s v="Marché St Michel"/>
    <x v="1"/>
    <s v="Enquête auprès d'un marchand"/>
    <n v="1"/>
    <n v="0"/>
    <s v="NA"/>
    <s v="NA"/>
    <s v="NA"/>
    <s v="NA"/>
    <s v="NA"/>
    <s v="NA"/>
    <n v="550"/>
    <s v=""/>
    <s v=""/>
    <s v=""/>
    <s v=""/>
    <s v=""/>
    <s v=""/>
    <s v=""/>
    <s v=""/>
    <s v="Femme"/>
    <x v="1"/>
    <n v="1"/>
    <n v="0"/>
    <n v="0"/>
    <n v="0"/>
    <n v="0"/>
    <n v="0"/>
    <n v="0"/>
    <n v="0"/>
    <n v="0"/>
    <n v="0"/>
  </r>
  <r>
    <s v="CRS"/>
    <x v="1"/>
    <s v="Petite Rivière de Nippes"/>
    <s v="Petite Rivière de Nippes (Centre-ville)"/>
    <s v="Marché du centre-vill"/>
    <x v="0"/>
    <s v="Enquête auprès d'un client (pour l'eau de boisson uniquement)"/>
    <s v=""/>
    <s v=""/>
    <s v="NA"/>
    <s v="NA"/>
    <s v="NA"/>
    <s v="NA"/>
    <s v="NA"/>
    <s v="NA"/>
    <s v="NA"/>
    <s v=""/>
    <s v=""/>
    <s v=""/>
    <s v=""/>
    <s v=""/>
    <s v=""/>
    <s v=""/>
    <n v="0"/>
    <s v="Homme"/>
    <x v="2"/>
    <s v=""/>
    <s v=""/>
    <s v=""/>
    <s v=""/>
    <s v=""/>
    <s v=""/>
    <s v=""/>
    <s v=""/>
    <s v=""/>
    <s v=""/>
  </r>
  <r>
    <s v="Concern"/>
    <x v="0"/>
    <s v="Cité Soleil"/>
    <s v="Terre-noire"/>
    <s v="Marché de Terre Noire"/>
    <x v="1"/>
    <s v="Enquête auprès d'un client (pour l'eau de boisson uniquement)"/>
    <s v=""/>
    <s v=""/>
    <s v="NA"/>
    <s v="NA"/>
    <s v="NA"/>
    <s v="NA"/>
    <s v="NA"/>
    <s v="NA"/>
    <s v="NA"/>
    <s v=""/>
    <s v=""/>
    <s v=""/>
    <s v=""/>
    <s v=""/>
    <s v=""/>
    <s v=""/>
    <n v="25"/>
    <s v="Femme"/>
    <x v="2"/>
    <s v=""/>
    <s v=""/>
    <s v=""/>
    <s v=""/>
    <s v=""/>
    <s v=""/>
    <s v=""/>
    <s v=""/>
    <s v=""/>
    <s v=""/>
  </r>
  <r>
    <s v="FOKA DAI AYITI"/>
    <x v="1"/>
    <s v="Miragoâne"/>
    <s v="St Michel"/>
    <s v="Marché St Michel"/>
    <x v="1"/>
    <s v="Enquête auprès d'un marchand"/>
    <n v="0"/>
    <n v="1"/>
    <s v="NA"/>
    <s v="NA"/>
    <s v="NA"/>
    <s v="NA"/>
    <s v="NA"/>
    <s v="NA"/>
    <s v="NA"/>
    <s v=""/>
    <n v="15"/>
    <n v="50"/>
    <s v=""/>
    <n v="25"/>
    <n v="50"/>
    <n v="75"/>
    <s v=""/>
    <s v="Homme"/>
    <x v="0"/>
    <n v="1"/>
    <n v="0"/>
    <n v="0"/>
    <n v="0"/>
    <n v="0"/>
    <n v="0"/>
    <n v="0"/>
    <n v="0"/>
    <n v="0"/>
    <n v="0"/>
  </r>
  <r>
    <s v="WFP"/>
    <x v="4"/>
    <s v="Les Cayes"/>
    <s v="Les Cayes (Centre-ville)"/>
    <s v="Maché des Cayes"/>
    <x v="1"/>
    <s v="Enquête auprès d'un marchand"/>
    <n v="1"/>
    <n v="0"/>
    <n v="75"/>
    <n v="92.307692307692307"/>
    <n v="65.2173913043478"/>
    <n v="75.862068965517196"/>
    <n v="208.333333333333"/>
    <n v="291.66666670000001"/>
    <n v="550"/>
    <s v=""/>
    <s v=""/>
    <s v=""/>
    <s v=""/>
    <s v=""/>
    <s v=""/>
    <s v=""/>
    <s v=""/>
    <s v="Femme"/>
    <x v="1"/>
    <n v="1"/>
    <n v="0"/>
    <n v="0"/>
    <n v="0"/>
    <n v="0"/>
    <n v="0"/>
    <n v="0"/>
    <n v="0"/>
    <n v="0"/>
    <n v="0"/>
  </r>
  <r>
    <s v="CRS"/>
    <x v="1"/>
    <s v="Petite Rivière de Nippes"/>
    <s v="Petite Rivière de Nippes (Centre-ville)"/>
    <s v="Marché du centre-ville"/>
    <x v="0"/>
    <s v="Enquête auprès d'un marchand"/>
    <n v="1"/>
    <n v="1"/>
    <n v="75"/>
    <n v="76.923076923076906"/>
    <n v="65.2173913043478"/>
    <n v="86.2068965517241"/>
    <n v="208.333333333333"/>
    <s v="NA"/>
    <n v="600"/>
    <n v="25"/>
    <s v=""/>
    <s v=""/>
    <s v=""/>
    <s v=""/>
    <s v=""/>
    <s v=""/>
    <s v=""/>
    <s v="Femme"/>
    <x v="1"/>
    <n v="1"/>
    <n v="0"/>
    <n v="0"/>
    <n v="1"/>
    <n v="0"/>
    <n v="0"/>
    <n v="0"/>
    <n v="0"/>
    <n v="0"/>
    <n v="0"/>
  </r>
  <r>
    <s v="CRS"/>
    <x v="1"/>
    <s v="Petite Rivière de Nippes"/>
    <s v="Petite Rivière de Nippes (Centre-ville)"/>
    <s v="Marché du centre-ville"/>
    <x v="0"/>
    <s v="Enquête auprès d'un marchand"/>
    <n v="1"/>
    <n v="0"/>
    <n v="75"/>
    <n v="86.538461538461505"/>
    <n v="65.2173913043478"/>
    <n v="68.965517241379303"/>
    <n v="187.5"/>
    <s v="NA"/>
    <n v="450"/>
    <s v=""/>
    <s v=""/>
    <s v=""/>
    <s v=""/>
    <s v=""/>
    <s v=""/>
    <s v=""/>
    <s v=""/>
    <s v="Femme"/>
    <x v="1"/>
    <n v="1"/>
    <n v="0"/>
    <n v="0"/>
    <n v="1"/>
    <n v="0"/>
    <n v="0"/>
    <n v="0"/>
    <n v="0"/>
    <n v="0"/>
    <n v="0"/>
  </r>
  <r>
    <s v="CRS"/>
    <x v="1"/>
    <s v="Petite Rivière de Nippes"/>
    <s v="Petite Rivière de Nippes (Centre-ville)"/>
    <s v="Marché du centre-ville"/>
    <x v="0"/>
    <s v="Enquête auprès d'un marchand"/>
    <n v="0"/>
    <n v="1"/>
    <s v="NA"/>
    <s v="NA"/>
    <s v="NA"/>
    <s v="NA"/>
    <s v="NA"/>
    <s v="NA"/>
    <s v="NA"/>
    <s v=""/>
    <n v="10"/>
    <n v="50"/>
    <s v=""/>
    <n v="20"/>
    <n v="125"/>
    <n v="75"/>
    <s v=""/>
    <s v="Femme"/>
    <x v="1"/>
    <n v="1"/>
    <n v="0"/>
    <n v="0"/>
    <n v="1"/>
    <n v="0"/>
    <n v="0"/>
    <n v="0"/>
    <n v="0"/>
    <n v="0"/>
    <n v="0"/>
  </r>
  <r>
    <s v="CRS"/>
    <x v="1"/>
    <s v="Petite Rivière de Nippes"/>
    <s v="Petite Rivière de Nippes (Centre-ville)"/>
    <s v="Marché du centre-ville"/>
    <x v="0"/>
    <s v="Enquête auprès d'un marchand"/>
    <n v="1"/>
    <n v="1"/>
    <s v="NA"/>
    <n v="86.538461538461505"/>
    <s v="NA"/>
    <n v="86.2068965517241"/>
    <n v="208.333333333333"/>
    <s v="NA"/>
    <n v="650"/>
    <n v="25"/>
    <s v=""/>
    <s v=""/>
    <s v=""/>
    <s v=""/>
    <s v=""/>
    <s v=""/>
    <s v=""/>
    <s v="Homme"/>
    <x v="1"/>
    <n v="1"/>
    <n v="0"/>
    <n v="0"/>
    <n v="1"/>
    <n v="0"/>
    <n v="0"/>
    <n v="0"/>
    <n v="0"/>
    <n v="0"/>
    <n v="0"/>
  </r>
  <r>
    <s v="CRS"/>
    <x v="1"/>
    <s v="Petite Rivière de Nippes"/>
    <s v="Petite Rivière de Nippes (Centre-ville)"/>
    <s v="Marché du centre-ville"/>
    <x v="0"/>
    <s v="Enquête auprès d'un marchand"/>
    <n v="1"/>
    <n v="0"/>
    <n v="75"/>
    <s v="NA"/>
    <n v="76.086956521739097"/>
    <s v="NA"/>
    <n v="218.75"/>
    <n v="281.25"/>
    <s v="NA"/>
    <s v=""/>
    <s v=""/>
    <s v=""/>
    <s v=""/>
    <s v=""/>
    <s v=""/>
    <s v=""/>
    <s v=""/>
    <s v="Femme"/>
    <x v="1"/>
    <n v="1"/>
    <n v="0"/>
    <n v="0"/>
    <n v="0"/>
    <n v="0"/>
    <n v="0"/>
    <n v="0"/>
    <n v="0"/>
    <n v="0"/>
    <n v="0"/>
  </r>
  <r>
    <s v="CRS"/>
    <x v="1"/>
    <s v="Petite Rivière de Nippes"/>
    <s v="Petite Rivière de Nippes (Centre-ville)"/>
    <s v="Marché du centre-ville"/>
    <x v="0"/>
    <s v="Enquête auprès d'un marchand"/>
    <n v="1"/>
    <n v="0"/>
    <n v="37.5"/>
    <n v="57.692307692307601"/>
    <n v="65.2173913043478"/>
    <n v="60.344827586206897"/>
    <s v="NA"/>
    <s v="NA"/>
    <n v="320.21996615905198"/>
    <s v=""/>
    <s v=""/>
    <s v=""/>
    <s v=""/>
    <s v=""/>
    <s v=""/>
    <s v=""/>
    <s v=""/>
    <s v="Femme"/>
    <x v="1"/>
    <n v="1"/>
    <n v="0"/>
    <n v="0"/>
    <n v="1"/>
    <n v="0"/>
    <n v="0"/>
    <n v="0"/>
    <n v="0"/>
    <n v="0"/>
    <n v="0"/>
  </r>
  <r>
    <s v="CRS"/>
    <x v="1"/>
    <s v="Petite Rivière de Nippes"/>
    <s v="Petite Rivière de Nippes (Centre-ville)"/>
    <s v="Marché du centre-ville"/>
    <x v="0"/>
    <s v="Enquête auprès d'un marchand"/>
    <n v="0"/>
    <n v="1"/>
    <s v="NA"/>
    <s v="NA"/>
    <s v="NA"/>
    <s v="NA"/>
    <s v="NA"/>
    <s v="NA"/>
    <s v="NA"/>
    <s v=""/>
    <n v="15"/>
    <n v="50"/>
    <s v=""/>
    <n v="11.538461538461499"/>
    <n v="35.172413793103402"/>
    <s v=""/>
    <s v=""/>
    <s v="Femme"/>
    <x v="1"/>
    <n v="1"/>
    <n v="0"/>
    <n v="0"/>
    <n v="0"/>
    <n v="0"/>
    <n v="0"/>
    <n v="0"/>
    <n v="0"/>
    <n v="0"/>
    <n v="0"/>
  </r>
  <r>
    <s v="CRS"/>
    <x v="1"/>
    <s v="Petite Rivière de Nippes"/>
    <s v="Petite Rivière de Nippes (Centre-ville)"/>
    <s v="Marché du centre-ville"/>
    <x v="0"/>
    <s v="Enquête auprès d'un marchand"/>
    <n v="0"/>
    <n v="1"/>
    <s v="NA"/>
    <s v="NA"/>
    <s v="NA"/>
    <s v="NA"/>
    <s v="NA"/>
    <s v="NA"/>
    <s v="NA"/>
    <s v=""/>
    <n v="20"/>
    <n v="50"/>
    <s v=""/>
    <n v="15"/>
    <n v="42.5"/>
    <n v="75"/>
    <s v=""/>
    <s v="Femme"/>
    <x v="1"/>
    <n v="1"/>
    <n v="0"/>
    <n v="0"/>
    <n v="1"/>
    <n v="0"/>
    <n v="0"/>
    <n v="0"/>
    <n v="0"/>
    <n v="0"/>
    <n v="0"/>
  </r>
</pivotCacheRecords>
</file>

<file path=xl/pivotCache/pivotCacheRecords10.xml><?xml version="1.0" encoding="utf-8"?>
<pivotCacheRecords xmlns="http://schemas.openxmlformats.org/spreadsheetml/2006/main" xmlns:r="http://schemas.openxmlformats.org/officeDocument/2006/relationships" count="151">
  <r>
    <s v="UNDP"/>
    <s v="Ouest"/>
    <s v="Léogâne"/>
    <s v="Dufort"/>
    <s v="Marche Dufort"/>
    <x v="0"/>
    <s v="Enquête auprès d'un marchand"/>
    <n v="0"/>
    <n v="1"/>
    <s v="NA"/>
    <s v="NA"/>
    <s v="NA"/>
    <s v="NA"/>
    <s v="NA"/>
    <s v="NA"/>
    <s v="NA"/>
    <n v="40"/>
    <n v="25"/>
    <n v="25"/>
    <s v=""/>
    <n v="50"/>
    <n v="100"/>
    <m/>
    <s v=""/>
    <s v="Femme"/>
    <s v="Détaillant avec boutique"/>
    <n v="1"/>
    <n v="0"/>
    <n v="0"/>
    <n v="0"/>
    <n v="0"/>
    <n v="0"/>
    <n v="0"/>
    <n v="0"/>
    <n v="0"/>
    <n v="0"/>
    <s v="Oui, il y a plus de commerçants par rapport au mois passé"/>
    <s v="Entre 21 et 60"/>
  </r>
  <r>
    <s v="UNDP"/>
    <s v="Ouest"/>
    <s v="Léogâne"/>
    <s v="Dufort"/>
    <s v="Marche Dufort"/>
    <x v="0"/>
    <s v="Enquête auprès d'un marchand"/>
    <n v="0"/>
    <n v="1"/>
    <s v="NA"/>
    <s v="NA"/>
    <s v="NA"/>
    <s v="NA"/>
    <s v="NA"/>
    <s v="NA"/>
    <s v="NA"/>
    <n v="50"/>
    <n v="30"/>
    <n v="50"/>
    <n v="50"/>
    <n v="60"/>
    <n v="75"/>
    <m/>
    <s v=""/>
    <s v="Homme"/>
    <s v="Détaillant avec boutique"/>
    <n v="1"/>
    <n v="0"/>
    <n v="1"/>
    <n v="0"/>
    <n v="0"/>
    <n v="0"/>
    <n v="0"/>
    <n v="0"/>
    <n v="0"/>
    <n v="0"/>
    <s v="Oui, il y a plus de commerçants par rapport au mois passé"/>
    <s v="Plus de 60"/>
  </r>
  <r>
    <s v="UNDP"/>
    <s v="Ouest"/>
    <s v="Léogâne"/>
    <s v="Dufort"/>
    <s v="Marche Dufort"/>
    <x v="0"/>
    <s v="Enquête auprès d'un marchand"/>
    <n v="1"/>
    <n v="0"/>
    <n v="125"/>
    <n v="115.384615384615"/>
    <n v="119.565217391304"/>
    <n v="103.448275862068"/>
    <n v="250"/>
    <s v="NA"/>
    <n v="350"/>
    <s v=""/>
    <s v=""/>
    <s v=""/>
    <s v=""/>
    <s v=""/>
    <s v=""/>
    <m/>
    <s v=""/>
    <s v="Femme"/>
    <s v="Détaillant sur une table"/>
    <n v="1"/>
    <n v="0"/>
    <n v="0"/>
    <n v="0"/>
    <n v="0"/>
    <n v="0"/>
    <n v="0"/>
    <n v="0"/>
    <n v="0"/>
    <n v="0"/>
    <s v="Oui, il y a plus de commerçants par rapport au mois passé"/>
    <s v="Entre 21 et 60"/>
  </r>
  <r>
    <s v="FOKA DAI AYITI"/>
    <s v="Nippes"/>
    <s v="Miragoâne"/>
    <s v="Miragoane"/>
    <s v="Marché de Miragoane"/>
    <x v="1"/>
    <s v="Enquête auprès d'un marchand"/>
    <n v="1"/>
    <n v="0"/>
    <n v="75"/>
    <n v="96.153846153846104"/>
    <n v="86.956521739130395"/>
    <n v="77.586206896551701"/>
    <n v="250"/>
    <n v="250"/>
    <n v="600"/>
    <s v=""/>
    <s v=""/>
    <s v=""/>
    <s v=""/>
    <s v=""/>
    <s v=""/>
    <m/>
    <s v=""/>
    <s v="Femme"/>
    <s v="Détaillant sur une table"/>
    <n v="1"/>
    <n v="0"/>
    <n v="0"/>
    <n v="0"/>
    <n v="0"/>
    <n v="0"/>
    <n v="0"/>
    <n v="0"/>
    <n v="0"/>
    <n v="0"/>
    <s v="Oui, il y a moins de commerçants par rapport au mois passé"/>
    <s v="Je ne sais pas / Je ne souhaite pas répondre"/>
  </r>
  <r>
    <s v="WFP"/>
    <s v="Nord"/>
    <s v="Limonade"/>
    <s v="Limonade"/>
    <s v="Marché principal de Limonade"/>
    <x v="0"/>
    <s v="Enquête auprès d'un marchand"/>
    <n v="1"/>
    <n v="1"/>
    <n v="105"/>
    <n v="121.153846153846"/>
    <n v="91.304347826086897"/>
    <n v="96.551724137931004"/>
    <n v="218.75"/>
    <n v="291.66666670000001"/>
    <n v="600"/>
    <n v="20"/>
    <n v="20"/>
    <n v="25"/>
    <n v="50"/>
    <n v="20"/>
    <n v="75"/>
    <m/>
    <s v=""/>
    <s v="Femme"/>
    <s v="Détaillant avec boutique"/>
    <n v="1"/>
    <n v="0"/>
    <n v="0"/>
    <n v="0"/>
    <n v="0"/>
    <n v="0"/>
    <n v="0"/>
    <n v="0"/>
    <n v="0"/>
    <n v="0"/>
    <s v="Oui, il y a plus de commerçants par rapport au mois passé"/>
    <s v="Entre 21 et 60"/>
  </r>
  <r>
    <s v="FOKA DAI AYITI"/>
    <s v="Nippes"/>
    <s v="Miragoâne"/>
    <s v="Miragoane"/>
    <s v="Marché de Miragoane"/>
    <x v="1"/>
    <s v="Enquête auprès d'un marchand"/>
    <n v="1"/>
    <n v="0"/>
    <n v="75"/>
    <n v="98.076923076922995"/>
    <n v="86.956521739130395"/>
    <n v="68.965517241379303"/>
    <n v="229.166666666666"/>
    <n v="270.83333329999999"/>
    <n v="500"/>
    <s v=""/>
    <s v=""/>
    <s v=""/>
    <s v=""/>
    <s v=""/>
    <s v=""/>
    <m/>
    <s v=""/>
    <s v="Femme"/>
    <s v="Détaillant sur une table"/>
    <n v="1"/>
    <n v="0"/>
    <n v="0"/>
    <n v="0"/>
    <n v="0"/>
    <n v="0"/>
    <n v="0"/>
    <n v="0"/>
    <n v="0"/>
    <n v="0"/>
    <s v="Je ne sais pas / Je ne souhaite pas répondre"/>
    <s v="Je ne sais pas / Je ne souhaite pas répondre"/>
  </r>
  <r>
    <s v="ACTED"/>
    <s v="Grand'Anse"/>
    <s v="Anse d'Hainault"/>
    <s v="Gabriel"/>
    <s v="Marché du Pont Gabriel"/>
    <x v="0"/>
    <s v="Enquête auprès d'un marchand"/>
    <n v="0"/>
    <n v="1"/>
    <s v="NA"/>
    <s v="NA"/>
    <s v="NA"/>
    <s v="NA"/>
    <s v="NA"/>
    <s v="NA"/>
    <s v="NA"/>
    <n v="30"/>
    <n v="25"/>
    <s v=""/>
    <s v=""/>
    <n v="25"/>
    <n v="125"/>
    <m/>
    <s v=""/>
    <s v="Femme"/>
    <s v="Détaillant sur une table"/>
    <n v="1"/>
    <n v="0"/>
    <n v="0"/>
    <n v="0"/>
    <n v="0"/>
    <n v="0"/>
    <n v="0"/>
    <n v="0"/>
    <n v="0"/>
    <n v="0"/>
    <s v="Oui, il y a plus de commerçants par rapport au mois passé"/>
    <s v="Moins de 20"/>
  </r>
  <r>
    <s v="ACTED"/>
    <s v="Grand'Anse"/>
    <s v="Anse d'Hainault"/>
    <s v="Gabriel"/>
    <s v="Marché du Pont Gabriel"/>
    <x v="0"/>
    <s v="Enquête auprès d'un marchand"/>
    <n v="1"/>
    <n v="1"/>
    <n v="80"/>
    <n v="92.307692307692307"/>
    <s v="NA"/>
    <n v="82.758620689655103"/>
    <s v="NA"/>
    <s v="NA"/>
    <n v="500"/>
    <n v="30"/>
    <n v="25"/>
    <s v=""/>
    <s v=""/>
    <n v="50"/>
    <n v="125"/>
    <m/>
    <s v=""/>
    <s v="Femme"/>
    <s v="Détaillant sur une table"/>
    <n v="1"/>
    <n v="0"/>
    <n v="0"/>
    <n v="0"/>
    <n v="0"/>
    <n v="0"/>
    <n v="0"/>
    <n v="0"/>
    <n v="0"/>
    <n v="0"/>
    <s v="Oui, il y a plus de commerçants par rapport au mois passé"/>
    <s v="Moins de 20"/>
  </r>
  <r>
    <s v="ACTED"/>
    <s v="Grand'Anse"/>
    <s v="Anse d'Hainault"/>
    <s v="Gabriel"/>
    <s v="Marché du Pont Gabriel"/>
    <x v="0"/>
    <s v="Enquête auprès d'un marchand"/>
    <n v="1"/>
    <n v="1"/>
    <n v="80"/>
    <n v="92.307692307692307"/>
    <n v="104.347826086956"/>
    <n v="82.758620689655103"/>
    <n v="250"/>
    <n v="166.66666670000001"/>
    <n v="500"/>
    <n v="30"/>
    <s v=""/>
    <s v=""/>
    <s v=""/>
    <n v="50"/>
    <n v="125"/>
    <m/>
    <s v=""/>
    <s v="Femme"/>
    <s v="Détaillant sur une table"/>
    <n v="1"/>
    <n v="0"/>
    <n v="0"/>
    <n v="0"/>
    <n v="0"/>
    <n v="0"/>
    <n v="0"/>
    <n v="0"/>
    <n v="0"/>
    <n v="0"/>
    <s v="Oui, il y a plus de commerçants par rapport au mois passé"/>
    <s v="Entre 21 et 60"/>
  </r>
  <r>
    <s v="ACTED"/>
    <s v="Grand'Anse"/>
    <s v="Anse d'Hainault"/>
    <s v="Gabriel"/>
    <s v="Marché du Pont Gabriel"/>
    <x v="0"/>
    <s v="Enquête auprès d'un marchand"/>
    <n v="1"/>
    <n v="1"/>
    <n v="80"/>
    <n v="92.307692307692307"/>
    <n v="86.956521739130395"/>
    <n v="82.758620689655103"/>
    <n v="333.33333333333297"/>
    <s v="NA"/>
    <n v="500"/>
    <n v="30"/>
    <n v="25"/>
    <s v=""/>
    <s v=""/>
    <n v="50"/>
    <n v="125"/>
    <m/>
    <s v=""/>
    <s v="Femme"/>
    <s v="Détaillant sur une table"/>
    <n v="1"/>
    <n v="0"/>
    <n v="0"/>
    <n v="0"/>
    <n v="0"/>
    <n v="0"/>
    <n v="0"/>
    <n v="0"/>
    <n v="0"/>
    <n v="0"/>
    <s v="Oui, il y a plus de commerçants par rapport au mois passé"/>
    <s v="Entre 21 et 60"/>
  </r>
  <r>
    <s v="WFP"/>
    <s v="Sud"/>
    <s v="Les Cayes"/>
    <s v="Les Cayes (Centre-ville)"/>
    <s v="Maché des Cayes"/>
    <x v="1"/>
    <s v="Enquête auprès d'un marchand"/>
    <n v="0"/>
    <n v="1"/>
    <s v="NA"/>
    <s v="NA"/>
    <s v="NA"/>
    <s v="NA"/>
    <s v="NA"/>
    <s v="NA"/>
    <s v="NA"/>
    <s v=""/>
    <n v="25"/>
    <n v="75"/>
    <s v=""/>
    <n v="25"/>
    <n v="63.75"/>
    <m/>
    <s v=""/>
    <s v="Femme"/>
    <s v="Détaillant sur une table"/>
    <n v="1"/>
    <n v="0"/>
    <n v="0"/>
    <n v="0"/>
    <n v="0"/>
    <n v="0"/>
    <n v="0"/>
    <n v="0"/>
    <n v="0"/>
    <n v="0"/>
    <s v="Non, il n'y a pas eu de variation"/>
    <s v="Moins de 20"/>
  </r>
  <r>
    <s v="ACTED"/>
    <s v="Grand'Anse"/>
    <s v="Anse d'Hainault"/>
    <s v="Gaillard"/>
    <s v="Marché communal d'Anse-d'Hainault"/>
    <x v="1"/>
    <s v="Enquête auprès d'un marchand"/>
    <n v="1"/>
    <n v="0"/>
    <n v="80"/>
    <n v="92.307692307692307"/>
    <n v="86.956521739130395"/>
    <n v="82.758620689655103"/>
    <s v="NA"/>
    <n v="333.33333329999999"/>
    <n v="480"/>
    <s v=""/>
    <s v=""/>
    <s v=""/>
    <s v=""/>
    <s v=""/>
    <s v=""/>
    <m/>
    <s v=""/>
    <s v="Femme"/>
    <s v="Détaillant avec boutique"/>
    <n v="1"/>
    <n v="0"/>
    <n v="0"/>
    <n v="0"/>
    <n v="0"/>
    <n v="0"/>
    <n v="0"/>
    <n v="0"/>
    <n v="0"/>
    <n v="0"/>
    <s v="Oui, il y a plus de commerçants par rapport au mois passé"/>
    <s v="Moins de 20"/>
  </r>
  <r>
    <s v="FOKA DAI AYITI"/>
    <s v="Nippes"/>
    <s v="Miragoâne"/>
    <s v="St Michel"/>
    <s v="Marché St Michel"/>
    <x v="1"/>
    <s v="Enquête auprès d'un marchand"/>
    <n v="1"/>
    <n v="0"/>
    <n v="75"/>
    <n v="94.230769230769198"/>
    <n v="97.826086956521706"/>
    <n v="68.965517241379303"/>
    <n v="208.333333333333"/>
    <n v="208.33333329999999"/>
    <n v="500"/>
    <s v=""/>
    <s v=""/>
    <s v=""/>
    <s v=""/>
    <s v=""/>
    <s v=""/>
    <m/>
    <s v=""/>
    <s v="Femme"/>
    <s v="Détaillant sur une table"/>
    <n v="1"/>
    <n v="0"/>
    <n v="0"/>
    <n v="0"/>
    <n v="0"/>
    <n v="0"/>
    <n v="0"/>
    <n v="0"/>
    <n v="0"/>
    <n v="0"/>
    <s v="Je ne sais pas / Je ne souhaite pas répondre"/>
    <s v="Je ne sais pas / Je ne souhaite pas répondre"/>
  </r>
  <r>
    <s v="WFP"/>
    <s v="Sud"/>
    <s v="Les Cayes"/>
    <s v="Les Cayes (Centre-ville)"/>
    <s v="Maché des Cayes"/>
    <x v="1"/>
    <s v="Enquête auprès d'un marchand"/>
    <n v="1"/>
    <n v="0"/>
    <n v="75"/>
    <n v="96.153846153846104"/>
    <n v="86.956521739130395"/>
    <n v="68.965517241379303"/>
    <n v="166.666666666666"/>
    <n v="187.5"/>
    <n v="550"/>
    <s v=""/>
    <s v=""/>
    <s v=""/>
    <s v=""/>
    <s v=""/>
    <s v=""/>
    <m/>
    <s v=""/>
    <s v="Femme"/>
    <s v="Détaillant sur une table"/>
    <n v="1"/>
    <n v="0"/>
    <n v="0"/>
    <n v="0"/>
    <n v="0"/>
    <n v="0"/>
    <n v="0"/>
    <n v="0"/>
    <n v="0"/>
    <n v="0"/>
    <s v="Non, il n'y a pas eu de variation"/>
    <s v="Je ne sais pas / Je ne souhaite pas répondre"/>
  </r>
  <r>
    <s v="ACTED"/>
    <s v="Grand'Anse"/>
    <s v="Anse d'Hainault"/>
    <s v="Gabriel"/>
    <s v="Marché du Pont Gabriel"/>
    <x v="0"/>
    <s v="Enquête auprès d'un marchand"/>
    <n v="1"/>
    <n v="1"/>
    <n v="80"/>
    <n v="92.307692307692307"/>
    <s v="NA"/>
    <n v="82.758620689655103"/>
    <s v="NA"/>
    <s v="NA"/>
    <n v="500"/>
    <n v="30"/>
    <n v="25"/>
    <s v=""/>
    <s v=""/>
    <n v="50"/>
    <n v="125"/>
    <m/>
    <s v=""/>
    <s v="Femme"/>
    <s v="Détaillant sur une table"/>
    <n v="1"/>
    <n v="0"/>
    <n v="0"/>
    <n v="0"/>
    <n v="0"/>
    <n v="0"/>
    <n v="0"/>
    <n v="0"/>
    <n v="0"/>
    <n v="0"/>
    <s v="Oui, il y a plus de commerçants par rapport au mois passé"/>
    <s v="Entre 21 et 60"/>
  </r>
  <r>
    <s v="WFP"/>
    <s v="Sud"/>
    <s v="Les Cayes"/>
    <s v="Les Cayes (Centre-ville)"/>
    <s v="Maché des Cayes"/>
    <x v="1"/>
    <s v="Enquête auprès d'un client (pour l'eau de boisson uniquement)"/>
    <s v=""/>
    <s v=""/>
    <s v="NA"/>
    <s v="NA"/>
    <s v="NA"/>
    <s v="NA"/>
    <s v="NA"/>
    <s v="NA"/>
    <s v="NA"/>
    <s v=""/>
    <s v=""/>
    <s v=""/>
    <s v=""/>
    <s v=""/>
    <s v=""/>
    <m/>
    <n v="25"/>
    <s v="Homme"/>
    <s v=""/>
    <s v=""/>
    <s v=""/>
    <s v=""/>
    <s v=""/>
    <s v=""/>
    <s v=""/>
    <s v=""/>
    <s v=""/>
    <s v=""/>
    <s v=""/>
    <s v=""/>
    <s v=""/>
  </r>
  <r>
    <s v="WFP"/>
    <s v="Sud"/>
    <s v="Les Cayes"/>
    <s v="Les Cayes (Centre-ville)"/>
    <s v="Maché des Cayes"/>
    <x v="1"/>
    <s v="Enquête auprès d'un client (pour l'eau de boisson uniquement)"/>
    <s v=""/>
    <s v=""/>
    <s v="NA"/>
    <s v="NA"/>
    <s v="NA"/>
    <s v="NA"/>
    <s v="NA"/>
    <s v="NA"/>
    <s v="NA"/>
    <s v=""/>
    <s v=""/>
    <s v=""/>
    <s v=""/>
    <s v=""/>
    <s v=""/>
    <m/>
    <n v="50"/>
    <s v="Homme"/>
    <s v=""/>
    <s v=""/>
    <s v=""/>
    <s v=""/>
    <s v=""/>
    <s v=""/>
    <s v=""/>
    <s v=""/>
    <s v=""/>
    <s v=""/>
    <s v=""/>
    <s v=""/>
    <s v=""/>
  </r>
  <r>
    <s v="ACTED"/>
    <s v="Grand'Anse"/>
    <s v="Anse d'Hainault"/>
    <s v="Gaillard"/>
    <s v="Marché communal d'Anse-d'Hainault"/>
    <x v="1"/>
    <s v="Enquête auprès d'un marchand"/>
    <n v="1"/>
    <n v="0"/>
    <n v="80"/>
    <n v="92.307692307692307"/>
    <n v="104.347826086956"/>
    <n v="82.758620689655103"/>
    <n v="333.33333333333297"/>
    <s v="NA"/>
    <n v="480"/>
    <s v=""/>
    <s v=""/>
    <s v=""/>
    <s v=""/>
    <s v=""/>
    <s v=""/>
    <m/>
    <s v=""/>
    <s v="Femme"/>
    <s v="Détaillant sur une table"/>
    <n v="1"/>
    <n v="0"/>
    <n v="0"/>
    <n v="0"/>
    <n v="0"/>
    <n v="0"/>
    <n v="0"/>
    <n v="0"/>
    <n v="0"/>
    <n v="0"/>
    <s v="Oui, il y a plus de commerçants par rapport au mois passé"/>
    <s v="Entre 21 et 60"/>
  </r>
  <r>
    <s v="MOJDDE"/>
    <s v="Sud"/>
    <s v="Port-à-Piment"/>
    <s v="Port-à-piment"/>
    <s v="Marché de Port-à-Piment"/>
    <x v="0"/>
    <s v="Enquête auprès d'un marchand"/>
    <n v="0"/>
    <n v="1"/>
    <s v="NA"/>
    <s v="NA"/>
    <s v="NA"/>
    <s v="NA"/>
    <s v="NA"/>
    <s v="NA"/>
    <s v="NA"/>
    <n v="25"/>
    <n v="25"/>
    <n v="25"/>
    <s v=""/>
    <n v="30"/>
    <n v="75"/>
    <m/>
    <s v=""/>
    <s v="Femme"/>
    <s v="Détaillant sur une table"/>
    <n v="1"/>
    <n v="0"/>
    <n v="0"/>
    <n v="0"/>
    <n v="0"/>
    <n v="0"/>
    <n v="0"/>
    <n v="0"/>
    <n v="0"/>
    <n v="0"/>
    <s v="Non, il n'y a pas eu de variation"/>
    <s v="Entre 21 et 60"/>
  </r>
  <r>
    <s v="FOKA DAI AYITI"/>
    <s v="Nippes"/>
    <s v="Miragoâne"/>
    <s v="St Michel"/>
    <s v="Marché St Michel"/>
    <x v="1"/>
    <s v="Enquête auprès d'un marchand"/>
    <n v="1"/>
    <n v="1"/>
    <n v="62.5"/>
    <n v="76.923076923076906"/>
    <n v="65.2173913043478"/>
    <n v="68.965517241379303"/>
    <s v="NA"/>
    <s v="NA"/>
    <n v="488.59724612736602"/>
    <s v=""/>
    <n v="100"/>
    <n v="50"/>
    <s v=""/>
    <n v="50"/>
    <n v="75"/>
    <m/>
    <s v=""/>
    <s v="Femme"/>
    <s v="Détaillant sur une table"/>
    <n v="1"/>
    <n v="0"/>
    <n v="0"/>
    <n v="0"/>
    <n v="0"/>
    <n v="0"/>
    <n v="0"/>
    <n v="0"/>
    <n v="0"/>
    <n v="0"/>
    <s v="Oui, il y a moins de commerçants par rapport au mois passé"/>
    <s v="Je ne sais pas / Je ne souhaite pas répondre"/>
  </r>
  <r>
    <s v="ACTED"/>
    <s v="Grand'Anse"/>
    <s v="Anse d'Hainault"/>
    <s v="Gabriel"/>
    <s v="Marché du Pont Gabriel"/>
    <x v="0"/>
    <s v="Enquête auprès d'un marchand"/>
    <n v="1"/>
    <n v="1"/>
    <n v="80"/>
    <n v="92.307692307692307"/>
    <s v="NA"/>
    <n v="82.758620689655103"/>
    <s v="NA"/>
    <s v="NA"/>
    <n v="500"/>
    <n v="30"/>
    <s v=""/>
    <s v=""/>
    <s v=""/>
    <n v="25"/>
    <n v="125"/>
    <m/>
    <s v=""/>
    <s v="Femme"/>
    <s v="Détaillant sur une table"/>
    <n v="1"/>
    <n v="0"/>
    <n v="0"/>
    <n v="0"/>
    <n v="0"/>
    <n v="0"/>
    <n v="0"/>
    <n v="0"/>
    <n v="0"/>
    <n v="0"/>
    <s v="Oui, il y a plus de commerçants par rapport au mois passé"/>
    <s v="Moins de 20"/>
  </r>
  <r>
    <s v="Concern"/>
    <s v="Ouest"/>
    <s v="Cité Soleil"/>
    <s v="Terre-noire"/>
    <s v="Marché de Terre Noire"/>
    <x v="1"/>
    <s v="Enquête auprès d'un marchand"/>
    <n v="1"/>
    <n v="0"/>
    <n v="125"/>
    <n v="96.153846153846104"/>
    <n v="108.695652173913"/>
    <n v="86.2068965517241"/>
    <n v="250"/>
    <n v="312.5"/>
    <n v="600"/>
    <s v=""/>
    <s v=""/>
    <s v=""/>
    <s v=""/>
    <s v=""/>
    <s v=""/>
    <m/>
    <s v=""/>
    <s v="Femme"/>
    <s v="Détaillant sur une table"/>
    <n v="1"/>
    <n v="0"/>
    <n v="1"/>
    <n v="0"/>
    <n v="0"/>
    <n v="0"/>
    <n v="0"/>
    <n v="0"/>
    <n v="0"/>
    <n v="0"/>
    <s v="Non, il n'y a pas eu de variation"/>
    <s v="Plus de 60"/>
  </r>
  <r>
    <s v="ACTED"/>
    <s v="Grand'Anse"/>
    <s v="Anse d'Hainault"/>
    <s v="Gabriel"/>
    <s v="Marché du Pont Gabriel"/>
    <x v="0"/>
    <s v="Enquête auprès d'un marchand"/>
    <n v="0"/>
    <n v="1"/>
    <s v="NA"/>
    <s v="NA"/>
    <s v="NA"/>
    <s v="NA"/>
    <s v="NA"/>
    <s v="NA"/>
    <s v="NA"/>
    <n v="30"/>
    <n v="25"/>
    <s v=""/>
    <s v=""/>
    <n v="50"/>
    <n v="125"/>
    <m/>
    <s v=""/>
    <s v="Femme"/>
    <s v="Détaillant sur une table"/>
    <n v="1"/>
    <n v="0"/>
    <n v="0"/>
    <n v="0"/>
    <n v="0"/>
    <n v="0"/>
    <n v="0"/>
    <n v="0"/>
    <n v="0"/>
    <n v="0"/>
    <s v="Oui, il y a plus de commerçants par rapport au mois passé"/>
    <s v="Moins de 20"/>
  </r>
  <r>
    <s v="WFP"/>
    <s v="Sud"/>
    <s v="Les Cayes"/>
    <s v="Les Cayes (Centre-ville)"/>
    <s v="Maché des Cayes"/>
    <x v="1"/>
    <s v="Enquête auprès d'un client (pour l'eau de boisson uniquement)"/>
    <s v=""/>
    <s v=""/>
    <s v="NA"/>
    <s v="NA"/>
    <s v="NA"/>
    <s v="NA"/>
    <s v="NA"/>
    <s v="NA"/>
    <s v="NA"/>
    <s v=""/>
    <s v=""/>
    <s v=""/>
    <s v=""/>
    <s v=""/>
    <s v=""/>
    <m/>
    <n v="25"/>
    <s v="Homme"/>
    <s v=""/>
    <s v=""/>
    <s v=""/>
    <s v=""/>
    <s v=""/>
    <s v=""/>
    <s v=""/>
    <s v=""/>
    <s v=""/>
    <s v=""/>
    <s v=""/>
    <s v=""/>
    <s v=""/>
  </r>
  <r>
    <s v="WFP"/>
    <s v="Sud"/>
    <s v="Les Cayes"/>
    <s v="Les Cayes (Centre-ville)"/>
    <s v="Maché des Cayes"/>
    <x v="1"/>
    <s v="Enquête auprès d'un client (pour l'eau de boisson uniquement)"/>
    <s v=""/>
    <s v=""/>
    <s v="NA"/>
    <s v="NA"/>
    <s v="NA"/>
    <s v="NA"/>
    <s v="NA"/>
    <s v="NA"/>
    <s v="NA"/>
    <s v=""/>
    <s v=""/>
    <s v=""/>
    <s v=""/>
    <s v=""/>
    <s v=""/>
    <m/>
    <n v="25"/>
    <s v="Homme"/>
    <s v=""/>
    <s v=""/>
    <s v=""/>
    <s v=""/>
    <s v=""/>
    <s v=""/>
    <s v=""/>
    <s v=""/>
    <s v=""/>
    <s v=""/>
    <s v=""/>
    <s v=""/>
    <s v=""/>
  </r>
  <r>
    <s v="WFP"/>
    <s v="Sud"/>
    <s v="Les Cayes"/>
    <s v="Les Cayes (Centre-ville)"/>
    <s v="Maché des Cayes"/>
    <x v="1"/>
    <s v="Enquête auprès d'un client (pour l'eau de boisson uniquement)"/>
    <s v=""/>
    <s v=""/>
    <s v="NA"/>
    <s v="NA"/>
    <s v="NA"/>
    <s v="NA"/>
    <s v="NA"/>
    <s v="NA"/>
    <s v="NA"/>
    <s v=""/>
    <s v=""/>
    <s v=""/>
    <s v=""/>
    <s v=""/>
    <s v=""/>
    <m/>
    <n v="25"/>
    <s v="Homme"/>
    <s v=""/>
    <s v=""/>
    <s v=""/>
    <s v=""/>
    <s v=""/>
    <s v=""/>
    <s v=""/>
    <s v=""/>
    <s v=""/>
    <s v=""/>
    <s v=""/>
    <s v=""/>
    <s v=""/>
  </r>
  <r>
    <s v="WFP"/>
    <s v="Sud"/>
    <s v="Les Cayes"/>
    <s v="Les Cayes (Centre-ville)"/>
    <s v="Maché des Cayes"/>
    <x v="1"/>
    <s v="Enquête auprès d'un client (pour l'eau de boisson uniquement)"/>
    <s v=""/>
    <s v=""/>
    <s v="NA"/>
    <s v="NA"/>
    <s v="NA"/>
    <s v="NA"/>
    <s v="NA"/>
    <s v="NA"/>
    <s v="NA"/>
    <s v=""/>
    <s v=""/>
    <s v=""/>
    <s v=""/>
    <s v=""/>
    <s v=""/>
    <m/>
    <n v="0"/>
    <s v="Homme"/>
    <s v=""/>
    <s v=""/>
    <s v=""/>
    <s v=""/>
    <s v=""/>
    <s v=""/>
    <s v=""/>
    <s v=""/>
    <s v=""/>
    <s v=""/>
    <s v=""/>
    <s v=""/>
    <s v=""/>
  </r>
  <r>
    <s v="UNDP"/>
    <s v="Ouest"/>
    <s v="Léogâne"/>
    <s v="Dufort"/>
    <s v="Marche Dufort"/>
    <x v="0"/>
    <s v="Enquête auprès d'un client (pour l'eau de boisson uniquement)"/>
    <s v=""/>
    <s v=""/>
    <s v="NA"/>
    <s v="NA"/>
    <s v="NA"/>
    <s v="NA"/>
    <s v="NA"/>
    <s v="NA"/>
    <s v="NA"/>
    <s v=""/>
    <s v=""/>
    <s v=""/>
    <s v=""/>
    <s v=""/>
    <s v=""/>
    <m/>
    <n v="40"/>
    <s v="Femme"/>
    <s v=""/>
    <s v=""/>
    <s v=""/>
    <s v=""/>
    <s v=""/>
    <s v=""/>
    <s v=""/>
    <s v=""/>
    <s v=""/>
    <s v=""/>
    <s v=""/>
    <s v=""/>
    <s v=""/>
  </r>
  <r>
    <s v="WFP"/>
    <s v="Nord"/>
    <s v="Limonade"/>
    <s v="Limonade"/>
    <s v="Marché principal de Limonade"/>
    <x v="0"/>
    <s v="Enquête auprès d'un marchand"/>
    <n v="1"/>
    <n v="1"/>
    <n v="122.5"/>
    <n v="121.153846153846"/>
    <n v="76.086956521739097"/>
    <n v="96.551724137931004"/>
    <n v="291.666666666666"/>
    <n v="218.75"/>
    <n v="550"/>
    <n v="20"/>
    <n v="15"/>
    <n v="25"/>
    <n v="101"/>
    <n v="15"/>
    <n v="75"/>
    <m/>
    <s v=""/>
    <s v="Femme"/>
    <s v="Détaillant sur une table"/>
    <n v="1"/>
    <n v="0"/>
    <n v="0"/>
    <n v="0"/>
    <n v="0"/>
    <n v="0"/>
    <n v="0"/>
    <n v="0"/>
    <n v="0"/>
    <n v="0"/>
    <s v="Non, il n'y a pas eu de variation"/>
    <s v="Entre 21 et 60"/>
  </r>
  <r>
    <s v="WFP"/>
    <s v="Nord"/>
    <s v="Limonade"/>
    <s v="Limonade"/>
    <s v="Marché principal de Limonade"/>
    <x v="0"/>
    <s v="Enquête auprès d'un marchand"/>
    <n v="1"/>
    <n v="1"/>
    <n v="105"/>
    <n v="121.153846153846"/>
    <n v="91.304347826086897"/>
    <n v="96.551724137931004"/>
    <n v="291.666666666666"/>
    <n v="291.66666670000001"/>
    <n v="600"/>
    <n v="20"/>
    <n v="25"/>
    <n v="25"/>
    <n v="101"/>
    <n v="25"/>
    <n v="75"/>
    <m/>
    <s v=""/>
    <s v="Femme"/>
    <s v="Détaillant sur une table"/>
    <n v="1"/>
    <n v="0"/>
    <n v="0"/>
    <n v="0"/>
    <n v="0"/>
    <n v="0"/>
    <n v="0"/>
    <n v="0"/>
    <n v="0"/>
    <n v="0"/>
    <s v="Oui, il y a plus de commerçants par rapport au mois passé"/>
    <s v="Entre 21 et 60"/>
  </r>
  <r>
    <s v="MOJDDE"/>
    <s v="Sud"/>
    <s v="Port-à-Piment"/>
    <s v="Port-à-piment"/>
    <s v="Marché de Port-à-Piment"/>
    <x v="0"/>
    <s v="Enquête auprès d'un marchand"/>
    <n v="0"/>
    <n v="1"/>
    <s v="NA"/>
    <s v="NA"/>
    <s v="NA"/>
    <s v="NA"/>
    <s v="NA"/>
    <s v="NA"/>
    <s v="NA"/>
    <n v="25"/>
    <n v="30"/>
    <n v="25"/>
    <n v="50"/>
    <n v="25"/>
    <n v="100"/>
    <m/>
    <s v=""/>
    <s v="Femme"/>
    <s v="Détaillant sur une table"/>
    <n v="1"/>
    <n v="0"/>
    <n v="0"/>
    <n v="0"/>
    <n v="1"/>
    <n v="0"/>
    <n v="0"/>
    <n v="0"/>
    <n v="0"/>
    <n v="0"/>
    <s v="Non, il n'y a pas eu de variation"/>
    <s v="Entre 21 et 60"/>
  </r>
  <r>
    <s v="ACTED"/>
    <s v="Grand'Anse"/>
    <s v="Anse d'Hainault"/>
    <s v="Gaillard"/>
    <s v="Marché communal d'Anse-d'Hainault"/>
    <x v="1"/>
    <s v="Enquête auprès d'un marchand"/>
    <n v="1"/>
    <n v="0"/>
    <n v="80"/>
    <n v="92.307692307692307"/>
    <n v="86.956521739130395"/>
    <n v="82.758620689655103"/>
    <s v="NA"/>
    <s v="NA"/>
    <n v="480"/>
    <s v=""/>
    <s v=""/>
    <s v=""/>
    <s v=""/>
    <s v=""/>
    <s v=""/>
    <m/>
    <s v=""/>
    <s v="Femme"/>
    <s v="Détaillant sur une table"/>
    <n v="1"/>
    <n v="0"/>
    <n v="0"/>
    <n v="0"/>
    <n v="0"/>
    <n v="0"/>
    <n v="0"/>
    <n v="0"/>
    <n v="0"/>
    <n v="0"/>
    <s v="Oui, il y a plus de commerçants par rapport au mois passé"/>
    <s v="Entre 21 et 60"/>
  </r>
  <r>
    <s v="FOKA DAI AYITI"/>
    <s v="Nippes"/>
    <s v="Miragoâne"/>
    <s v="St Michel"/>
    <s v="Marché St Michel"/>
    <x v="1"/>
    <s v="Enquête auprès d'un marchand"/>
    <n v="1"/>
    <n v="0"/>
    <n v="75"/>
    <n v="96.153846153846104"/>
    <n v="65.2173913043478"/>
    <n v="68.965517241379303"/>
    <s v="NA"/>
    <s v="NA"/>
    <n v="500"/>
    <s v=""/>
    <s v=""/>
    <s v=""/>
    <s v=""/>
    <s v=""/>
    <s v=""/>
    <m/>
    <s v=""/>
    <s v="Femme"/>
    <s v="Détaillant sur une table"/>
    <n v="1"/>
    <n v="0"/>
    <n v="0"/>
    <n v="0"/>
    <n v="0"/>
    <n v="0"/>
    <n v="0"/>
    <n v="0"/>
    <n v="0"/>
    <n v="0"/>
    <s v="Je ne sais pas / Je ne souhaite pas répondre"/>
    <s v="Je ne sais pas / Je ne souhaite pas répondre"/>
  </r>
  <r>
    <s v="ACTED"/>
    <s v="Grand'Anse"/>
    <s v="Anse d'Hainault"/>
    <s v="Gabriel"/>
    <s v="Marché du Pont Gabriel"/>
    <x v="0"/>
    <s v="Enquête auprès d'un marchand"/>
    <n v="1"/>
    <n v="1"/>
    <n v="80"/>
    <n v="92.307692307692307"/>
    <s v="NA"/>
    <n v="82.758620689655103"/>
    <s v="NA"/>
    <s v="NA"/>
    <n v="500"/>
    <n v="30"/>
    <s v=""/>
    <s v=""/>
    <s v=""/>
    <s v=""/>
    <s v=""/>
    <m/>
    <s v=""/>
    <s v="Femme"/>
    <s v="Détaillant sur une table"/>
    <n v="1"/>
    <n v="0"/>
    <n v="0"/>
    <n v="0"/>
    <n v="0"/>
    <n v="0"/>
    <n v="0"/>
    <n v="0"/>
    <n v="0"/>
    <n v="0"/>
    <s v="Oui, il y a plus de commerçants par rapport au mois passé"/>
    <s v="Moins de 20"/>
  </r>
  <r>
    <s v="ACTED"/>
    <s v="Grand'Anse"/>
    <s v="Anse d'Hainault"/>
    <s v="Gaillard"/>
    <s v="Marché communal d'Anse-d'Hainault"/>
    <x v="1"/>
    <s v="Enquête auprès d'un marchand"/>
    <n v="1"/>
    <n v="1"/>
    <n v="80"/>
    <n v="92.307692307692307"/>
    <n v="86.956521739130395"/>
    <n v="82.758620689655103"/>
    <n v="166.666666666666"/>
    <n v="133.33333329999999"/>
    <n v="480"/>
    <n v="30"/>
    <n v="25"/>
    <s v=""/>
    <s v=""/>
    <n v="50"/>
    <n v="125"/>
    <m/>
    <s v=""/>
    <s v="Femme"/>
    <s v="Détaillant sur une table"/>
    <n v="1"/>
    <n v="0"/>
    <n v="0"/>
    <n v="0"/>
    <n v="0"/>
    <n v="0"/>
    <n v="0"/>
    <n v="0"/>
    <n v="0"/>
    <n v="0"/>
    <s v="Oui, il y a plus de commerçants par rapport au mois passé"/>
    <s v="Entre 21 et 60"/>
  </r>
  <r>
    <s v="Concern"/>
    <s v="Ouest"/>
    <s v="Cité Soleil"/>
    <s v="Terre-noire"/>
    <s v="Marché de Terre Noire"/>
    <x v="1"/>
    <s v="Enquête auprès d'un marchand"/>
    <n v="1"/>
    <n v="0"/>
    <n v="87.5"/>
    <n v="96.153846153846104"/>
    <n v="86.956521739130395"/>
    <n v="86.2068965517241"/>
    <n v="208.333333333333"/>
    <n v="208.33333329999999"/>
    <n v="675.892857142857"/>
    <s v=""/>
    <s v=""/>
    <s v=""/>
    <s v=""/>
    <s v=""/>
    <s v=""/>
    <m/>
    <s v=""/>
    <s v="Femme"/>
    <s v="Détaillant sur une table"/>
    <n v="1"/>
    <n v="0"/>
    <n v="1"/>
    <n v="0"/>
    <n v="1"/>
    <n v="0"/>
    <n v="0"/>
    <n v="0"/>
    <n v="0"/>
    <n v="0"/>
    <s v="Oui, il y a plus de commerçants par rapport au mois passé"/>
    <s v="Entre 21 et 60"/>
  </r>
  <r>
    <s v="WFP"/>
    <s v="Nord"/>
    <s v="Limonade"/>
    <s v="Limonade"/>
    <s v="Marché principal de Limonade"/>
    <x v="0"/>
    <s v="Enquête auprès d'un marchand"/>
    <n v="1"/>
    <n v="1"/>
    <n v="105"/>
    <n v="121.153846153846"/>
    <n v="91.304347826086897"/>
    <n v="96.551724137931004"/>
    <n v="218.75"/>
    <n v="291.66666670000001"/>
    <n v="600"/>
    <n v="25"/>
    <n v="25"/>
    <n v="25"/>
    <n v="92.470277410832196"/>
    <n v="25"/>
    <n v="75"/>
    <m/>
    <s v=""/>
    <s v="Femme"/>
    <s v="Détaillant sur une table"/>
    <n v="1"/>
    <n v="0"/>
    <n v="0"/>
    <n v="0"/>
    <n v="0"/>
    <n v="0"/>
    <n v="0"/>
    <n v="0"/>
    <n v="0"/>
    <n v="0"/>
    <s v="Non, il n'y a pas eu de variation"/>
    <s v="Entre 21 et 60"/>
  </r>
  <r>
    <s v="FOKA DAI AYITI"/>
    <s v="Nippes"/>
    <s v="Miragoâne"/>
    <s v="St Michel"/>
    <s v="Marché de Miragoane"/>
    <x v="1"/>
    <s v="Enquête auprès d'un marchand"/>
    <n v="1"/>
    <n v="1"/>
    <n v="75"/>
    <n v="86.538461538461505"/>
    <n v="108.695652173913"/>
    <n v="68.965517241379303"/>
    <n v="187.5"/>
    <n v="250"/>
    <n v="500"/>
    <n v="25"/>
    <n v="15"/>
    <n v="35"/>
    <s v=""/>
    <n v="25"/>
    <n v="60"/>
    <m/>
    <s v=""/>
    <s v="Femme"/>
    <s v="Détaillant avec boutique"/>
    <n v="1"/>
    <n v="0"/>
    <n v="0"/>
    <n v="0"/>
    <n v="0"/>
    <n v="0"/>
    <n v="0"/>
    <n v="0"/>
    <n v="0"/>
    <n v="0"/>
    <s v="Non, il n'y a pas eu de variation"/>
    <s v="Entre 21 et 60"/>
  </r>
  <r>
    <s v="Save the Children"/>
    <s v="Artibonite"/>
    <s v="L'Estère"/>
    <s v="L'Estère"/>
    <s v="Marché de l'Estère"/>
    <x v="1"/>
    <s v="Enquête auprès d'un marchand"/>
    <n v="1"/>
    <n v="0"/>
    <n v="62.5"/>
    <n v="86.538461538461505"/>
    <n v="54.347826086956502"/>
    <n v="77.586206896551701"/>
    <n v="187.5"/>
    <s v="NA"/>
    <n v="550"/>
    <s v=""/>
    <s v=""/>
    <s v=""/>
    <s v=""/>
    <s v=""/>
    <s v=""/>
    <m/>
    <s v=""/>
    <s v="Femme"/>
    <s v="Détaillant sur une table"/>
    <n v="1"/>
    <n v="0"/>
    <n v="0"/>
    <n v="0"/>
    <n v="1"/>
    <n v="0"/>
    <n v="0"/>
    <n v="0"/>
    <n v="0"/>
    <n v="0"/>
    <s v="Oui, il y a moins de commerçants par rapport au mois passé"/>
    <s v="Entre 21 et 60"/>
  </r>
  <r>
    <s v="CRS"/>
    <s v="Nippes"/>
    <s v="Petite Rivière de Nippes"/>
    <s v="Petite Rivière de Nippes (Centre-ville)"/>
    <s v="Marché du centre-ville"/>
    <x v="0"/>
    <s v="Enquête auprès d'un marchand"/>
    <n v="0"/>
    <n v="1"/>
    <s v="NA"/>
    <s v="NA"/>
    <s v="NA"/>
    <s v="NA"/>
    <s v="NA"/>
    <s v="NA"/>
    <s v="NA"/>
    <s v=""/>
    <n v="25"/>
    <n v="50"/>
    <s v=""/>
    <n v="30"/>
    <n v="42.5"/>
    <m/>
    <s v=""/>
    <s v="Femme"/>
    <s v="Détaillant sur une table"/>
    <n v="1"/>
    <n v="0"/>
    <n v="0"/>
    <n v="1"/>
    <n v="0"/>
    <n v="0"/>
    <n v="0"/>
    <n v="0"/>
    <n v="0"/>
    <n v="0"/>
    <s v="Oui, il y a plus de commerçants par rapport au mois passé"/>
    <s v="Moins de 20"/>
  </r>
  <r>
    <s v="UNDP"/>
    <s v="Ouest"/>
    <s v="Léogâne"/>
    <s v="Dufort"/>
    <s v="Marche Dufort"/>
    <x v="0"/>
    <s v="Enquête auprès d'un marchand"/>
    <n v="1"/>
    <n v="0"/>
    <s v="NA"/>
    <n v="96.153846153846104"/>
    <n v="130.434782608695"/>
    <n v="86.2068965517241"/>
    <n v="208.333333333333"/>
    <s v="NA"/>
    <n v="300"/>
    <s v=""/>
    <s v=""/>
    <s v=""/>
    <s v=""/>
    <s v=""/>
    <s v=""/>
    <m/>
    <s v=""/>
    <s v="Homme"/>
    <s v="Détaillant avec boutique"/>
    <n v="1"/>
    <n v="0"/>
    <n v="0"/>
    <n v="0"/>
    <n v="0"/>
    <n v="0"/>
    <n v="0"/>
    <n v="0"/>
    <n v="0"/>
    <n v="0"/>
    <s v="Oui, il y a moins de commerçants par rapport au mois passé"/>
    <s v="Entre 21 et 60"/>
  </r>
  <r>
    <s v="WFP"/>
    <s v="Nord"/>
    <s v="Cap-Haïtien"/>
    <s v="Cap-Haïtien (Centre ville)"/>
    <s v="Marché de Cluny"/>
    <x v="1"/>
    <s v="Enquête auprès d'un marchand"/>
    <n v="0"/>
    <n v="1"/>
    <s v="NA"/>
    <s v="NA"/>
    <s v="NA"/>
    <s v="NA"/>
    <s v="NA"/>
    <s v="NA"/>
    <s v="NA"/>
    <n v="25"/>
    <n v="25"/>
    <n v="25"/>
    <n v="50"/>
    <n v="25"/>
    <n v="100"/>
    <m/>
    <s v=""/>
    <s v="Femme"/>
    <s v="Détaillant sur une table"/>
    <n v="1"/>
    <n v="0"/>
    <n v="0"/>
    <n v="0"/>
    <n v="0"/>
    <n v="0"/>
    <n v="0"/>
    <n v="0"/>
    <n v="0"/>
    <n v="0"/>
    <s v="Je ne sais pas / Je ne souhaite pas répondre"/>
    <s v="Entre 21 et 60"/>
  </r>
  <r>
    <s v="MOJDDE"/>
    <s v="Sud"/>
    <s v="Port-à-Piment"/>
    <s v="Port-à-piment"/>
    <s v="Marché de Port-à-Piment"/>
    <x v="0"/>
    <s v="Enquête auprès d'un marchand"/>
    <n v="0"/>
    <n v="1"/>
    <s v="NA"/>
    <s v="NA"/>
    <s v="NA"/>
    <s v="NA"/>
    <s v="NA"/>
    <s v="NA"/>
    <s v="NA"/>
    <n v="25"/>
    <n v="25"/>
    <n v="35"/>
    <n v="50"/>
    <n v="20"/>
    <n v="75"/>
    <m/>
    <s v=""/>
    <s v="Femme"/>
    <s v="Détaillant sur une table"/>
    <n v="1"/>
    <n v="0"/>
    <n v="0"/>
    <n v="0"/>
    <n v="1"/>
    <n v="0"/>
    <n v="0"/>
    <n v="0"/>
    <n v="0"/>
    <n v="0"/>
    <s v="Oui, il y a plus de commerçants par rapport au mois passé"/>
    <s v="Entre 21 et 60"/>
  </r>
  <r>
    <s v="MOJDDE"/>
    <s v="Sud"/>
    <s v="Port-à-Piment"/>
    <s v="Port-à-piment"/>
    <s v="Marché de Port-à-Piment"/>
    <x v="0"/>
    <s v="Enquête auprès d'un marchand"/>
    <n v="1"/>
    <n v="0"/>
    <n v="75"/>
    <n v="96.153846153846104"/>
    <n v="65.2173913043478"/>
    <n v="77.586206896551701"/>
    <n v="208.333333333333"/>
    <n v="208.33333329999999"/>
    <n v="500"/>
    <s v=""/>
    <s v=""/>
    <s v=""/>
    <s v=""/>
    <s v=""/>
    <s v=""/>
    <m/>
    <s v=""/>
    <s v="Homme"/>
    <s v="Détaillant avec boutique"/>
    <n v="1"/>
    <n v="0"/>
    <n v="0"/>
    <n v="0"/>
    <n v="0"/>
    <n v="0"/>
    <n v="0"/>
    <n v="0"/>
    <n v="0"/>
    <n v="0"/>
    <s v="Non, il n'y a pas eu de variation"/>
    <s v="Entre 21 et 60"/>
  </r>
  <r>
    <s v="WFP"/>
    <s v="Nord"/>
    <s v="Cap-Haïtien"/>
    <s v="Cap-Haïtien (Centre ville)"/>
    <s v="Marché de Cluny"/>
    <x v="1"/>
    <s v="Enquête auprès d'un marchand"/>
    <n v="1"/>
    <n v="1"/>
    <n v="120"/>
    <n v="92.307692307692307"/>
    <n v="78.260869565217305"/>
    <n v="82.758620689655103"/>
    <n v="250"/>
    <n v="312.5"/>
    <n v="400"/>
    <n v="50"/>
    <n v="25"/>
    <n v="25"/>
    <n v="50"/>
    <n v="25"/>
    <n v="75"/>
    <m/>
    <s v=""/>
    <s v="Femme"/>
    <s v="Détaillant sur une table"/>
    <n v="1"/>
    <n v="0"/>
    <n v="0"/>
    <n v="0"/>
    <n v="0"/>
    <n v="0"/>
    <n v="0"/>
    <n v="0"/>
    <n v="0"/>
    <n v="0"/>
    <s v="Non, il n'y a pas eu de variation"/>
    <s v="Je ne sais pas / Je ne souhaite pas répondre"/>
  </r>
  <r>
    <s v="WFP"/>
    <s v="Nord"/>
    <s v="Cap-Haïtien"/>
    <s v="Cap-Haïtien (Centre ville)"/>
    <s v="Marché de Cluny"/>
    <x v="1"/>
    <s v="Enquête auprès d'un marchand"/>
    <n v="0"/>
    <n v="1"/>
    <s v="NA"/>
    <s v="NA"/>
    <s v="NA"/>
    <s v="NA"/>
    <s v="NA"/>
    <s v="NA"/>
    <s v="NA"/>
    <n v="25"/>
    <n v="25"/>
    <n v="25"/>
    <n v="92.470277410832196"/>
    <n v="25"/>
    <n v="75"/>
    <m/>
    <s v=""/>
    <s v="Femme"/>
    <s v="Détaillant sur une table"/>
    <n v="1"/>
    <n v="0"/>
    <n v="0"/>
    <n v="0"/>
    <n v="0"/>
    <n v="0"/>
    <n v="0"/>
    <n v="0"/>
    <n v="0"/>
    <n v="0"/>
    <s v="Oui, il y a plus de commerçants par rapport au mois passé"/>
    <s v="Entre 21 et 60"/>
  </r>
  <r>
    <s v="FOKA DAI AYITI"/>
    <s v="Nippes"/>
    <s v="Miragoâne"/>
    <s v="Miragoane"/>
    <s v="Marché de Miragoane"/>
    <x v="1"/>
    <s v="Enquête auprès d'un marchand"/>
    <n v="1"/>
    <n v="1"/>
    <n v="75"/>
    <n v="96.153846153846104"/>
    <n v="108.695652173913"/>
    <n v="77.586206896551701"/>
    <n v="250"/>
    <n v="291.66666670000001"/>
    <n v="600"/>
    <n v="35"/>
    <s v=""/>
    <s v=""/>
    <s v=""/>
    <s v=""/>
    <s v=""/>
    <m/>
    <s v=""/>
    <s v="Femme"/>
    <s v="Détaillant sur une table"/>
    <n v="1"/>
    <n v="0"/>
    <n v="0"/>
    <n v="0"/>
    <n v="1"/>
    <n v="0"/>
    <n v="0"/>
    <n v="0"/>
    <n v="0"/>
    <n v="0"/>
    <s v="Oui, il y a moins de commerçants par rapport au mois passé"/>
    <s v="Entre 21 et 60"/>
  </r>
  <r>
    <s v="WFP"/>
    <s v="Nord"/>
    <s v="Limonade"/>
    <s v="Limonade"/>
    <s v="Marché principal de Limonade"/>
    <x v="0"/>
    <s v="Enquête auprès d'un marchand"/>
    <n v="1"/>
    <n v="1"/>
    <n v="87.5"/>
    <n v="94.230769230769198"/>
    <n v="76.086956521739097"/>
    <n v="96.551724137931004"/>
    <n v="218.75"/>
    <n v="218.75"/>
    <s v="NA"/>
    <n v="15"/>
    <n v="15"/>
    <n v="25"/>
    <n v="101"/>
    <n v="25"/>
    <n v="75"/>
    <m/>
    <s v=""/>
    <s v="Femme"/>
    <s v="Détaillant avec boutique"/>
    <n v="1"/>
    <n v="0"/>
    <n v="0"/>
    <n v="0"/>
    <n v="0"/>
    <n v="0"/>
    <n v="0"/>
    <n v="0"/>
    <n v="0"/>
    <n v="0"/>
    <s v="Non, il n'y a pas eu de variation"/>
    <s v="Entre 21 et 60"/>
  </r>
  <r>
    <s v="Save the Children"/>
    <s v="Artibonite"/>
    <s v="L'Estère"/>
    <s v="L'Estère"/>
    <s v="Marché de l'Estère"/>
    <x v="1"/>
    <s v="Enquête auprès d'un marchand"/>
    <n v="0"/>
    <n v="1"/>
    <s v="NA"/>
    <s v="NA"/>
    <s v="NA"/>
    <s v="NA"/>
    <s v="NA"/>
    <s v="NA"/>
    <s v="NA"/>
    <n v="25"/>
    <n v="15"/>
    <n v="25"/>
    <n v="200"/>
    <n v="20"/>
    <n v="75"/>
    <m/>
    <s v=""/>
    <s v="Homme"/>
    <s v="Détaillant sur une table"/>
    <n v="1"/>
    <n v="0"/>
    <n v="0"/>
    <n v="0"/>
    <n v="0"/>
    <n v="0"/>
    <n v="0"/>
    <n v="0"/>
    <n v="0"/>
    <n v="0"/>
    <s v="Oui, il y a moins de commerçants par rapport au mois passé"/>
    <s v="Entre 21 et 60"/>
  </r>
  <r>
    <s v="MOJDDE"/>
    <s v="Sud"/>
    <s v="Port-à-Piment"/>
    <s v="Port-à-piment"/>
    <s v="Marché de Port-à-Piment"/>
    <x v="0"/>
    <s v="Enquête auprès d'un marchand"/>
    <n v="0"/>
    <n v="1"/>
    <s v="NA"/>
    <s v="NA"/>
    <s v="NA"/>
    <s v="NA"/>
    <s v="NA"/>
    <s v="NA"/>
    <s v="NA"/>
    <n v="25"/>
    <n v="25"/>
    <n v="50"/>
    <n v="50"/>
    <n v="25"/>
    <n v="100"/>
    <m/>
    <s v=""/>
    <s v="Femme"/>
    <s v="Détaillant sur une table"/>
    <n v="1"/>
    <n v="0"/>
    <n v="0"/>
    <n v="0"/>
    <n v="1"/>
    <n v="0"/>
    <n v="0"/>
    <n v="0"/>
    <n v="0"/>
    <n v="0"/>
    <s v="Non, il n'y a pas eu de variation"/>
    <s v="Entre 21 et 60"/>
  </r>
  <r>
    <s v="Save the Children"/>
    <s v="Artibonite"/>
    <s v="L'Estère"/>
    <s v="L'Estère"/>
    <s v="Marché de l'Estère"/>
    <x v="1"/>
    <s v="Enquête auprès d'un marchand"/>
    <n v="1"/>
    <n v="1"/>
    <n v="60"/>
    <n v="76.923076923076906"/>
    <n v="54.347826086956502"/>
    <n v="68.965517241379303"/>
    <n v="166.666666666666"/>
    <s v="NA"/>
    <n v="500"/>
    <n v="20"/>
    <n v="15"/>
    <n v="20"/>
    <s v=""/>
    <n v="20"/>
    <s v=""/>
    <m/>
    <s v=""/>
    <s v="Femme"/>
    <s v="Détaillant avec boutique"/>
    <n v="1"/>
    <n v="0"/>
    <n v="0"/>
    <n v="0"/>
    <n v="1"/>
    <n v="0"/>
    <n v="0"/>
    <n v="0"/>
    <n v="0"/>
    <n v="0"/>
    <s v="Oui, il y a moins de commerçants par rapport au mois passé"/>
    <s v="Entre 21 et 60"/>
  </r>
  <r>
    <s v="FOKA DAI AYITI"/>
    <s v="Nippes"/>
    <s v="Miragoâne"/>
    <s v="St Michel"/>
    <s v="Marché St Michel"/>
    <x v="1"/>
    <s v="Enquête auprès d'un marchand"/>
    <n v="1"/>
    <n v="0"/>
    <n v="62.5"/>
    <n v="57.692307692307601"/>
    <n v="54.347826086956502"/>
    <n v="68.965517241379303"/>
    <s v="NA"/>
    <n v="166.66666670000001"/>
    <n v="500"/>
    <s v=""/>
    <s v=""/>
    <s v=""/>
    <s v=""/>
    <s v=""/>
    <s v=""/>
    <m/>
    <s v=""/>
    <s v="Femme"/>
    <s v="Détaillant sur une table"/>
    <n v="1"/>
    <n v="0"/>
    <n v="0"/>
    <n v="0"/>
    <n v="0"/>
    <n v="0"/>
    <n v="0"/>
    <n v="0"/>
    <n v="0"/>
    <n v="0"/>
    <s v="Oui, il y a moins de commerçants par rapport au mois passé"/>
    <s v="Moins de 20"/>
  </r>
  <r>
    <s v="WFP"/>
    <s v="Sud"/>
    <s v="Les Cayes"/>
    <s v="Les Cayes (Centre-ville)"/>
    <s v="Maché des Cayes"/>
    <x v="1"/>
    <s v="Enquête auprès d'un marchand"/>
    <n v="1"/>
    <n v="0"/>
    <n v="62.5"/>
    <n v="96.153846153846104"/>
    <n v="86.956521739130395"/>
    <n v="86.2068965517241"/>
    <n v="208.333333333333"/>
    <n v="208.33333329999999"/>
    <n v="550"/>
    <s v=""/>
    <s v=""/>
    <s v=""/>
    <s v=""/>
    <s v=""/>
    <s v=""/>
    <m/>
    <s v=""/>
    <s v="Femme"/>
    <s v="Détaillant sur une table"/>
    <n v="1"/>
    <n v="0"/>
    <n v="0"/>
    <n v="0"/>
    <n v="1"/>
    <n v="0"/>
    <n v="0"/>
    <n v="0"/>
    <n v="0"/>
    <n v="0"/>
    <s v="Oui, il y a plus de commerçants par rapport au mois passé"/>
    <s v="Moins de 20"/>
  </r>
  <r>
    <s v="Concern"/>
    <s v="Ouest"/>
    <s v="Cité Soleil"/>
    <s v="Terre-noire"/>
    <s v="Marché de Terre Noire"/>
    <x v="1"/>
    <s v="Enquête auprès d'un marchand"/>
    <n v="1"/>
    <n v="0"/>
    <n v="100"/>
    <n v="96.153846153846104"/>
    <n v="108.695652173913"/>
    <n v="86.2068965517241"/>
    <n v="208.333333333333"/>
    <n v="312.5"/>
    <n v="600"/>
    <s v=""/>
    <s v=""/>
    <s v=""/>
    <s v=""/>
    <s v=""/>
    <s v=""/>
    <m/>
    <s v=""/>
    <s v="Femme"/>
    <s v="Détaillant sur une table"/>
    <n v="1"/>
    <n v="0"/>
    <n v="0"/>
    <n v="0"/>
    <n v="0"/>
    <n v="0"/>
    <n v="0"/>
    <n v="0"/>
    <n v="0"/>
    <n v="0"/>
    <s v="Je ne sais pas / Je ne souhaite pas répondre"/>
    <s v="Je ne sais pas / Je ne souhaite pas répondre"/>
  </r>
  <r>
    <s v="Save the Children"/>
    <s v="Artibonite"/>
    <s v="L'Estère"/>
    <s v="L'Estère"/>
    <s v="Marché de l'Estère"/>
    <x v="1"/>
    <s v="Enquête auprès d'un marchand"/>
    <n v="1"/>
    <n v="0"/>
    <n v="75"/>
    <n v="96.153846153846104"/>
    <n v="65.2173913043478"/>
    <n v="77.586206896551701"/>
    <n v="166.666666666666"/>
    <n v="291.66666670000001"/>
    <n v="700"/>
    <s v=""/>
    <s v=""/>
    <s v=""/>
    <s v=""/>
    <s v=""/>
    <s v=""/>
    <m/>
    <s v=""/>
    <s v="Femme"/>
    <s v="Détaillant sur une table"/>
    <n v="1"/>
    <n v="0"/>
    <n v="0"/>
    <n v="0"/>
    <n v="0"/>
    <n v="0"/>
    <n v="0"/>
    <n v="0"/>
    <n v="0"/>
    <n v="0"/>
    <s v="Oui, il y a moins de commerçants par rapport au mois passé"/>
    <s v="Entre 21 et 60"/>
  </r>
  <r>
    <s v="FOKA DAI AYITI"/>
    <s v="Nippes"/>
    <s v="Miragoâne"/>
    <s v="St Michel"/>
    <s v="Marché St Michel"/>
    <x v="1"/>
    <s v="Enquête auprès d'un marchand"/>
    <n v="1"/>
    <n v="1"/>
    <s v="NA"/>
    <s v="NA"/>
    <s v="NA"/>
    <s v="NA"/>
    <s v="NA"/>
    <s v="NA"/>
    <n v="550"/>
    <s v=""/>
    <s v=""/>
    <s v=""/>
    <s v=""/>
    <s v=""/>
    <n v="100"/>
    <m/>
    <s v=""/>
    <s v="Homme"/>
    <s v="Détaillant avec boutique"/>
    <n v="1"/>
    <n v="0"/>
    <n v="0"/>
    <n v="0"/>
    <n v="1"/>
    <n v="0"/>
    <n v="0"/>
    <n v="0"/>
    <n v="0"/>
    <n v="0"/>
    <s v="Je ne sais pas / Je ne souhaite pas répondre"/>
    <s v="Plus de 60"/>
  </r>
  <r>
    <s v="ACTED"/>
    <s v="Grand'Anse"/>
    <s v="Anse d'Hainault"/>
    <s v="Gabriel"/>
    <s v="Marché du Pont Gabriel"/>
    <x v="0"/>
    <s v="Enquête auprès d'un marchand"/>
    <n v="1"/>
    <n v="0"/>
    <n v="80"/>
    <n v="92.307692307692307"/>
    <s v="NA"/>
    <n v="82.758620689655103"/>
    <s v="NA"/>
    <s v="NA"/>
    <n v="500"/>
    <s v=""/>
    <s v=""/>
    <s v=""/>
    <s v=""/>
    <s v=""/>
    <s v=""/>
    <m/>
    <s v=""/>
    <s v="Femme"/>
    <s v="Détaillant mobile"/>
    <n v="1"/>
    <n v="0"/>
    <n v="0"/>
    <n v="0"/>
    <n v="0"/>
    <n v="0"/>
    <n v="0"/>
    <n v="0"/>
    <n v="0"/>
    <n v="0"/>
    <s v="Oui, il y a plus de commerçants par rapport au mois passé"/>
    <s v="Moins de 20"/>
  </r>
  <r>
    <s v="FOKA DAI AYITI"/>
    <s v="Nippes"/>
    <s v="Miragoâne"/>
    <s v="St Michel"/>
    <s v="Marché St Michel"/>
    <x v="1"/>
    <s v="Enquête auprès d'un marchand"/>
    <n v="1"/>
    <n v="1"/>
    <n v="87.5"/>
    <n v="86.538461538461505"/>
    <n v="86.956521739130395"/>
    <n v="68.965517241379303"/>
    <n v="166.666666666666"/>
    <s v="NA"/>
    <n v="550"/>
    <s v=""/>
    <s v=""/>
    <n v="50"/>
    <s v=""/>
    <s v=""/>
    <s v=""/>
    <m/>
    <s v=""/>
    <s v="Femme"/>
    <s v="Détaillant sur une table"/>
    <n v="1"/>
    <n v="0"/>
    <n v="0"/>
    <n v="0"/>
    <n v="1"/>
    <n v="0"/>
    <n v="0"/>
    <n v="0"/>
    <n v="0"/>
    <n v="0"/>
    <s v="Je ne sais pas / Je ne souhaite pas répondre"/>
    <s v="Moins de 20"/>
  </r>
  <r>
    <s v="FOKA DAI AYITI"/>
    <s v="Nippes"/>
    <s v="Miragoâne"/>
    <s v="St Michel"/>
    <s v="Marché St Michel"/>
    <x v="1"/>
    <s v="Enquête auprès d'un marchand"/>
    <n v="0"/>
    <n v="1"/>
    <s v="NA"/>
    <s v="NA"/>
    <s v="NA"/>
    <s v="NA"/>
    <s v="NA"/>
    <s v="NA"/>
    <s v="NA"/>
    <s v=""/>
    <n v="15"/>
    <n v="50"/>
    <s v=""/>
    <n v="20"/>
    <n v="50"/>
    <m/>
    <s v=""/>
    <s v="Femme"/>
    <s v="Détaillant sur une table"/>
    <n v="1"/>
    <n v="0"/>
    <n v="0"/>
    <n v="0"/>
    <n v="0"/>
    <n v="0"/>
    <n v="0"/>
    <n v="0"/>
    <n v="0"/>
    <n v="0"/>
    <s v="Je ne sais pas / Je ne souhaite pas répondre"/>
    <s v="Moins de 20"/>
  </r>
  <r>
    <s v="Save the Children"/>
    <s v="Artibonite"/>
    <s v="L'Estère"/>
    <s v="L'Estère"/>
    <s v="Marché de l'Estère"/>
    <x v="1"/>
    <s v="Enquête auprès d'un marchand"/>
    <n v="1"/>
    <n v="1"/>
    <n v="75"/>
    <n v="76.923076923076906"/>
    <n v="65.2173913043478"/>
    <n v="68.965517241379303"/>
    <n v="166.666666666666"/>
    <s v="NA"/>
    <n v="600"/>
    <n v="25"/>
    <n v="20"/>
    <s v=""/>
    <s v=""/>
    <n v="20"/>
    <n v="100"/>
    <m/>
    <s v=""/>
    <s v="Femme"/>
    <s v="Détaillant sur une table"/>
    <n v="1"/>
    <n v="0"/>
    <n v="0"/>
    <n v="0"/>
    <n v="0"/>
    <n v="0"/>
    <n v="0"/>
    <n v="0"/>
    <n v="0"/>
    <n v="0"/>
    <s v="Oui, il y a moins de commerçants par rapport au mois passé"/>
    <s v="Entre 21 et 60"/>
  </r>
  <r>
    <s v="WFP"/>
    <s v="Sud"/>
    <s v="Les Cayes"/>
    <s v="Les Cayes (Centre-ville)"/>
    <s v="Maché des Cayes"/>
    <x v="1"/>
    <s v="Enquête auprès d'un marchand"/>
    <n v="0"/>
    <n v="1"/>
    <s v="NA"/>
    <s v="NA"/>
    <s v="NA"/>
    <s v="NA"/>
    <s v="NA"/>
    <s v="NA"/>
    <s v="NA"/>
    <n v="25"/>
    <n v="25"/>
    <n v="50"/>
    <s v=""/>
    <n v="25"/>
    <n v="63.75"/>
    <m/>
    <s v=""/>
    <s v="Femme"/>
    <s v="Détaillant avec boutique"/>
    <n v="1"/>
    <n v="0"/>
    <n v="0"/>
    <n v="0"/>
    <n v="0"/>
    <n v="0"/>
    <n v="0"/>
    <n v="0"/>
    <n v="0"/>
    <n v="0"/>
    <s v="Non, il n'y a pas eu de variation"/>
    <s v="Je ne sais pas / Je ne souhaite pas répondre"/>
  </r>
  <r>
    <s v="WFP"/>
    <s v="Sud"/>
    <s v="Les Cayes"/>
    <s v="Les Cayes (Centre-ville)"/>
    <s v="Maché des Cayes"/>
    <x v="1"/>
    <s v="Enquête auprès d'un client (pour l'eau de boisson uniquement)"/>
    <s v=""/>
    <s v=""/>
    <s v="NA"/>
    <s v="NA"/>
    <s v="NA"/>
    <s v="NA"/>
    <s v="NA"/>
    <s v="NA"/>
    <s v="NA"/>
    <s v=""/>
    <s v=""/>
    <s v=""/>
    <s v=""/>
    <s v=""/>
    <s v=""/>
    <m/>
    <n v="0"/>
    <s v="Femme"/>
    <s v=""/>
    <s v=""/>
    <s v=""/>
    <s v=""/>
    <s v=""/>
    <s v=""/>
    <s v=""/>
    <s v=""/>
    <s v=""/>
    <s v=""/>
    <s v=""/>
    <s v=""/>
    <s v=""/>
  </r>
  <r>
    <s v="WFP"/>
    <s v="Sud"/>
    <s v="Les Cayes"/>
    <s v="Les Cayes (Centre-ville)"/>
    <s v="Maché des Cayes"/>
    <x v="1"/>
    <s v="Enquête auprès d'un client (pour l'eau de boisson uniquement)"/>
    <s v=""/>
    <s v=""/>
    <s v="NA"/>
    <s v="NA"/>
    <s v="NA"/>
    <s v="NA"/>
    <s v="NA"/>
    <s v="NA"/>
    <s v="NA"/>
    <s v=""/>
    <s v=""/>
    <s v=""/>
    <s v=""/>
    <s v=""/>
    <s v=""/>
    <m/>
    <n v="25"/>
    <s v="Homme"/>
    <s v=""/>
    <s v=""/>
    <s v=""/>
    <s v=""/>
    <s v=""/>
    <s v=""/>
    <s v=""/>
    <s v=""/>
    <s v=""/>
    <s v=""/>
    <s v=""/>
    <s v=""/>
    <s v=""/>
  </r>
  <r>
    <s v="Save the Children"/>
    <s v="Artibonite"/>
    <s v="L'Estère"/>
    <s v="L'Estère"/>
    <s v="Marché de l'Estère"/>
    <x v="1"/>
    <s v="Enquête auprès d'un client (pour l'eau de boisson uniquement)"/>
    <s v=""/>
    <s v=""/>
    <s v="NA"/>
    <s v="NA"/>
    <s v="NA"/>
    <s v="NA"/>
    <s v="NA"/>
    <s v="NA"/>
    <s v="NA"/>
    <s v=""/>
    <s v=""/>
    <s v=""/>
    <s v=""/>
    <s v=""/>
    <s v=""/>
    <m/>
    <n v="35"/>
    <s v="Homme"/>
    <s v=""/>
    <s v=""/>
    <s v=""/>
    <s v=""/>
    <s v=""/>
    <s v=""/>
    <s v=""/>
    <s v=""/>
    <s v=""/>
    <s v=""/>
    <s v=""/>
    <s v=""/>
    <s v=""/>
  </r>
  <r>
    <s v="UNDP"/>
    <s v="Ouest"/>
    <s v="Léogâne"/>
    <s v="Dufort"/>
    <s v="Marche Dufort"/>
    <x v="0"/>
    <s v="Enquête auprès d'un client (pour l'eau de boisson uniquement)"/>
    <s v=""/>
    <s v=""/>
    <s v="NA"/>
    <s v="NA"/>
    <s v="NA"/>
    <s v="NA"/>
    <s v="NA"/>
    <s v="NA"/>
    <s v="NA"/>
    <s v=""/>
    <s v=""/>
    <s v=""/>
    <s v=""/>
    <s v=""/>
    <s v=""/>
    <m/>
    <n v="60"/>
    <s v="Homme"/>
    <s v=""/>
    <s v=""/>
    <s v=""/>
    <s v=""/>
    <s v=""/>
    <s v=""/>
    <s v=""/>
    <s v=""/>
    <s v=""/>
    <s v=""/>
    <s v=""/>
    <s v=""/>
    <s v=""/>
  </r>
  <r>
    <s v="UNDP"/>
    <s v="Ouest"/>
    <s v="Léogâne"/>
    <s v="Dufort"/>
    <s v="Marche Dufort"/>
    <x v="0"/>
    <s v="Enquête auprès d'un client (pour l'eau de boisson uniquement)"/>
    <s v=""/>
    <s v=""/>
    <s v="NA"/>
    <s v="NA"/>
    <s v="NA"/>
    <s v="NA"/>
    <s v="NA"/>
    <s v="NA"/>
    <s v="NA"/>
    <s v=""/>
    <s v=""/>
    <s v=""/>
    <s v=""/>
    <s v=""/>
    <s v=""/>
    <m/>
    <n v="45"/>
    <s v="Femme"/>
    <s v=""/>
    <s v=""/>
    <s v=""/>
    <s v=""/>
    <s v=""/>
    <s v=""/>
    <s v=""/>
    <s v=""/>
    <s v=""/>
    <s v=""/>
    <s v=""/>
    <s v=""/>
    <s v=""/>
  </r>
  <r>
    <s v="ACTED"/>
    <s v="Grand'Anse"/>
    <s v="Anse d'Hainault"/>
    <s v="Gaillard"/>
    <s v="Marché communal d'Anse-d'Hainault"/>
    <x v="1"/>
    <s v="Enquête auprès d'un marchand"/>
    <n v="0"/>
    <n v="1"/>
    <s v="NA"/>
    <s v="NA"/>
    <s v="NA"/>
    <s v="NA"/>
    <s v="NA"/>
    <s v="NA"/>
    <s v="NA"/>
    <s v=""/>
    <n v="25"/>
    <s v=""/>
    <s v=""/>
    <n v="50"/>
    <n v="125"/>
    <m/>
    <s v=""/>
    <s v="Femme"/>
    <s v="Détaillant sur une table"/>
    <n v="1"/>
    <n v="0"/>
    <n v="0"/>
    <n v="0"/>
    <n v="0"/>
    <n v="0"/>
    <n v="0"/>
    <n v="0"/>
    <n v="0"/>
    <n v="0"/>
    <s v="Oui, il y a plus de commerçants par rapport au mois passé"/>
    <s v="Moins de 20"/>
  </r>
  <r>
    <s v="Save the Children"/>
    <s v="Artibonite"/>
    <s v="L'Estère"/>
    <s v="L'Estère"/>
    <s v="Marché de l'Estère"/>
    <x v="1"/>
    <s v="Enquête auprès d'un marchand"/>
    <n v="1"/>
    <n v="0"/>
    <n v="60"/>
    <n v="96.153846153846104"/>
    <n v="65.2173913043478"/>
    <n v="68.965517241379303"/>
    <n v="156.25"/>
    <s v="NA"/>
    <n v="600"/>
    <s v=""/>
    <s v=""/>
    <s v=""/>
    <s v=""/>
    <s v=""/>
    <s v=""/>
    <m/>
    <s v=""/>
    <s v="Femme"/>
    <s v="Détaillant sur une table"/>
    <n v="1"/>
    <n v="0"/>
    <n v="0"/>
    <n v="0"/>
    <n v="0"/>
    <n v="0"/>
    <n v="0"/>
    <n v="0"/>
    <n v="0"/>
    <n v="0"/>
    <s v="Oui, il y a moins de commerçants par rapport au mois passé"/>
    <s v="Entre 21 et 60"/>
  </r>
  <r>
    <s v="FOKA DAI AYITI"/>
    <s v="Nippes"/>
    <s v="Miragoâne"/>
    <s v="St Michel"/>
    <s v="Marché St Michel"/>
    <x v="1"/>
    <s v="Enquête auprès d'un marchand"/>
    <n v="0"/>
    <n v="1"/>
    <s v="NA"/>
    <s v="NA"/>
    <s v="NA"/>
    <s v="NA"/>
    <s v="NA"/>
    <s v="NA"/>
    <s v="NA"/>
    <s v=""/>
    <n v="13"/>
    <n v="25"/>
    <s v=""/>
    <n v="13"/>
    <n v="50"/>
    <m/>
    <s v=""/>
    <s v="Femme"/>
    <s v="Détaillant sur une table"/>
    <n v="1"/>
    <n v="0"/>
    <n v="0"/>
    <n v="0"/>
    <n v="1"/>
    <n v="0"/>
    <n v="0"/>
    <n v="0"/>
    <n v="0"/>
    <n v="0"/>
    <s v="Oui, il y a plus de commerçants par rapport au mois passé"/>
    <s v="Je ne sais pas / Je ne souhaite pas répondre"/>
  </r>
  <r>
    <s v="WFP"/>
    <s v="Nord"/>
    <s v="Cap-Haïtien"/>
    <s v="Cap-Haïtien (Centre ville)"/>
    <s v="Marché de Cluny"/>
    <x v="1"/>
    <s v="Enquête auprès d'un marchand"/>
    <n v="0"/>
    <n v="1"/>
    <s v="NA"/>
    <s v="NA"/>
    <s v="NA"/>
    <s v="NA"/>
    <s v="NA"/>
    <s v="NA"/>
    <s v="NA"/>
    <n v="25"/>
    <n v="25"/>
    <n v="25"/>
    <n v="50"/>
    <n v="25"/>
    <n v="75"/>
    <m/>
    <s v=""/>
    <s v="Femme"/>
    <s v="Détaillant sur une table"/>
    <n v="1"/>
    <n v="0"/>
    <n v="0"/>
    <n v="0"/>
    <n v="0"/>
    <n v="0"/>
    <n v="0"/>
    <n v="0"/>
    <n v="0"/>
    <n v="0"/>
    <s v="Oui, il y a plus de commerçants par rapport au mois passé"/>
    <s v="Entre 21 et 60"/>
  </r>
  <r>
    <s v="WFP"/>
    <s v="Sud"/>
    <s v="Les Cayes"/>
    <s v="Les Cayes (Centre-ville)"/>
    <s v="Maché des Cayes"/>
    <x v="1"/>
    <s v="Enquête auprès d'un client (pour l'eau de boisson uniquement)"/>
    <s v=""/>
    <s v=""/>
    <s v="NA"/>
    <s v="NA"/>
    <s v="NA"/>
    <s v="NA"/>
    <s v="NA"/>
    <s v="NA"/>
    <s v="NA"/>
    <s v=""/>
    <s v=""/>
    <s v=""/>
    <s v=""/>
    <s v=""/>
    <s v=""/>
    <m/>
    <n v="15"/>
    <s v="Homme"/>
    <s v=""/>
    <s v=""/>
    <s v=""/>
    <s v=""/>
    <s v=""/>
    <s v=""/>
    <s v=""/>
    <s v=""/>
    <s v=""/>
    <s v=""/>
    <s v=""/>
    <s v=""/>
    <s v=""/>
  </r>
  <r>
    <s v="Save the Children"/>
    <s v="Artibonite"/>
    <s v="L'Estère"/>
    <s v="L'Estère"/>
    <s v="Marché de l'Estère"/>
    <x v="1"/>
    <s v="Enquête auprès d'un client (pour l'eau de boisson uniquement)"/>
    <s v=""/>
    <s v=""/>
    <s v="NA"/>
    <s v="NA"/>
    <s v="NA"/>
    <s v="NA"/>
    <s v="NA"/>
    <s v="NA"/>
    <s v="NA"/>
    <s v=""/>
    <s v=""/>
    <s v=""/>
    <s v=""/>
    <s v=""/>
    <s v=""/>
    <m/>
    <n v="50"/>
    <s v="Femme"/>
    <s v=""/>
    <s v=""/>
    <s v=""/>
    <s v=""/>
    <s v=""/>
    <s v=""/>
    <s v=""/>
    <s v=""/>
    <s v=""/>
    <s v=""/>
    <s v=""/>
    <s v=""/>
    <s v=""/>
  </r>
  <r>
    <s v="CRS"/>
    <s v="Nippes"/>
    <s v="Petite Rivière de Nippes"/>
    <s v="Petite Rivière de Nippes (Centre-ville)"/>
    <s v="Marché du centre-vill"/>
    <x v="0"/>
    <s v="Enquête auprès d'un client (pour l'eau de boisson uniquement)"/>
    <s v=""/>
    <s v=""/>
    <s v="NA"/>
    <s v="NA"/>
    <s v="NA"/>
    <s v="NA"/>
    <s v="NA"/>
    <s v="NA"/>
    <s v="NA"/>
    <s v=""/>
    <s v=""/>
    <s v=""/>
    <s v=""/>
    <s v=""/>
    <s v=""/>
    <m/>
    <n v="0"/>
    <s v="Femme"/>
    <s v=""/>
    <s v=""/>
    <s v=""/>
    <s v=""/>
    <s v=""/>
    <s v=""/>
    <s v=""/>
    <s v=""/>
    <s v=""/>
    <s v=""/>
    <s v=""/>
    <s v=""/>
    <s v=""/>
  </r>
  <r>
    <s v="WFP"/>
    <s v="Nord"/>
    <s v="Cap-Haïtien"/>
    <s v="Cap-Haïtien (Centre ville)"/>
    <s v="Marché de Cluny"/>
    <x v="1"/>
    <s v="Enquête auprès d'un marchand"/>
    <n v="1"/>
    <n v="0"/>
    <n v="105"/>
    <n v="92.307692307692307"/>
    <n v="130.434782608695"/>
    <n v="82.758620689655103"/>
    <n v="187.5"/>
    <n v="375"/>
    <n v="500"/>
    <s v=""/>
    <s v=""/>
    <s v=""/>
    <s v=""/>
    <s v=""/>
    <s v=""/>
    <m/>
    <s v=""/>
    <s v="Femme"/>
    <s v="Détaillant sur une table"/>
    <n v="1"/>
    <n v="0"/>
    <n v="0"/>
    <n v="0"/>
    <n v="0"/>
    <n v="0"/>
    <n v="0"/>
    <n v="0"/>
    <n v="0"/>
    <n v="0"/>
    <s v="Oui, il y a plus de commerçants par rapport au mois passé"/>
    <s v="Entre 21 et 60"/>
  </r>
  <r>
    <s v="Save the Children"/>
    <s v="Artibonite"/>
    <s v="L'Estère"/>
    <s v="L'Estère"/>
    <s v="Marché de l'Estère"/>
    <x v="1"/>
    <s v="Enquête auprès d'un marchand"/>
    <n v="0"/>
    <n v="1"/>
    <s v="NA"/>
    <s v="NA"/>
    <s v="NA"/>
    <s v="NA"/>
    <s v="NA"/>
    <s v="NA"/>
    <s v="NA"/>
    <n v="20"/>
    <n v="15"/>
    <n v="25"/>
    <s v=""/>
    <n v="20"/>
    <n v="75"/>
    <m/>
    <s v=""/>
    <s v="Femme"/>
    <s v="Détaillant sur une table"/>
    <n v="1"/>
    <n v="0"/>
    <n v="0"/>
    <n v="0"/>
    <n v="0"/>
    <n v="0"/>
    <n v="0"/>
    <n v="0"/>
    <n v="0"/>
    <n v="0"/>
    <s v="Oui, il y a moins de commerçants par rapport au mois passé"/>
    <s v="Entre 21 et 60"/>
  </r>
  <r>
    <s v="FOKA DAI AYITI"/>
    <s v="Nippes"/>
    <s v="Miragoâne"/>
    <s v="St Michel"/>
    <s v="Marché St Michel"/>
    <x v="1"/>
    <s v="Enquête auprès d'un marchand"/>
    <n v="0"/>
    <n v="1"/>
    <s v="NA"/>
    <s v="NA"/>
    <s v="NA"/>
    <s v="NA"/>
    <s v="NA"/>
    <s v="NA"/>
    <s v="NA"/>
    <s v=""/>
    <n v="15"/>
    <n v="50"/>
    <s v=""/>
    <n v="25"/>
    <n v="50"/>
    <m/>
    <s v=""/>
    <s v="Femme"/>
    <s v="Détaillant avec boutique"/>
    <n v="1"/>
    <n v="0"/>
    <n v="0"/>
    <n v="0"/>
    <n v="1"/>
    <n v="0"/>
    <n v="0"/>
    <n v="0"/>
    <n v="0"/>
    <n v="0"/>
    <s v="Oui, il y a moins de commerçants par rapport au mois passé"/>
    <s v="Je ne sais pas / Je ne souhaite pas répondre"/>
  </r>
  <r>
    <s v="FOKA DAI AYITI"/>
    <s v="Nippes"/>
    <s v="Miragoâne"/>
    <s v="St Michel"/>
    <s v="Marché St Michel"/>
    <x v="1"/>
    <s v="Enquête auprès d'un marchand"/>
    <n v="1"/>
    <n v="0"/>
    <n v="62.5"/>
    <n v="96.153846153846104"/>
    <n v="65.2173913043478"/>
    <n v="68.965517241379303"/>
    <n v="187.5"/>
    <n v="291.66666670000001"/>
    <n v="600"/>
    <s v=""/>
    <s v=""/>
    <s v=""/>
    <s v=""/>
    <s v=""/>
    <s v=""/>
    <m/>
    <s v=""/>
    <s v="Femme"/>
    <s v="Détaillant sur une table"/>
    <n v="1"/>
    <n v="0"/>
    <n v="0"/>
    <n v="0"/>
    <n v="0"/>
    <n v="0"/>
    <n v="0"/>
    <n v="0"/>
    <n v="0"/>
    <n v="0"/>
    <s v="Oui, il y a moins de commerçants par rapport au mois passé"/>
    <s v="Je ne sais pas / Je ne souhaite pas répondre"/>
  </r>
  <r>
    <s v="Concern"/>
    <s v="Ouest"/>
    <s v="Cité Soleil"/>
    <s v="Terre-noire"/>
    <s v="Marché de Terre Noire"/>
    <x v="1"/>
    <s v="Enquête auprès d'un marchand"/>
    <n v="1"/>
    <n v="0"/>
    <n v="100"/>
    <n v="96.153846153846104"/>
    <n v="108.695652173913"/>
    <n v="86.2068965517241"/>
    <n v="208.333333333333"/>
    <n v="312.5"/>
    <n v="600"/>
    <s v=""/>
    <s v=""/>
    <s v=""/>
    <s v=""/>
    <s v=""/>
    <s v=""/>
    <m/>
    <s v=""/>
    <s v="Femme"/>
    <s v="Détaillant sur une table"/>
    <n v="1"/>
    <n v="0"/>
    <n v="0"/>
    <n v="0"/>
    <n v="1"/>
    <n v="0"/>
    <n v="0"/>
    <n v="0"/>
    <n v="0"/>
    <n v="0"/>
    <s v="Oui, il y a plus de commerçants par rapport au mois passé"/>
    <s v="Moins de 20"/>
  </r>
  <r>
    <s v="FOKA DAI AYITI"/>
    <s v="Nippes"/>
    <s v="Miragoâne"/>
    <s v="St Michel"/>
    <s v="Marché St Michel"/>
    <x v="1"/>
    <s v="Enquête auprès d'un marchand"/>
    <n v="1"/>
    <n v="0"/>
    <n v="62.5"/>
    <n v="86.538461538461505"/>
    <n v="65.2173913043478"/>
    <n v="77.586206896551701"/>
    <s v="NA"/>
    <s v="NA"/>
    <n v="555"/>
    <s v=""/>
    <s v=""/>
    <s v=""/>
    <s v=""/>
    <s v=""/>
    <s v=""/>
    <m/>
    <s v=""/>
    <s v="Femme"/>
    <s v="Détaillant sur une table"/>
    <n v="1"/>
    <n v="0"/>
    <n v="0"/>
    <n v="0"/>
    <n v="0"/>
    <n v="0"/>
    <n v="0"/>
    <n v="0"/>
    <n v="0"/>
    <n v="0"/>
    <s v="Oui, il y a moins de commerçants par rapport au mois passé"/>
    <s v="Moins de 20"/>
  </r>
  <r>
    <s v="CRS"/>
    <s v="Nippes"/>
    <s v="Petite Rivière de Nippes"/>
    <s v="Petite Rivière de Nippes (Centre-ville)"/>
    <s v="Marché du centre-ville"/>
    <x v="0"/>
    <s v="Enquête auprès d'un marchand"/>
    <n v="0"/>
    <n v="1"/>
    <s v="NA"/>
    <s v="NA"/>
    <s v="NA"/>
    <s v="NA"/>
    <s v="NA"/>
    <s v="NA"/>
    <s v="NA"/>
    <s v=""/>
    <n v="20"/>
    <s v=""/>
    <s v=""/>
    <n v="75"/>
    <n v="125"/>
    <m/>
    <s v=""/>
    <s v="Femme"/>
    <s v="Détaillant sur une table"/>
    <n v="1"/>
    <n v="0"/>
    <n v="0"/>
    <n v="0"/>
    <n v="0"/>
    <n v="0"/>
    <n v="0"/>
    <n v="0"/>
    <n v="0"/>
    <n v="0"/>
    <s v="Oui, il y a plus de commerçants par rapport au mois passé"/>
    <s v="Moins de 20"/>
  </r>
  <r>
    <s v="ACTED"/>
    <s v="Grand'Anse"/>
    <s v="Anse d'Hainault"/>
    <s v="Gaillard"/>
    <s v="Marché communal d'Anse-d'Hainault"/>
    <x v="1"/>
    <s v="Enquête auprès d'un marchand"/>
    <n v="0"/>
    <n v="1"/>
    <s v="NA"/>
    <s v="NA"/>
    <s v="NA"/>
    <s v="NA"/>
    <s v="NA"/>
    <s v="NA"/>
    <s v="NA"/>
    <s v=""/>
    <n v="25"/>
    <s v=""/>
    <s v=""/>
    <n v="15"/>
    <n v="125"/>
    <m/>
    <s v=""/>
    <s v="Homme"/>
    <s v="Détaillant sur une table"/>
    <n v="1"/>
    <n v="0"/>
    <n v="0"/>
    <n v="0"/>
    <n v="0"/>
    <n v="0"/>
    <n v="0"/>
    <n v="0"/>
    <n v="0"/>
    <n v="0"/>
    <s v="Oui, il y a plus de commerçants par rapport au mois passé"/>
    <s v="Entre 21 et 60"/>
  </r>
  <r>
    <s v="WFP"/>
    <s v="Sud"/>
    <s v="Les Cayes"/>
    <s v="Les Cayes (Centre-ville)"/>
    <s v="Marché du centre-ville"/>
    <x v="1"/>
    <s v="Enquête auprès d'un marchand"/>
    <n v="0"/>
    <n v="1"/>
    <s v="NA"/>
    <s v="NA"/>
    <s v="NA"/>
    <s v="NA"/>
    <s v="NA"/>
    <s v="NA"/>
    <s v="NA"/>
    <n v="25"/>
    <n v="25"/>
    <n v="70"/>
    <n v="80"/>
    <n v="25"/>
    <n v="63.75"/>
    <m/>
    <s v=""/>
    <s v="Femme"/>
    <s v="Détaillant sur une table"/>
    <n v="1"/>
    <n v="0"/>
    <n v="1"/>
    <n v="0"/>
    <n v="0"/>
    <n v="0"/>
    <n v="0"/>
    <n v="0"/>
    <n v="0"/>
    <n v="0"/>
    <s v="Oui, il y a plus de commerçants par rapport au mois passé"/>
    <s v="Moins de 20"/>
  </r>
  <r>
    <s v="WFP"/>
    <s v="Nord"/>
    <s v="Cap-Haïtien"/>
    <s v="Cap-Haïtien (Centre ville)"/>
    <s v="Marché de Cluny"/>
    <x v="1"/>
    <s v="Enquête auprès d'un marchand"/>
    <n v="0"/>
    <n v="1"/>
    <s v="NA"/>
    <s v="NA"/>
    <s v="NA"/>
    <s v="NA"/>
    <s v="NA"/>
    <s v="NA"/>
    <s v="NA"/>
    <n v="25"/>
    <n v="25"/>
    <n v="25"/>
    <n v="50"/>
    <n v="25"/>
    <n v="75"/>
    <m/>
    <s v=""/>
    <s v="Femme"/>
    <s v="Détaillant sur une table"/>
    <n v="1"/>
    <n v="0"/>
    <n v="0"/>
    <n v="0"/>
    <n v="0"/>
    <n v="0"/>
    <n v="0"/>
    <n v="0"/>
    <n v="0"/>
    <n v="0"/>
    <s v="Oui, il y a moins de commerçants par rapport au mois passé"/>
    <s v="Entre 21 et 60"/>
  </r>
  <r>
    <s v="WFP"/>
    <s v="Nord"/>
    <s v="Cap-Haïtien"/>
    <s v="Cap-Haïtien (Centre ville)"/>
    <s v="Marché de Cluny"/>
    <x v="1"/>
    <s v="Enquête auprès d'un marchand"/>
    <n v="1"/>
    <n v="0"/>
    <n v="100"/>
    <n v="92.307692307692307"/>
    <n v="65.2173913043478"/>
    <n v="77.586206896551701"/>
    <n v="112.5"/>
    <n v="375"/>
    <n v="500"/>
    <s v=""/>
    <s v=""/>
    <s v=""/>
    <s v=""/>
    <s v=""/>
    <s v=""/>
    <m/>
    <s v=""/>
    <s v="Femme"/>
    <s v="Détaillant sur une table"/>
    <n v="1"/>
    <n v="0"/>
    <n v="0"/>
    <n v="0"/>
    <n v="0"/>
    <n v="0"/>
    <n v="0"/>
    <n v="0"/>
    <n v="0"/>
    <n v="0"/>
    <s v="Oui, il y a plus de commerçants par rapport au mois passé"/>
    <s v="Entre 21 et 60"/>
  </r>
  <r>
    <s v="WFP"/>
    <s v="Sud"/>
    <s v="Les Cayes"/>
    <s v="Les Cayes (Centre-ville)"/>
    <s v="Marché du centre-ville"/>
    <x v="1"/>
    <s v="Enquête auprès d'un client (pour l'eau de boisson uniquement)"/>
    <s v=""/>
    <s v=""/>
    <s v="NA"/>
    <s v="NA"/>
    <s v="NA"/>
    <s v="NA"/>
    <s v="NA"/>
    <s v="NA"/>
    <s v="NA"/>
    <s v=""/>
    <s v=""/>
    <s v=""/>
    <s v=""/>
    <s v=""/>
    <s v=""/>
    <m/>
    <s v=""/>
    <s v="Homme"/>
    <s v=""/>
    <s v=""/>
    <s v=""/>
    <s v=""/>
    <s v=""/>
    <s v=""/>
    <s v=""/>
    <s v=""/>
    <s v=""/>
    <s v=""/>
    <s v=""/>
    <s v=""/>
    <s v=""/>
  </r>
  <r>
    <s v="Save the Children"/>
    <s v="Artibonite"/>
    <s v="L'Estère"/>
    <s v="L'Estère"/>
    <s v="Marché de l'Estère"/>
    <x v="1"/>
    <s v="Enquête auprès d'un client (pour l'eau de boisson uniquement)"/>
    <s v=""/>
    <s v=""/>
    <s v="NA"/>
    <s v="NA"/>
    <s v="NA"/>
    <s v="NA"/>
    <s v="NA"/>
    <s v="NA"/>
    <s v="NA"/>
    <s v=""/>
    <s v=""/>
    <s v=""/>
    <s v=""/>
    <s v=""/>
    <s v=""/>
    <s v=""/>
    <n v="10"/>
    <s v="Homme"/>
    <s v=""/>
    <s v=""/>
    <s v=""/>
    <s v=""/>
    <s v=""/>
    <s v=""/>
    <s v=""/>
    <s v=""/>
    <s v=""/>
    <s v=""/>
    <s v=""/>
    <s v=""/>
    <s v=""/>
  </r>
  <r>
    <s v="Save the Children"/>
    <s v="Artibonite"/>
    <s v="L'Estère"/>
    <s v="L'Estère"/>
    <s v="Marché de l'Estère"/>
    <x v="1"/>
    <s v="Enquête auprès d'un client (pour l'eau de boisson uniquement)"/>
    <s v=""/>
    <s v=""/>
    <s v="NA"/>
    <s v="NA"/>
    <s v="NA"/>
    <s v="NA"/>
    <s v="NA"/>
    <s v="NA"/>
    <s v="NA"/>
    <s v=""/>
    <s v=""/>
    <s v=""/>
    <s v=""/>
    <s v=""/>
    <s v=""/>
    <s v=""/>
    <n v="50"/>
    <s v="Femme"/>
    <s v=""/>
    <s v=""/>
    <s v=""/>
    <s v=""/>
    <s v=""/>
    <s v=""/>
    <s v=""/>
    <s v=""/>
    <s v=""/>
    <s v=""/>
    <s v=""/>
    <s v=""/>
    <s v=""/>
  </r>
  <r>
    <s v="Save the Children"/>
    <s v="Artibonite"/>
    <s v="L'Estère"/>
    <s v="L'Estère"/>
    <s v="Marché de l'Estère"/>
    <x v="1"/>
    <s v="Enquête auprès d'un client (pour l'eau de boisson uniquement)"/>
    <s v=""/>
    <s v=""/>
    <s v="NA"/>
    <s v="NA"/>
    <s v="NA"/>
    <s v="NA"/>
    <s v="NA"/>
    <s v="NA"/>
    <s v="NA"/>
    <s v=""/>
    <s v=""/>
    <s v=""/>
    <s v=""/>
    <s v=""/>
    <s v=""/>
    <s v=""/>
    <n v="5"/>
    <s v="Femme"/>
    <s v=""/>
    <s v=""/>
    <s v=""/>
    <s v=""/>
    <s v=""/>
    <s v=""/>
    <s v=""/>
    <s v=""/>
    <s v=""/>
    <s v=""/>
    <s v=""/>
    <s v=""/>
    <s v=""/>
  </r>
  <r>
    <s v="Save the Children"/>
    <s v="Artibonite"/>
    <s v="L'Estère"/>
    <s v="L'Estère"/>
    <s v="Marché de l'Estère"/>
    <x v="1"/>
    <s v="Enquête auprès d'un client (pour l'eau de boisson uniquement)"/>
    <s v=""/>
    <s v=""/>
    <s v="NA"/>
    <s v="NA"/>
    <s v="NA"/>
    <s v="NA"/>
    <s v="NA"/>
    <s v="NA"/>
    <s v="NA"/>
    <s v=""/>
    <s v=""/>
    <s v=""/>
    <s v=""/>
    <s v=""/>
    <s v=""/>
    <s v=""/>
    <n v="50"/>
    <s v="Homme"/>
    <s v=""/>
    <s v=""/>
    <s v=""/>
    <s v=""/>
    <s v=""/>
    <s v=""/>
    <s v=""/>
    <s v=""/>
    <s v=""/>
    <s v=""/>
    <s v=""/>
    <s v=""/>
    <s v=""/>
  </r>
  <r>
    <s v="CRS"/>
    <s v="Nippes"/>
    <s v="Petite Rivière de Nippes"/>
    <s v="Petite Rivière de Nippes (Centre-ville)"/>
    <s v="Marché du centre-ville"/>
    <x v="0"/>
    <s v="Enquête auprès d'un marchand"/>
    <n v="1"/>
    <n v="1"/>
    <s v="NA"/>
    <s v="NA"/>
    <s v="NA"/>
    <s v="NA"/>
    <s v="NA"/>
    <s v="NA"/>
    <n v="500"/>
    <n v="25"/>
    <s v=""/>
    <s v=""/>
    <s v=""/>
    <s v=""/>
    <s v=""/>
    <s v=""/>
    <s v=""/>
    <s v="Femme"/>
    <s v="Détaillant sur une table"/>
    <n v="1"/>
    <n v="0"/>
    <n v="0"/>
    <n v="0"/>
    <n v="0"/>
    <n v="0"/>
    <n v="0"/>
    <n v="0"/>
    <n v="0"/>
    <n v="0"/>
    <s v="Oui, il y a plus de commerçants par rapport au mois passé"/>
    <s v="Moins de 20"/>
  </r>
  <r>
    <s v="CRS"/>
    <s v="Nippes"/>
    <s v="Petite Rivière de Nippes"/>
    <s v="Petite Rivière de Nippes (Centre-ville)"/>
    <s v="Marché du centre-vill"/>
    <x v="0"/>
    <s v="Enquête auprès d'un client (pour l'eau de boisson uniquement)"/>
    <s v=""/>
    <s v=""/>
    <s v="NA"/>
    <s v="NA"/>
    <s v="NA"/>
    <s v="NA"/>
    <s v="NA"/>
    <s v="NA"/>
    <s v="NA"/>
    <s v=""/>
    <s v=""/>
    <s v=""/>
    <s v=""/>
    <s v=""/>
    <s v=""/>
    <s v=""/>
    <n v="0"/>
    <s v="Femme"/>
    <s v=""/>
    <s v=""/>
    <s v=""/>
    <s v=""/>
    <s v=""/>
    <s v=""/>
    <s v=""/>
    <s v=""/>
    <s v=""/>
    <s v=""/>
    <s v=""/>
    <s v=""/>
    <s v=""/>
  </r>
  <r>
    <s v="UNDP"/>
    <s v="Ouest"/>
    <s v="Léogâne"/>
    <s v="Dufort"/>
    <s v="Marche Dufort"/>
    <x v="0"/>
    <s v="Enquête auprès d'un client (pour l'eau de boisson uniquement)"/>
    <s v=""/>
    <s v=""/>
    <s v="NA"/>
    <s v="NA"/>
    <s v="NA"/>
    <s v="NA"/>
    <s v="NA"/>
    <s v="NA"/>
    <s v="NA"/>
    <s v=""/>
    <s v=""/>
    <s v=""/>
    <s v=""/>
    <s v=""/>
    <s v=""/>
    <s v=""/>
    <n v="50"/>
    <s v="Femme"/>
    <s v=""/>
    <s v=""/>
    <s v=""/>
    <s v=""/>
    <s v=""/>
    <s v=""/>
    <s v=""/>
    <s v=""/>
    <s v=""/>
    <s v=""/>
    <s v=""/>
    <s v=""/>
    <s v=""/>
  </r>
  <r>
    <s v="MOJDDE"/>
    <s v="Sud"/>
    <s v="Port-à-Piment"/>
    <s v="Port-à-piment"/>
    <s v="Marché de Port-à-Piment"/>
    <x v="0"/>
    <s v="Enquête auprès d'un marchand"/>
    <n v="1"/>
    <n v="0"/>
    <s v="NA"/>
    <s v="NA"/>
    <s v="NA"/>
    <s v="NA"/>
    <n v="208.333333333333"/>
    <n v="208.33333329999999"/>
    <s v="NA"/>
    <s v=""/>
    <s v=""/>
    <s v=""/>
    <s v=""/>
    <s v=""/>
    <s v=""/>
    <s v=""/>
    <s v=""/>
    <s v="Femme"/>
    <s v="Détaillant sur une table"/>
    <n v="1"/>
    <n v="0"/>
    <n v="0"/>
    <n v="0"/>
    <n v="0"/>
    <n v="0"/>
    <n v="0"/>
    <n v="0"/>
    <n v="0"/>
    <n v="0"/>
    <s v="Non, il n'y a pas eu de variation"/>
    <s v="Moins de 20"/>
  </r>
  <r>
    <s v="MOJDDE"/>
    <s v="Sud"/>
    <s v="Port-à-Piment"/>
    <s v="Port-à-piment"/>
    <s v="Marché de Port-à-Piment"/>
    <x v="0"/>
    <s v="Enquête auprès d'un marchand"/>
    <n v="0"/>
    <n v="1"/>
    <s v="NA"/>
    <s v="NA"/>
    <s v="NA"/>
    <s v="NA"/>
    <s v="NA"/>
    <s v="NA"/>
    <s v="NA"/>
    <n v="25"/>
    <n v="25"/>
    <n v="30"/>
    <n v="50"/>
    <n v="30"/>
    <n v="75"/>
    <n v="75"/>
    <s v=""/>
    <s v="Femme"/>
    <s v="Détaillant sur une table"/>
    <n v="1"/>
    <n v="0"/>
    <n v="0"/>
    <n v="0"/>
    <n v="1"/>
    <n v="0"/>
    <n v="0"/>
    <n v="0"/>
    <n v="0"/>
    <n v="0"/>
    <s v="Non, il n'y a pas eu de variation"/>
    <s v="Plus de 60"/>
  </r>
  <r>
    <s v="FOKA DAI AYITI"/>
    <s v="Nippes"/>
    <s v="Miragoâne"/>
    <s v="St Michel"/>
    <s v="Marché St Michel"/>
    <x v="1"/>
    <s v="Enquête auprès d'un marchand"/>
    <n v="0"/>
    <n v="1"/>
    <s v="NA"/>
    <s v="NA"/>
    <s v="NA"/>
    <s v="NA"/>
    <s v="NA"/>
    <s v="NA"/>
    <s v="NA"/>
    <s v=""/>
    <n v="15"/>
    <n v="25"/>
    <s v=""/>
    <n v="25"/>
    <n v="75"/>
    <n v="75"/>
    <s v=""/>
    <s v="Femme"/>
    <s v="Détaillant sur une table"/>
    <n v="1"/>
    <n v="0"/>
    <n v="0"/>
    <n v="0"/>
    <n v="0"/>
    <n v="0"/>
    <n v="0"/>
    <n v="0"/>
    <n v="0"/>
    <n v="0"/>
    <s v="Je ne sais pas / Je ne souhaite pas répondre"/>
    <s v="Moins de 20"/>
  </r>
  <r>
    <s v="FOKA DAI AYITI"/>
    <s v="Nippes"/>
    <s v="Miragoâne"/>
    <s v="St Michel"/>
    <s v="Marché St Michel"/>
    <x v="1"/>
    <s v="Enquête auprès d'un marchand"/>
    <n v="1"/>
    <n v="1"/>
    <n v="75"/>
    <n v="86.538461538461505"/>
    <s v="NA"/>
    <n v="68.965517241379303"/>
    <s v="NA"/>
    <n v="166.66666670000001"/>
    <n v="550"/>
    <s v=""/>
    <n v="15"/>
    <n v="50"/>
    <s v=""/>
    <n v="75"/>
    <n v="100"/>
    <n v="65"/>
    <s v=""/>
    <s v="Homme"/>
    <s v="Détaillant avec boutique"/>
    <n v="1"/>
    <n v="0"/>
    <n v="0"/>
    <n v="0"/>
    <n v="0"/>
    <n v="0"/>
    <n v="0"/>
    <n v="0"/>
    <n v="0"/>
    <n v="0"/>
    <s v="Oui, il y a moins de commerçants par rapport au mois passé"/>
    <s v="Entre 21 et 60"/>
  </r>
  <r>
    <s v="WFP"/>
    <s v="Nord"/>
    <s v="Cap-Haïtien"/>
    <s v="Cap-Haïtien (Centre ville)"/>
    <s v="Marché de Cluny"/>
    <x v="1"/>
    <s v="Enquête auprès d'un marchand"/>
    <n v="1"/>
    <n v="0"/>
    <n v="100"/>
    <n v="92.307692307692307"/>
    <n v="91.304347826086897"/>
    <n v="82.758620689655103"/>
    <n v="187.5"/>
    <n v="375"/>
    <n v="600"/>
    <s v=""/>
    <s v=""/>
    <s v=""/>
    <s v=""/>
    <s v=""/>
    <s v=""/>
    <s v=""/>
    <s v=""/>
    <s v="Femme"/>
    <s v="Détaillant avec boutique"/>
    <n v="1"/>
    <n v="0"/>
    <n v="0"/>
    <n v="0"/>
    <n v="0"/>
    <n v="0"/>
    <n v="0"/>
    <n v="0"/>
    <n v="0"/>
    <n v="0"/>
    <s v="Non, il n'y a pas eu de variation"/>
    <s v="Entre 21 et 60"/>
  </r>
  <r>
    <s v="Concern"/>
    <s v="Ouest"/>
    <s v="Cité Soleil"/>
    <s v="Terre-noire"/>
    <s v="Marché de Terre Noire"/>
    <x v="1"/>
    <s v="Enquête auprès d'un marchand"/>
    <n v="0"/>
    <n v="1"/>
    <s v="NA"/>
    <s v="NA"/>
    <s v="NA"/>
    <s v="NA"/>
    <s v="NA"/>
    <s v="NA"/>
    <s v="NA"/>
    <s v=""/>
    <n v="25"/>
    <s v=""/>
    <s v=""/>
    <s v=""/>
    <n v="56.6666666666666"/>
    <n v="75"/>
    <s v=""/>
    <s v="Femme"/>
    <s v="Détaillant sur une table"/>
    <n v="1"/>
    <n v="0"/>
    <n v="0"/>
    <n v="0"/>
    <n v="1"/>
    <n v="0"/>
    <n v="0"/>
    <n v="0"/>
    <n v="0"/>
    <n v="0"/>
    <s v="Non, il n'y a pas eu de variation"/>
    <s v="Moins de 20"/>
  </r>
  <r>
    <s v="ACTED"/>
    <s v="Grand'Anse"/>
    <s v="Anse d'Hainault"/>
    <s v="Gaillard"/>
    <s v="Marché communal d'Anse-d'Hainault"/>
    <x v="1"/>
    <s v="Enquête auprès d'un marchand"/>
    <n v="0"/>
    <n v="1"/>
    <s v="NA"/>
    <s v="NA"/>
    <s v="NA"/>
    <s v="NA"/>
    <s v="NA"/>
    <s v="NA"/>
    <s v="NA"/>
    <s v=""/>
    <n v="25"/>
    <n v="75"/>
    <s v=""/>
    <n v="50"/>
    <n v="125"/>
    <n v="600"/>
    <s v=""/>
    <s v="Femme"/>
    <s v="Détaillant avec boutique"/>
    <n v="1"/>
    <n v="0"/>
    <n v="0"/>
    <n v="0"/>
    <n v="0"/>
    <n v="0"/>
    <n v="0"/>
    <n v="0"/>
    <n v="0"/>
    <n v="0"/>
    <s v="Oui, il y a plus de commerçants par rapport au mois passé"/>
    <s v="Moins de 20"/>
  </r>
  <r>
    <s v="WFP"/>
    <s v="Sud"/>
    <s v="Les Cayes"/>
    <s v="Les Cayes (Centre-ville)"/>
    <s v="Maché des Cayes"/>
    <x v="1"/>
    <s v="Enquête auprès d'un marchand"/>
    <n v="0"/>
    <n v="1"/>
    <s v="NA"/>
    <s v="NA"/>
    <s v="NA"/>
    <s v="NA"/>
    <s v="NA"/>
    <s v="NA"/>
    <s v="NA"/>
    <n v="25"/>
    <s v=""/>
    <s v=""/>
    <n v="100"/>
    <s v=""/>
    <s v=""/>
    <s v=""/>
    <s v=""/>
    <s v="Homme"/>
    <s v="Détaillant sur une table"/>
    <n v="1"/>
    <n v="0"/>
    <n v="0"/>
    <n v="0"/>
    <n v="0"/>
    <n v="0"/>
    <n v="0"/>
    <n v="0"/>
    <n v="0"/>
    <n v="0"/>
    <s v="Oui, il y a plus de commerçants par rapport au mois passé"/>
    <s v="Je ne sais pas / Je ne souhaite pas répondre"/>
  </r>
  <r>
    <s v="Concern"/>
    <s v="Ouest"/>
    <s v="Cité Soleil"/>
    <s v="Terre-noire"/>
    <s v="Marché de Terre Noire"/>
    <x v="1"/>
    <s v="Enquête auprès d'un marchand"/>
    <n v="1"/>
    <n v="0"/>
    <n v="100"/>
    <n v="96.153846153846104"/>
    <n v="76.086956521739097"/>
    <n v="86.2068965517241"/>
    <n v="208.333333333333"/>
    <n v="291.66666670000001"/>
    <n v="600"/>
    <s v=""/>
    <s v=""/>
    <s v=""/>
    <s v=""/>
    <s v=""/>
    <s v=""/>
    <s v=""/>
    <s v=""/>
    <s v="Femme"/>
    <s v="Détaillant avec boutique"/>
    <n v="1"/>
    <n v="0"/>
    <n v="0"/>
    <n v="0"/>
    <n v="0"/>
    <n v="0"/>
    <n v="0"/>
    <n v="0"/>
    <n v="0"/>
    <n v="0"/>
    <s v="Oui, il y a moins de commerçants par rapport au mois passé"/>
    <s v="Moins de 20"/>
  </r>
  <r>
    <s v="FOKA DAI AYITI"/>
    <s v="Nippes"/>
    <s v="Miragoâne"/>
    <s v="St Michel"/>
    <s v="Marché St Michel"/>
    <x v="1"/>
    <s v="Enquête auprès d'un marchand"/>
    <n v="0"/>
    <n v="1"/>
    <s v="NA"/>
    <s v="NA"/>
    <s v="NA"/>
    <s v="NA"/>
    <s v="NA"/>
    <s v="NA"/>
    <s v="NA"/>
    <s v=""/>
    <s v=""/>
    <n v="50"/>
    <s v=""/>
    <n v="25"/>
    <n v="100"/>
    <n v="50"/>
    <s v=""/>
    <s v="Femme"/>
    <s v="Détaillant sur une table"/>
    <n v="1"/>
    <n v="0"/>
    <n v="0"/>
    <n v="0"/>
    <n v="1"/>
    <n v="0"/>
    <n v="0"/>
    <n v="0"/>
    <n v="0"/>
    <n v="0"/>
    <s v="Oui, il y a moins de commerçants par rapport au mois passé"/>
    <s v="Moins de 20"/>
  </r>
  <r>
    <s v="WFP"/>
    <s v="Sud"/>
    <s v="Les Cayes"/>
    <s v="Les Cayes (Centre-ville)"/>
    <s v="Maché des Cayes"/>
    <x v="1"/>
    <s v="Enquête auprès d'un marchand"/>
    <n v="0"/>
    <n v="1"/>
    <s v="NA"/>
    <s v="NA"/>
    <s v="NA"/>
    <s v="NA"/>
    <s v="NA"/>
    <s v="NA"/>
    <s v="NA"/>
    <n v="25"/>
    <s v=""/>
    <s v=""/>
    <n v="200"/>
    <s v=""/>
    <s v=""/>
    <s v=""/>
    <s v=""/>
    <s v="Femme"/>
    <s v="Détaillant sur une table"/>
    <n v="1"/>
    <n v="0"/>
    <n v="0"/>
    <n v="0"/>
    <n v="0"/>
    <n v="0"/>
    <n v="0"/>
    <n v="0"/>
    <n v="0"/>
    <n v="0"/>
    <s v="Non, il n'y a pas eu de variation"/>
    <s v="Je ne sais pas / Je ne souhaite pas répondre"/>
  </r>
  <r>
    <s v="Concern"/>
    <s v="Ouest"/>
    <s v="Cité Soleil"/>
    <s v="Terre-noire"/>
    <s v="Marché de Terre Noire"/>
    <x v="1"/>
    <s v="Enquête auprès d'un marchand"/>
    <n v="1"/>
    <n v="0"/>
    <n v="125"/>
    <n v="96.153846153846104"/>
    <n v="108.695652173913"/>
    <n v="86.2068965517241"/>
    <n v="208.333333333333"/>
    <n v="375"/>
    <n v="625"/>
    <s v=""/>
    <s v=""/>
    <s v=""/>
    <s v=""/>
    <s v=""/>
    <s v=""/>
    <s v=""/>
    <s v=""/>
    <s v="Homme"/>
    <s v="Détaillant avec boutique"/>
    <n v="1"/>
    <n v="0"/>
    <n v="1"/>
    <n v="0"/>
    <n v="0"/>
    <n v="0"/>
    <n v="0"/>
    <n v="0"/>
    <n v="0"/>
    <n v="0"/>
    <s v="Oui, il y a plus de commerçants par rapport au mois passé"/>
    <s v="Moins de 20"/>
  </r>
  <r>
    <s v="MOJDDE"/>
    <s v="Sud"/>
    <s v="Port-à-Piment"/>
    <s v="Port-à-piment"/>
    <s v="Marché de Port-à-Piment"/>
    <x v="0"/>
    <s v="Enquête auprès d'un marchand"/>
    <n v="0"/>
    <n v="1"/>
    <s v="NA"/>
    <s v="NA"/>
    <s v="NA"/>
    <s v="NA"/>
    <s v="NA"/>
    <s v="NA"/>
    <s v="NA"/>
    <n v="25"/>
    <n v="25"/>
    <n v="50"/>
    <s v=""/>
    <n v="50"/>
    <n v="100"/>
    <n v="75"/>
    <s v=""/>
    <s v="Femme"/>
    <s v="Détaillant sur une table"/>
    <n v="1"/>
    <n v="0"/>
    <n v="0"/>
    <n v="0"/>
    <n v="1"/>
    <n v="0"/>
    <n v="0"/>
    <n v="0"/>
    <n v="0"/>
    <n v="0"/>
    <s v="Non, il n'y a pas eu de variation"/>
    <s v="Entre 21 et 60"/>
  </r>
  <r>
    <s v="Save the Children"/>
    <s v="Artibonite"/>
    <s v="L'Estère"/>
    <s v="L'Estère"/>
    <s v="Marché de l'Estère"/>
    <x v="1"/>
    <s v="Enquête auprès d'un client (pour l'eau de boisson uniquement)"/>
    <s v=""/>
    <s v=""/>
    <s v="NA"/>
    <s v="NA"/>
    <s v="NA"/>
    <s v="NA"/>
    <s v="NA"/>
    <s v="NA"/>
    <s v="NA"/>
    <s v=""/>
    <s v=""/>
    <s v=""/>
    <s v=""/>
    <s v=""/>
    <s v=""/>
    <s v=""/>
    <n v="5"/>
    <s v="Homme"/>
    <s v=""/>
    <s v=""/>
    <s v=""/>
    <s v=""/>
    <s v=""/>
    <s v=""/>
    <s v=""/>
    <s v=""/>
    <s v=""/>
    <s v=""/>
    <s v=""/>
    <s v=""/>
    <s v=""/>
  </r>
  <r>
    <s v="Save the Children"/>
    <s v="Artibonite"/>
    <s v="L'Estère"/>
    <s v="L'Estère"/>
    <s v="Marché de l'Estère"/>
    <x v="1"/>
    <s v="Enquête auprès d'un client (pour l'eau de boisson uniquement)"/>
    <s v=""/>
    <s v=""/>
    <s v="NA"/>
    <s v="NA"/>
    <s v="NA"/>
    <s v="NA"/>
    <s v="NA"/>
    <s v="NA"/>
    <s v="NA"/>
    <s v=""/>
    <s v=""/>
    <s v=""/>
    <s v=""/>
    <s v=""/>
    <s v=""/>
    <s v=""/>
    <n v="5"/>
    <s v="Homme"/>
    <s v=""/>
    <s v=""/>
    <s v=""/>
    <s v=""/>
    <s v=""/>
    <s v=""/>
    <s v=""/>
    <s v=""/>
    <s v=""/>
    <s v=""/>
    <s v=""/>
    <s v=""/>
    <s v=""/>
  </r>
  <r>
    <s v="CRS"/>
    <s v="Nippes"/>
    <s v="Petite Rivière de Nippes"/>
    <s v="Petite Rivière de Nippes (Centre-ville)"/>
    <s v="Marché du centre-vill"/>
    <x v="0"/>
    <s v="Enquête auprès d'un client (pour l'eau de boisson uniquement)"/>
    <s v=""/>
    <s v=""/>
    <s v="NA"/>
    <s v="NA"/>
    <s v="NA"/>
    <s v="NA"/>
    <s v="NA"/>
    <s v="NA"/>
    <s v="NA"/>
    <s v=""/>
    <s v=""/>
    <s v=""/>
    <s v=""/>
    <s v=""/>
    <s v=""/>
    <s v=""/>
    <n v="60"/>
    <s v="Femme"/>
    <s v=""/>
    <s v=""/>
    <s v=""/>
    <s v=""/>
    <s v=""/>
    <s v=""/>
    <s v=""/>
    <s v=""/>
    <s v=""/>
    <s v=""/>
    <s v=""/>
    <s v=""/>
    <s v=""/>
  </r>
  <r>
    <s v="Concern"/>
    <s v="Ouest"/>
    <s v="Cité Soleil"/>
    <s v="Terre-noire"/>
    <s v="Marché de Terre Noire"/>
    <x v="1"/>
    <s v="Enquête auprès d'un client (pour l'eau de boisson uniquement)"/>
    <s v=""/>
    <s v=""/>
    <s v="NA"/>
    <s v="NA"/>
    <s v="NA"/>
    <s v="NA"/>
    <s v="NA"/>
    <s v="NA"/>
    <s v="NA"/>
    <s v=""/>
    <s v=""/>
    <s v=""/>
    <s v=""/>
    <s v=""/>
    <s v=""/>
    <s v=""/>
    <n v="25"/>
    <s v="Femme"/>
    <s v=""/>
    <s v=""/>
    <s v=""/>
    <s v=""/>
    <s v=""/>
    <s v=""/>
    <s v=""/>
    <s v=""/>
    <s v=""/>
    <s v=""/>
    <s v=""/>
    <s v=""/>
    <s v=""/>
  </r>
  <r>
    <s v="Concern"/>
    <s v="Ouest"/>
    <s v="Cité Soleil"/>
    <s v="Terre-noire"/>
    <s v="Marché de Terre Noire"/>
    <x v="1"/>
    <s v="Enquête auprès d'un client (pour l'eau de boisson uniquement)"/>
    <s v=""/>
    <s v=""/>
    <s v="NA"/>
    <s v="NA"/>
    <s v="NA"/>
    <s v="NA"/>
    <s v="NA"/>
    <s v="NA"/>
    <s v="NA"/>
    <s v=""/>
    <s v=""/>
    <s v=""/>
    <s v=""/>
    <s v=""/>
    <s v=""/>
    <s v=""/>
    <n v="35"/>
    <s v="Femme"/>
    <s v=""/>
    <s v=""/>
    <s v=""/>
    <s v=""/>
    <s v=""/>
    <s v=""/>
    <s v=""/>
    <s v=""/>
    <s v=""/>
    <s v=""/>
    <s v=""/>
    <s v=""/>
    <s v=""/>
  </r>
  <r>
    <s v="WFP"/>
    <s v="Nord"/>
    <s v="Cap-Haïtien"/>
    <s v="Cap-Haïtien (Centre ville)"/>
    <s v="Marché de Cluny"/>
    <x v="1"/>
    <s v="Enquête auprès d'un marchand"/>
    <n v="1"/>
    <n v="0"/>
    <n v="120"/>
    <n v="103.846153846153"/>
    <n v="130.434782608695"/>
    <n v="82.758620689655103"/>
    <n v="187.5"/>
    <n v="375"/>
    <n v="600"/>
    <s v=""/>
    <s v=""/>
    <s v=""/>
    <s v=""/>
    <s v=""/>
    <s v=""/>
    <s v=""/>
    <s v=""/>
    <s v="Femme"/>
    <s v="Détaillant sur une table"/>
    <n v="1"/>
    <n v="0"/>
    <n v="0"/>
    <n v="0"/>
    <n v="0"/>
    <n v="0"/>
    <n v="0"/>
    <n v="0"/>
    <n v="0"/>
    <n v="0"/>
    <s v="Oui, il y a plus de commerçants par rapport au mois passé"/>
    <s v="Entre 21 et 60"/>
  </r>
  <r>
    <s v="Concern"/>
    <s v="Ouest"/>
    <s v="Cité Soleil"/>
    <s v="Terre-noire"/>
    <s v="Marché de Terre Noire"/>
    <x v="1"/>
    <s v="Enquête auprès d'un marchand"/>
    <n v="0"/>
    <n v="1"/>
    <s v="NA"/>
    <s v="NA"/>
    <s v="NA"/>
    <s v="NA"/>
    <s v="NA"/>
    <s v="NA"/>
    <s v="NA"/>
    <s v=""/>
    <n v="25"/>
    <s v=""/>
    <s v=""/>
    <n v="25"/>
    <n v="132.222222222222"/>
    <n v="75"/>
    <s v=""/>
    <s v="Femme"/>
    <s v="Détaillant sur une table"/>
    <n v="1"/>
    <n v="0"/>
    <n v="0"/>
    <n v="0"/>
    <n v="0"/>
    <n v="0"/>
    <n v="0"/>
    <n v="0"/>
    <n v="0"/>
    <n v="0"/>
    <s v="Non, il n'y a pas eu de variation"/>
    <s v="Je ne sais pas / Je ne souhaite pas répondre"/>
  </r>
  <r>
    <s v="Concern"/>
    <s v="Ouest"/>
    <s v="Cité Soleil"/>
    <s v="Terre-noire"/>
    <s v="Marché de Terre Noire"/>
    <x v="1"/>
    <s v="Enquête auprès d'un client (pour l'eau de boisson uniquement)"/>
    <s v=""/>
    <s v=""/>
    <s v="NA"/>
    <s v="NA"/>
    <s v="NA"/>
    <s v="NA"/>
    <s v="NA"/>
    <s v="NA"/>
    <s v="NA"/>
    <s v=""/>
    <s v=""/>
    <s v=""/>
    <s v=""/>
    <s v=""/>
    <s v=""/>
    <s v=""/>
    <n v="25"/>
    <s v="Femme"/>
    <s v=""/>
    <s v=""/>
    <s v=""/>
    <s v=""/>
    <s v=""/>
    <s v=""/>
    <s v=""/>
    <s v=""/>
    <s v=""/>
    <s v=""/>
    <s v=""/>
    <s v=""/>
    <s v=""/>
  </r>
  <r>
    <s v="Concern"/>
    <s v="Ouest"/>
    <s v="Cité Soleil"/>
    <s v="Terre-noire"/>
    <s v="Marché de Terre Noire"/>
    <x v="1"/>
    <s v="Enquête auprès d'un client (pour l'eau de boisson uniquement)"/>
    <s v=""/>
    <s v=""/>
    <s v="NA"/>
    <s v="NA"/>
    <s v="NA"/>
    <s v="NA"/>
    <s v="NA"/>
    <s v="NA"/>
    <s v="NA"/>
    <s v=""/>
    <s v=""/>
    <s v=""/>
    <s v=""/>
    <s v=""/>
    <s v=""/>
    <s v=""/>
    <n v="30"/>
    <s v="Femme"/>
    <s v=""/>
    <s v=""/>
    <s v=""/>
    <s v=""/>
    <s v=""/>
    <s v=""/>
    <s v=""/>
    <s v=""/>
    <s v=""/>
    <s v=""/>
    <s v=""/>
    <s v=""/>
    <s v=""/>
  </r>
  <r>
    <s v="Concern"/>
    <s v="Ouest"/>
    <s v="Cité Soleil"/>
    <s v="Terre-noire"/>
    <s v="Marché de Terre Noire"/>
    <x v="1"/>
    <s v="Enquête auprès d'un client (pour l'eau de boisson uniquement)"/>
    <s v=""/>
    <s v=""/>
    <s v="NA"/>
    <s v="NA"/>
    <s v="NA"/>
    <s v="NA"/>
    <s v="NA"/>
    <s v="NA"/>
    <s v="NA"/>
    <s v=""/>
    <s v=""/>
    <s v=""/>
    <s v=""/>
    <s v=""/>
    <s v=""/>
    <s v=""/>
    <n v="40"/>
    <s v="Femme"/>
    <s v=""/>
    <s v=""/>
    <s v=""/>
    <s v=""/>
    <s v=""/>
    <s v=""/>
    <s v=""/>
    <s v=""/>
    <s v=""/>
    <s v=""/>
    <s v=""/>
    <s v=""/>
    <s v=""/>
  </r>
  <r>
    <s v="Concern"/>
    <s v="Ouest"/>
    <s v="Cité Soleil"/>
    <s v="Terre-noire"/>
    <s v="Marché de Terre Noire"/>
    <x v="1"/>
    <s v="Enquête auprès d'un marchand"/>
    <n v="0"/>
    <n v="1"/>
    <s v="NA"/>
    <s v="NA"/>
    <s v="NA"/>
    <s v="NA"/>
    <s v="NA"/>
    <s v="NA"/>
    <s v="NA"/>
    <n v="30"/>
    <s v=""/>
    <s v=""/>
    <s v=""/>
    <s v=""/>
    <s v=""/>
    <s v=""/>
    <s v=""/>
    <s v="Femme"/>
    <s v="Détaillant sur une table"/>
    <n v="1"/>
    <n v="0"/>
    <n v="0"/>
    <n v="0"/>
    <n v="0"/>
    <n v="0"/>
    <n v="0"/>
    <n v="0"/>
    <n v="0"/>
    <n v="0"/>
    <s v="Oui, il y a moins de commerçants par rapport au mois passé"/>
    <s v="Je ne sais pas / Je ne souhaite pas répondre"/>
  </r>
  <r>
    <s v="Concern"/>
    <s v="Ouest"/>
    <s v="Cité Soleil"/>
    <s v="Terre-noire"/>
    <s v="Marché de Terre Noire"/>
    <x v="1"/>
    <s v="Enquête auprès d'un client (pour l'eau de boisson uniquement)"/>
    <s v=""/>
    <s v=""/>
    <s v="NA"/>
    <s v="NA"/>
    <s v="NA"/>
    <s v="NA"/>
    <s v="NA"/>
    <s v="NA"/>
    <s v="NA"/>
    <s v=""/>
    <s v=""/>
    <s v=""/>
    <s v=""/>
    <s v=""/>
    <s v=""/>
    <s v=""/>
    <n v="30"/>
    <s v="Homme"/>
    <s v=""/>
    <s v=""/>
    <s v=""/>
    <s v=""/>
    <s v=""/>
    <s v=""/>
    <s v=""/>
    <s v=""/>
    <s v=""/>
    <s v=""/>
    <s v=""/>
    <s v=""/>
    <s v=""/>
  </r>
  <r>
    <s v="Concern"/>
    <s v="Ouest"/>
    <s v="Cité Soleil"/>
    <s v="Terre-noire"/>
    <s v="Marché de Terre Noire"/>
    <x v="1"/>
    <s v="Enquête auprès d'un marchand"/>
    <n v="0"/>
    <n v="1"/>
    <s v="NA"/>
    <s v="NA"/>
    <s v="NA"/>
    <s v="NA"/>
    <s v="NA"/>
    <s v="NA"/>
    <s v="NA"/>
    <s v=""/>
    <n v="25"/>
    <s v=""/>
    <s v=""/>
    <n v="25"/>
    <n v="151.78571428571399"/>
    <s v=""/>
    <s v=""/>
    <s v="Homme"/>
    <s v="Détaillant sur une table"/>
    <n v="1"/>
    <n v="0"/>
    <n v="0"/>
    <n v="0"/>
    <n v="0"/>
    <n v="0"/>
    <n v="0"/>
    <n v="0"/>
    <n v="0"/>
    <n v="0"/>
    <s v="Non, il n'y a pas eu de variation"/>
    <s v="Moins de 20"/>
  </r>
  <r>
    <s v="WFP"/>
    <s v="Nord"/>
    <s v="Cap-Haïtien"/>
    <s v="Cap-Haïtien (Centre ville)"/>
    <s v="Marché de Cluny"/>
    <x v="1"/>
    <s v="Enquête auprès d'un marchand"/>
    <n v="0"/>
    <n v="1"/>
    <s v="NA"/>
    <s v="NA"/>
    <s v="NA"/>
    <s v="NA"/>
    <s v="NA"/>
    <s v="NA"/>
    <s v="NA"/>
    <n v="25"/>
    <n v="25"/>
    <n v="25"/>
    <n v="50"/>
    <n v="25"/>
    <n v="50"/>
    <n v="100"/>
    <s v=""/>
    <s v="Femme"/>
    <s v="Détaillant sur une table"/>
    <n v="1"/>
    <n v="0"/>
    <n v="0"/>
    <n v="0"/>
    <n v="0"/>
    <n v="0"/>
    <n v="0"/>
    <n v="0"/>
    <n v="0"/>
    <n v="0"/>
    <s v="Oui, il y a moins de commerçants par rapport au mois passé"/>
    <s v="Entre 21 et 60"/>
  </r>
  <r>
    <s v="Save the Children"/>
    <s v="Artibonite"/>
    <s v="L'Estère"/>
    <s v="L'Estère"/>
    <s v="Marché de l'Estère"/>
    <x v="1"/>
    <s v="Enquête auprès d'un client (pour l'eau de boisson uniquement)"/>
    <s v=""/>
    <s v=""/>
    <s v="NA"/>
    <s v="NA"/>
    <s v="NA"/>
    <s v="NA"/>
    <s v="NA"/>
    <s v="NA"/>
    <s v="NA"/>
    <s v=""/>
    <s v=""/>
    <s v=""/>
    <s v=""/>
    <s v=""/>
    <s v=""/>
    <s v=""/>
    <n v="50"/>
    <s v="Femme"/>
    <s v=""/>
    <s v=""/>
    <s v=""/>
    <s v=""/>
    <s v=""/>
    <s v=""/>
    <s v=""/>
    <s v=""/>
    <s v=""/>
    <s v=""/>
    <s v=""/>
    <s v=""/>
    <s v=""/>
  </r>
  <r>
    <s v="ACTED"/>
    <s v="Grand'Anse"/>
    <s v="Anse d'Hainault"/>
    <s v="Gaillard"/>
    <s v="Marché communal d'Anse-d'Hainault"/>
    <x v="1"/>
    <s v="Enquête auprès d'un marchand"/>
    <n v="1"/>
    <n v="1"/>
    <s v="NA"/>
    <n v="92.307692307692307"/>
    <s v="NA"/>
    <n v="82.758620689655103"/>
    <s v="NA"/>
    <s v="NA"/>
    <n v="480"/>
    <n v="30"/>
    <s v=""/>
    <s v=""/>
    <s v=""/>
    <n v="50"/>
    <n v="125"/>
    <s v=""/>
    <s v=""/>
    <s v="Femme"/>
    <s v="Détaillant sur une table"/>
    <n v="1"/>
    <n v="0"/>
    <n v="0"/>
    <n v="0"/>
    <n v="0"/>
    <n v="0"/>
    <n v="0"/>
    <n v="0"/>
    <n v="0"/>
    <n v="0"/>
    <s v="Oui, il y a plus de commerçants par rapport au mois passé"/>
    <s v="Moins de 20"/>
  </r>
  <r>
    <s v="WFP"/>
    <s v="Sud"/>
    <s v="Les Cayes"/>
    <s v="Les Cayes (Centre-ville)"/>
    <s v="Maché des Cayes"/>
    <x v="1"/>
    <s v="Enquête auprès d'un marchand"/>
    <n v="0"/>
    <n v="1"/>
    <s v="NA"/>
    <s v="NA"/>
    <s v="NA"/>
    <s v="NA"/>
    <s v="NA"/>
    <s v="NA"/>
    <s v="NA"/>
    <s v=""/>
    <n v="25"/>
    <n v="75"/>
    <s v=""/>
    <n v="25"/>
    <n v="68"/>
    <n v="75"/>
    <s v=""/>
    <s v="Femme"/>
    <s v="Détaillant sur une table"/>
    <n v="1"/>
    <n v="0"/>
    <n v="0"/>
    <n v="0"/>
    <n v="0"/>
    <n v="0"/>
    <n v="0"/>
    <n v="0"/>
    <n v="0"/>
    <n v="0"/>
    <s v="Oui, il y a plus de commerçants par rapport au mois passé"/>
    <s v="Moins de 20"/>
  </r>
  <r>
    <s v="Concern"/>
    <s v="Ouest"/>
    <s v="Cité Soleil"/>
    <s v="Terre-noire"/>
    <s v="Marché de Terre Noire"/>
    <x v="1"/>
    <s v="Enquête auprès d'un marchand"/>
    <n v="0"/>
    <n v="1"/>
    <s v="NA"/>
    <s v="NA"/>
    <s v="NA"/>
    <s v="NA"/>
    <s v="NA"/>
    <s v="NA"/>
    <s v="NA"/>
    <n v="30"/>
    <s v=""/>
    <s v=""/>
    <n v="100"/>
    <s v=""/>
    <s v=""/>
    <s v=""/>
    <s v=""/>
    <s v="Femme"/>
    <s v="Détaillant avec boutique"/>
    <n v="1"/>
    <n v="0"/>
    <n v="0"/>
    <n v="0"/>
    <n v="1"/>
    <n v="0"/>
    <n v="0"/>
    <n v="0"/>
    <n v="0"/>
    <n v="0"/>
    <s v="Oui, il y a plus de commerçants par rapport au mois passé"/>
    <s v="Moins de 20"/>
  </r>
  <r>
    <s v="Concern"/>
    <s v="Ouest"/>
    <s v="Cité Soleil"/>
    <s v="Terre-noire"/>
    <s v="Marché de Terre Noire"/>
    <x v="1"/>
    <s v="Enquête auprès d'un client (pour l'eau de boisson uniquement)"/>
    <s v=""/>
    <s v=""/>
    <s v="NA"/>
    <s v="NA"/>
    <s v="NA"/>
    <s v="NA"/>
    <s v="NA"/>
    <s v="NA"/>
    <s v="NA"/>
    <s v=""/>
    <s v=""/>
    <s v=""/>
    <s v=""/>
    <s v=""/>
    <s v=""/>
    <s v=""/>
    <n v="0"/>
    <s v="Homme"/>
    <s v=""/>
    <s v=""/>
    <s v=""/>
    <s v=""/>
    <s v=""/>
    <s v=""/>
    <s v=""/>
    <s v=""/>
    <s v=""/>
    <s v=""/>
    <s v=""/>
    <s v=""/>
    <s v=""/>
  </r>
  <r>
    <s v="WFP"/>
    <s v="Sud"/>
    <s v="Les Cayes"/>
    <s v="Les Cayes (Centre-ville)"/>
    <s v="Maché des Cayes"/>
    <x v="1"/>
    <s v="Enquête auprès d'un marchand"/>
    <n v="1"/>
    <n v="0"/>
    <n v="87.5"/>
    <n v="96.153846153846104"/>
    <n v="97.826086956521706"/>
    <n v="86.2068965517241"/>
    <n v="208.333333333333"/>
    <n v="229.16666670000001"/>
    <n v="550"/>
    <s v=""/>
    <s v=""/>
    <s v=""/>
    <s v=""/>
    <s v=""/>
    <s v=""/>
    <s v=""/>
    <s v=""/>
    <s v="Homme"/>
    <s v="Détaillant sur une table"/>
    <n v="1"/>
    <n v="1"/>
    <n v="1"/>
    <n v="0"/>
    <n v="0"/>
    <n v="0"/>
    <n v="0"/>
    <n v="0"/>
    <n v="0"/>
    <n v="0"/>
    <s v="Oui, il y a plus de commerçants par rapport au mois passé"/>
    <s v="Je ne sais pas / Je ne souhaite pas répondre"/>
  </r>
  <r>
    <s v="CRS"/>
    <s v="Nippes"/>
    <s v="Petite Rivière de Nippes"/>
    <s v="Petite Rivière de Nippes (Centre-ville)"/>
    <s v="Marché du centre-ville"/>
    <x v="0"/>
    <s v="Enquête auprès d'un marchand"/>
    <n v="0"/>
    <n v="1"/>
    <s v="NA"/>
    <s v="NA"/>
    <s v="NA"/>
    <s v="NA"/>
    <s v="NA"/>
    <s v="NA"/>
    <s v="NA"/>
    <n v="20"/>
    <s v=""/>
    <s v=""/>
    <s v=""/>
    <s v=""/>
    <s v=""/>
    <s v=""/>
    <s v=""/>
    <s v="Femme"/>
    <s v="Détaillant sur une table"/>
    <n v="1"/>
    <n v="0"/>
    <n v="0"/>
    <n v="0"/>
    <n v="0"/>
    <n v="0"/>
    <n v="0"/>
    <n v="0"/>
    <n v="0"/>
    <n v="0"/>
    <s v="Oui, il y a plus de commerçants par rapport au mois passé"/>
    <s v="Entre 21 et 60"/>
  </r>
  <r>
    <s v="Save the Children"/>
    <s v="Artibonite"/>
    <s v="L'Estère"/>
    <s v="L'Estère"/>
    <s v="Marché de l'Estère"/>
    <x v="1"/>
    <s v="Enquête auprès d'un client (pour l'eau de boisson uniquement)"/>
    <s v=""/>
    <s v=""/>
    <s v="NA"/>
    <s v="NA"/>
    <s v="NA"/>
    <s v="NA"/>
    <s v="NA"/>
    <s v="NA"/>
    <s v="NA"/>
    <s v=""/>
    <s v=""/>
    <s v=""/>
    <s v=""/>
    <s v=""/>
    <s v=""/>
    <s v=""/>
    <n v="40"/>
    <s v="Femme"/>
    <s v=""/>
    <s v=""/>
    <s v=""/>
    <s v=""/>
    <s v=""/>
    <s v=""/>
    <s v=""/>
    <s v=""/>
    <s v=""/>
    <s v=""/>
    <s v=""/>
    <s v=""/>
    <s v=""/>
  </r>
  <r>
    <s v="FOKA DAI AYITI"/>
    <s v="Nippes"/>
    <s v="Miragoâne"/>
    <s v="St Michel"/>
    <s v="Marché du centre-ville"/>
    <x v="1"/>
    <s v="Enquête auprès d'un marchand"/>
    <n v="1"/>
    <n v="1"/>
    <s v="NA"/>
    <n v="86.538461538461505"/>
    <s v="NA"/>
    <s v="NA"/>
    <s v="NA"/>
    <s v="NA"/>
    <n v="600"/>
    <s v=""/>
    <s v=""/>
    <s v=""/>
    <s v=""/>
    <s v=""/>
    <s v=""/>
    <s v=""/>
    <s v=""/>
    <s v="Femme"/>
    <s v="Détaillant sur une table"/>
    <n v="1"/>
    <n v="0"/>
    <n v="0"/>
    <n v="0"/>
    <n v="0"/>
    <n v="0"/>
    <n v="0"/>
    <n v="0"/>
    <n v="0"/>
    <n v="0"/>
    <s v="Oui, il y a moins de commerçants par rapport au mois passé"/>
    <s v="Je ne sais pas / Je ne souhaite pas répondre"/>
  </r>
  <r>
    <s v="WFP"/>
    <s v="Sud"/>
    <s v="Les Cayes"/>
    <s v="Les Cayes (Centre-ville)"/>
    <s v="Marché du centre-ville"/>
    <x v="1"/>
    <s v="Enquête auprès d'un client (pour l'eau de boisson uniquement)"/>
    <s v=""/>
    <s v=""/>
    <s v="NA"/>
    <s v="NA"/>
    <s v="NA"/>
    <s v="NA"/>
    <s v="NA"/>
    <s v="NA"/>
    <s v="NA"/>
    <s v=""/>
    <s v=""/>
    <s v=""/>
    <s v=""/>
    <s v=""/>
    <s v=""/>
    <s v=""/>
    <n v="10"/>
    <s v="Femme"/>
    <s v=""/>
    <s v=""/>
    <s v=""/>
    <s v=""/>
    <s v=""/>
    <s v=""/>
    <s v=""/>
    <s v=""/>
    <s v=""/>
    <s v=""/>
    <s v=""/>
    <s v=""/>
    <s v=""/>
  </r>
  <r>
    <s v="ACTED"/>
    <s v="Grand'Anse"/>
    <s v="Anse d'Hainault"/>
    <s v="Gaillard"/>
    <s v="Marché communal d'Anse-d'Hainault"/>
    <x v="1"/>
    <s v="Enquête auprès d'un marchand"/>
    <n v="0"/>
    <n v="1"/>
    <s v="NA"/>
    <s v="NA"/>
    <s v="NA"/>
    <s v="NA"/>
    <s v="NA"/>
    <s v="NA"/>
    <s v="NA"/>
    <s v=""/>
    <n v="25"/>
    <n v="50"/>
    <s v=""/>
    <n v="50"/>
    <n v="125"/>
    <n v="600"/>
    <s v=""/>
    <s v="Femme"/>
    <s v="Détaillant sur une table"/>
    <n v="1"/>
    <n v="0"/>
    <n v="0"/>
    <n v="0"/>
    <n v="0"/>
    <n v="0"/>
    <n v="0"/>
    <n v="0"/>
    <n v="0"/>
    <n v="0"/>
    <s v="Oui, il y a plus de commerçants par rapport au mois passé"/>
    <s v="Moins de 20"/>
  </r>
  <r>
    <s v="WFP"/>
    <s v="Sud"/>
    <s v="Les Cayes"/>
    <s v="Les Cayes (Centre-ville)"/>
    <s v="Marché du centre-ville"/>
    <x v="1"/>
    <s v="Enquête auprès d'un marchand"/>
    <n v="1"/>
    <n v="0"/>
    <s v="NA"/>
    <s v="NA"/>
    <s v="NA"/>
    <s v="NA"/>
    <s v="NA"/>
    <s v="NA"/>
    <n v="500"/>
    <s v=""/>
    <s v=""/>
    <s v=""/>
    <s v=""/>
    <s v=""/>
    <s v=""/>
    <s v=""/>
    <s v=""/>
    <s v="Homme"/>
    <s v="Détaillant sur une table"/>
    <n v="1"/>
    <n v="1"/>
    <n v="0"/>
    <n v="0"/>
    <n v="0"/>
    <n v="0"/>
    <n v="0"/>
    <n v="0"/>
    <n v="0"/>
    <n v="0"/>
    <s v="Oui, il y a plus de commerçants par rapport au mois passé"/>
    <s v="Je ne sais pas / Je ne souhaite pas répondre"/>
  </r>
  <r>
    <s v="MOJDDE"/>
    <s v="Sud"/>
    <s v="Port-à-Piment"/>
    <s v="Port-à-piment"/>
    <s v="Marché de Port-à-Piment"/>
    <x v="0"/>
    <s v="Enquête auprès d'un marchand"/>
    <n v="1"/>
    <n v="0"/>
    <n v="75"/>
    <n v="115.384615384615"/>
    <n v="52.173913043478201"/>
    <n v="82.758620689655103"/>
    <n v="208.333333333333"/>
    <n v="229.16666670000001"/>
    <n v="600"/>
    <s v=""/>
    <s v=""/>
    <s v=""/>
    <s v=""/>
    <s v=""/>
    <s v=""/>
    <s v=""/>
    <s v=""/>
    <s v="Femme"/>
    <s v="Détaillant avec boutique"/>
    <n v="1"/>
    <n v="0"/>
    <n v="0"/>
    <n v="0"/>
    <n v="0"/>
    <n v="0"/>
    <n v="0"/>
    <n v="0"/>
    <n v="0"/>
    <n v="0"/>
    <s v="Non, il n'y a pas eu de variation"/>
    <s v="Entre 21 et 60"/>
  </r>
  <r>
    <s v="CRS"/>
    <s v="Nippes"/>
    <s v="Petite Rivière de Nippes"/>
    <s v="Petite Rivière de Nippes (Centre-ville)"/>
    <s v="Marché du centre-ville"/>
    <x v="0"/>
    <s v="Enquête auprès d'un marchand"/>
    <n v="0"/>
    <n v="1"/>
    <s v="NA"/>
    <s v="NA"/>
    <s v="NA"/>
    <s v="NA"/>
    <s v="NA"/>
    <s v="NA"/>
    <s v="NA"/>
    <s v=""/>
    <n v="25"/>
    <n v="50"/>
    <s v=""/>
    <n v="35"/>
    <n v="42.5"/>
    <n v="75"/>
    <s v=""/>
    <s v="Femme"/>
    <s v="Détaillant mobile"/>
    <n v="1"/>
    <n v="0"/>
    <n v="0"/>
    <n v="1"/>
    <n v="0"/>
    <n v="0"/>
    <n v="0"/>
    <n v="0"/>
    <n v="0"/>
    <n v="0"/>
    <s v="Oui, il y a plus de commerçants par rapport au mois passé"/>
    <s v="Entre 21 et 60"/>
  </r>
  <r>
    <s v="MOJDDE"/>
    <s v="Sud"/>
    <s v="Port-à-Piment"/>
    <s v="Port-à-piment"/>
    <s v="Marché de Port-à-Piment"/>
    <x v="0"/>
    <s v="Enquête auprès d'un marchand"/>
    <n v="1"/>
    <n v="0"/>
    <n v="75"/>
    <n v="96.153846153846104"/>
    <n v="65.2173913043478"/>
    <n v="82.758620689655103"/>
    <n v="208.333333333333"/>
    <n v="300"/>
    <n v="500"/>
    <s v=""/>
    <s v=""/>
    <s v=""/>
    <s v=""/>
    <s v=""/>
    <s v=""/>
    <s v=""/>
    <s v=""/>
    <s v="Femme"/>
    <s v="Détaillant sur une table"/>
    <n v="1"/>
    <n v="0"/>
    <n v="0"/>
    <n v="0"/>
    <n v="0"/>
    <n v="0"/>
    <n v="0"/>
    <n v="0"/>
    <n v="0"/>
    <n v="0"/>
    <s v="Oui, il y a plus de commerçants par rapport au mois passé"/>
    <s v="Entre 21 et 60"/>
  </r>
  <r>
    <s v="Concern"/>
    <s v="Ouest"/>
    <s v="Cité Soleil"/>
    <s v="Terre-noire"/>
    <s v="Marché de Terre Noire"/>
    <x v="1"/>
    <s v="Enquête auprès d'un client (pour l'eau de boisson uniquement)"/>
    <s v=""/>
    <s v=""/>
    <s v="NA"/>
    <s v="NA"/>
    <s v="NA"/>
    <s v="NA"/>
    <s v="NA"/>
    <s v="NA"/>
    <s v="NA"/>
    <s v=""/>
    <s v=""/>
    <s v=""/>
    <s v=""/>
    <s v=""/>
    <s v=""/>
    <s v=""/>
    <n v="50"/>
    <s v="Femme"/>
    <s v=""/>
    <s v=""/>
    <s v=""/>
    <s v=""/>
    <s v=""/>
    <s v=""/>
    <s v=""/>
    <s v=""/>
    <s v=""/>
    <s v=""/>
    <s v=""/>
    <s v=""/>
    <s v=""/>
  </r>
  <r>
    <s v="MOJDDE"/>
    <s v="Sud"/>
    <s v="Port-à-Piment"/>
    <s v="Port-à-piment"/>
    <s v="Marché de Port-à-Piment"/>
    <x v="0"/>
    <s v="Enquête auprès d'un marchand"/>
    <n v="1"/>
    <n v="0"/>
    <n v="75"/>
    <n v="96.153846153846104"/>
    <n v="52.173913043478201"/>
    <n v="77.586206896551701"/>
    <n v="208.333333333333"/>
    <n v="291.66666670000001"/>
    <n v="500"/>
    <s v=""/>
    <s v=""/>
    <s v=""/>
    <s v=""/>
    <s v=""/>
    <s v=""/>
    <s v=""/>
    <s v=""/>
    <s v="Homme"/>
    <s v="Détaillant avec boutique"/>
    <n v="1"/>
    <n v="0"/>
    <n v="0"/>
    <n v="0"/>
    <n v="0"/>
    <n v="0"/>
    <n v="0"/>
    <n v="0"/>
    <n v="0"/>
    <n v="0"/>
    <s v="Non, il n'y a pas eu de variation"/>
    <s v="Plus de 60"/>
  </r>
  <r>
    <s v="MOJDDE"/>
    <s v="Sud"/>
    <s v="Port-à-Piment"/>
    <s v="Port-à-piment"/>
    <s v="Marché de Port-à-Piment"/>
    <x v="0"/>
    <s v="Enquête auprès d'un marchand"/>
    <n v="1"/>
    <n v="0"/>
    <n v="75"/>
    <n v="115.384615384615"/>
    <n v="52.173913043478201"/>
    <n v="82.758620689655103"/>
    <s v="NA"/>
    <s v="NA"/>
    <n v="600"/>
    <s v=""/>
    <s v=""/>
    <s v=""/>
    <s v=""/>
    <s v=""/>
    <s v=""/>
    <s v=""/>
    <s v=""/>
    <s v="Femme"/>
    <s v="Détaillant sur une table"/>
    <n v="1"/>
    <n v="0"/>
    <n v="0"/>
    <n v="0"/>
    <n v="0"/>
    <n v="0"/>
    <n v="0"/>
    <n v="0"/>
    <n v="0"/>
    <n v="0"/>
    <s v="Non, il n'y a pas eu de variation"/>
    <s v="Plus de 60"/>
  </r>
  <r>
    <s v="WFP"/>
    <s v="Sud"/>
    <s v="Les Cayes"/>
    <s v="Les Cayes (Centre-ville)"/>
    <s v="Maché des Cayes"/>
    <x v="1"/>
    <s v="Enquête auprès d'un client (pour l'eau de boisson uniquement)"/>
    <s v=""/>
    <s v=""/>
    <s v="NA"/>
    <s v="NA"/>
    <s v="NA"/>
    <s v="NA"/>
    <s v="NA"/>
    <s v="NA"/>
    <s v="NA"/>
    <s v=""/>
    <s v=""/>
    <s v=""/>
    <s v=""/>
    <s v=""/>
    <s v=""/>
    <s v=""/>
    <n v="0"/>
    <s v="Homme"/>
    <s v=""/>
    <s v=""/>
    <s v=""/>
    <s v=""/>
    <s v=""/>
    <s v=""/>
    <s v=""/>
    <s v=""/>
    <s v=""/>
    <s v=""/>
    <s v=""/>
    <s v=""/>
    <s v=""/>
  </r>
  <r>
    <s v="FOKA DAI AYITI"/>
    <s v="Nippes"/>
    <s v="Miragoâne"/>
    <s v="St Michel"/>
    <s v="Marché St Michel"/>
    <x v="1"/>
    <s v="Enquête auprès d'un marchand"/>
    <n v="1"/>
    <n v="0"/>
    <s v="NA"/>
    <s v="NA"/>
    <s v="NA"/>
    <s v="NA"/>
    <s v="NA"/>
    <s v="NA"/>
    <n v="550"/>
    <s v=""/>
    <s v=""/>
    <s v=""/>
    <s v=""/>
    <s v=""/>
    <s v=""/>
    <s v=""/>
    <s v=""/>
    <s v="Femme"/>
    <s v="Détaillant sur une table"/>
    <n v="1"/>
    <n v="0"/>
    <n v="0"/>
    <n v="0"/>
    <n v="0"/>
    <n v="0"/>
    <n v="0"/>
    <n v="0"/>
    <n v="0"/>
    <n v="0"/>
    <s v="Je ne sais pas / Je ne souhaite pas répondre"/>
    <s v="Je ne sais pas / Je ne souhaite pas répondre"/>
  </r>
  <r>
    <s v="CRS"/>
    <s v="Nippes"/>
    <s v="Petite Rivière de Nippes"/>
    <s v="Petite Rivière de Nippes (Centre-ville)"/>
    <s v="Marché du centre-vill"/>
    <x v="0"/>
    <s v="Enquête auprès d'un client (pour l'eau de boisson uniquement)"/>
    <s v=""/>
    <s v=""/>
    <s v="NA"/>
    <s v="NA"/>
    <s v="NA"/>
    <s v="NA"/>
    <s v="NA"/>
    <s v="NA"/>
    <s v="NA"/>
    <s v=""/>
    <s v=""/>
    <s v=""/>
    <s v=""/>
    <s v=""/>
    <s v=""/>
    <s v=""/>
    <n v="0"/>
    <s v="Homme"/>
    <s v=""/>
    <s v=""/>
    <s v=""/>
    <s v=""/>
    <s v=""/>
    <s v=""/>
    <s v=""/>
    <s v=""/>
    <s v=""/>
    <s v=""/>
    <s v=""/>
    <s v=""/>
    <s v=""/>
  </r>
  <r>
    <s v="Concern"/>
    <s v="Ouest"/>
    <s v="Cité Soleil"/>
    <s v="Terre-noire"/>
    <s v="Marché de Terre Noire"/>
    <x v="1"/>
    <s v="Enquête auprès d'un client (pour l'eau de boisson uniquement)"/>
    <s v=""/>
    <s v=""/>
    <s v="NA"/>
    <s v="NA"/>
    <s v="NA"/>
    <s v="NA"/>
    <s v="NA"/>
    <s v="NA"/>
    <s v="NA"/>
    <s v=""/>
    <s v=""/>
    <s v=""/>
    <s v=""/>
    <s v=""/>
    <s v=""/>
    <s v=""/>
    <n v="25"/>
    <s v="Femme"/>
    <s v=""/>
    <s v=""/>
    <s v=""/>
    <s v=""/>
    <s v=""/>
    <s v=""/>
    <s v=""/>
    <s v=""/>
    <s v=""/>
    <s v=""/>
    <s v=""/>
    <s v=""/>
    <s v=""/>
  </r>
  <r>
    <s v="FOKA DAI AYITI"/>
    <s v="Nippes"/>
    <s v="Miragoâne"/>
    <s v="St Michel"/>
    <s v="Marché St Michel"/>
    <x v="1"/>
    <s v="Enquête auprès d'un marchand"/>
    <n v="0"/>
    <n v="1"/>
    <s v="NA"/>
    <s v="NA"/>
    <s v="NA"/>
    <s v="NA"/>
    <s v="NA"/>
    <s v="NA"/>
    <s v="NA"/>
    <s v=""/>
    <n v="15"/>
    <n v="50"/>
    <s v=""/>
    <n v="25"/>
    <n v="50"/>
    <n v="75"/>
    <s v=""/>
    <s v="Homme"/>
    <s v="Détaillant avec boutique"/>
    <n v="1"/>
    <n v="0"/>
    <n v="0"/>
    <n v="0"/>
    <n v="0"/>
    <n v="0"/>
    <n v="0"/>
    <n v="0"/>
    <n v="0"/>
    <n v="0"/>
    <s v="Je ne sais pas / Je ne souhaite pas répondre"/>
    <s v="Je ne sais pas / Je ne souhaite pas répondre"/>
  </r>
  <r>
    <s v="WFP"/>
    <s v="Sud"/>
    <s v="Les Cayes"/>
    <s v="Les Cayes (Centre-ville)"/>
    <s v="Maché des Cayes"/>
    <x v="1"/>
    <s v="Enquête auprès d'un marchand"/>
    <n v="1"/>
    <n v="0"/>
    <n v="75"/>
    <n v="92.307692307692307"/>
    <n v="65.2173913043478"/>
    <n v="75.862068965517196"/>
    <n v="208.333333333333"/>
    <n v="291.66666670000001"/>
    <n v="550"/>
    <s v=""/>
    <s v=""/>
    <s v=""/>
    <s v=""/>
    <s v=""/>
    <s v=""/>
    <s v=""/>
    <s v=""/>
    <s v="Femme"/>
    <s v="Détaillant sur une table"/>
    <n v="1"/>
    <n v="0"/>
    <n v="0"/>
    <n v="0"/>
    <n v="0"/>
    <n v="0"/>
    <n v="0"/>
    <n v="0"/>
    <n v="0"/>
    <n v="0"/>
    <s v="Oui, il y a plus de commerçants par rapport au mois passé"/>
    <s v="Je ne sais pas / Je ne souhaite pas répondre"/>
  </r>
  <r>
    <s v="CRS"/>
    <s v="Nippes"/>
    <s v="Petite Rivière de Nippes"/>
    <s v="Petite Rivière de Nippes (Centre-ville)"/>
    <s v="Marché du centre-ville"/>
    <x v="0"/>
    <s v="Enquête auprès d'un marchand"/>
    <n v="1"/>
    <n v="1"/>
    <n v="75"/>
    <n v="76.923076923076906"/>
    <n v="65.2173913043478"/>
    <n v="86.2068965517241"/>
    <n v="208.333333333333"/>
    <s v="NA"/>
    <n v="600"/>
    <n v="25"/>
    <s v=""/>
    <s v=""/>
    <s v=""/>
    <s v=""/>
    <s v=""/>
    <s v=""/>
    <s v=""/>
    <s v="Femme"/>
    <s v="Détaillant sur une table"/>
    <n v="1"/>
    <n v="0"/>
    <n v="0"/>
    <n v="1"/>
    <n v="0"/>
    <n v="0"/>
    <n v="0"/>
    <n v="0"/>
    <n v="0"/>
    <n v="0"/>
    <s v="Oui, il y a plus de commerçants par rapport au mois passé"/>
    <s v="Moins de 20"/>
  </r>
  <r>
    <s v="CRS"/>
    <s v="Nippes"/>
    <s v="Petite Rivière de Nippes"/>
    <s v="Petite Rivière de Nippes (Centre-ville)"/>
    <s v="Marché du centre-ville"/>
    <x v="0"/>
    <s v="Enquête auprès d'un marchand"/>
    <n v="1"/>
    <n v="0"/>
    <n v="75"/>
    <n v="86.538461538461505"/>
    <n v="65.2173913043478"/>
    <n v="68.965517241379303"/>
    <n v="187.5"/>
    <s v="NA"/>
    <n v="450"/>
    <s v=""/>
    <s v=""/>
    <s v=""/>
    <s v=""/>
    <s v=""/>
    <s v=""/>
    <s v=""/>
    <s v=""/>
    <s v="Femme"/>
    <s v="Détaillant sur une table"/>
    <n v="1"/>
    <n v="0"/>
    <n v="0"/>
    <n v="1"/>
    <n v="0"/>
    <n v="0"/>
    <n v="0"/>
    <n v="0"/>
    <n v="0"/>
    <n v="0"/>
    <s v="Oui, il y a plus de commerçants par rapport au mois passé"/>
    <s v="Moins de 20"/>
  </r>
  <r>
    <s v="CRS"/>
    <s v="Nippes"/>
    <s v="Petite Rivière de Nippes"/>
    <s v="Petite Rivière de Nippes (Centre-ville)"/>
    <s v="Marché du centre-ville"/>
    <x v="0"/>
    <s v="Enquête auprès d'un marchand"/>
    <n v="0"/>
    <n v="1"/>
    <s v="NA"/>
    <s v="NA"/>
    <s v="NA"/>
    <s v="NA"/>
    <s v="NA"/>
    <s v="NA"/>
    <s v="NA"/>
    <s v=""/>
    <n v="10"/>
    <n v="50"/>
    <s v=""/>
    <n v="20"/>
    <n v="125"/>
    <n v="75"/>
    <s v=""/>
    <s v="Femme"/>
    <s v="Détaillant sur une table"/>
    <n v="1"/>
    <n v="0"/>
    <n v="0"/>
    <n v="1"/>
    <n v="0"/>
    <n v="0"/>
    <n v="0"/>
    <n v="0"/>
    <n v="0"/>
    <n v="0"/>
    <s v="Oui, il y a plus de commerçants par rapport au mois passé"/>
    <s v="Entre 21 et 60"/>
  </r>
  <r>
    <s v="CRS"/>
    <s v="Nippes"/>
    <s v="Petite Rivière de Nippes"/>
    <s v="Petite Rivière de Nippes (Centre-ville)"/>
    <s v="Marché du centre-ville"/>
    <x v="0"/>
    <s v="Enquête auprès d'un marchand"/>
    <n v="1"/>
    <n v="1"/>
    <s v="NA"/>
    <n v="86.538461538461505"/>
    <s v="NA"/>
    <n v="86.2068965517241"/>
    <n v="208.333333333333"/>
    <s v="NA"/>
    <n v="650"/>
    <n v="25"/>
    <s v=""/>
    <s v=""/>
    <s v=""/>
    <s v=""/>
    <s v=""/>
    <s v=""/>
    <s v=""/>
    <s v="Homme"/>
    <s v="Détaillant sur une table"/>
    <n v="1"/>
    <n v="0"/>
    <n v="0"/>
    <n v="1"/>
    <n v="0"/>
    <n v="0"/>
    <n v="0"/>
    <n v="0"/>
    <n v="0"/>
    <n v="0"/>
    <s v="Oui, il y a plus de commerçants par rapport au mois passé"/>
    <s v="Entre 21 et 60"/>
  </r>
  <r>
    <s v="CRS"/>
    <s v="Nippes"/>
    <s v="Petite Rivière de Nippes"/>
    <s v="Petite Rivière de Nippes (Centre-ville)"/>
    <s v="Marché du centre-ville"/>
    <x v="0"/>
    <s v="Enquête auprès d'un marchand"/>
    <n v="1"/>
    <n v="0"/>
    <n v="75"/>
    <s v="NA"/>
    <n v="76.086956521739097"/>
    <s v="NA"/>
    <n v="218.75"/>
    <n v="281.25"/>
    <s v="NA"/>
    <s v=""/>
    <s v=""/>
    <s v=""/>
    <s v=""/>
    <s v=""/>
    <s v=""/>
    <s v=""/>
    <s v=""/>
    <s v="Femme"/>
    <s v="Détaillant sur une table"/>
    <n v="1"/>
    <n v="0"/>
    <n v="0"/>
    <n v="0"/>
    <n v="0"/>
    <n v="0"/>
    <n v="0"/>
    <n v="0"/>
    <n v="0"/>
    <n v="0"/>
    <s v="Oui, il y a plus de commerçants par rapport au mois passé"/>
    <s v="Entre 21 et 60"/>
  </r>
  <r>
    <s v="CRS"/>
    <s v="Nippes"/>
    <s v="Petite Rivière de Nippes"/>
    <s v="Petite Rivière de Nippes (Centre-ville)"/>
    <s v="Marché du centre-ville"/>
    <x v="0"/>
    <s v="Enquête auprès d'un marchand"/>
    <n v="1"/>
    <n v="0"/>
    <n v="37.5"/>
    <n v="57.692307692307601"/>
    <n v="65.2173913043478"/>
    <n v="60.344827586206897"/>
    <s v="NA"/>
    <s v="NA"/>
    <n v="320.21996615905198"/>
    <s v=""/>
    <s v=""/>
    <s v=""/>
    <s v=""/>
    <s v=""/>
    <s v=""/>
    <s v=""/>
    <s v=""/>
    <s v="Femme"/>
    <s v="Détaillant sur une table"/>
    <n v="1"/>
    <n v="0"/>
    <n v="0"/>
    <n v="1"/>
    <n v="0"/>
    <n v="0"/>
    <n v="0"/>
    <n v="0"/>
    <n v="0"/>
    <n v="0"/>
    <s v="Oui, il y a plus de commerçants par rapport au mois passé"/>
    <s v="Moins de 20"/>
  </r>
  <r>
    <s v="CRS"/>
    <s v="Nippes"/>
    <s v="Petite Rivière de Nippes"/>
    <s v="Petite Rivière de Nippes (Centre-ville)"/>
    <s v="Marché du centre-ville"/>
    <x v="0"/>
    <s v="Enquête auprès d'un marchand"/>
    <n v="0"/>
    <n v="1"/>
    <s v="NA"/>
    <s v="NA"/>
    <s v="NA"/>
    <s v="NA"/>
    <s v="NA"/>
    <s v="NA"/>
    <s v="NA"/>
    <s v=""/>
    <n v="15"/>
    <n v="50"/>
    <s v=""/>
    <n v="11.538461538461499"/>
    <n v="35.172413793103402"/>
    <s v=""/>
    <s v=""/>
    <s v="Femme"/>
    <s v="Détaillant sur une table"/>
    <n v="1"/>
    <n v="0"/>
    <n v="0"/>
    <n v="0"/>
    <n v="0"/>
    <n v="0"/>
    <n v="0"/>
    <n v="0"/>
    <n v="0"/>
    <n v="0"/>
    <s v="Oui, il y a plus de commerçants par rapport au mois passé"/>
    <s v="Moins de 20"/>
  </r>
  <r>
    <s v="CRS"/>
    <s v="Nippes"/>
    <s v="Petite Rivière de Nippes"/>
    <s v="Petite Rivière de Nippes (Centre-ville)"/>
    <s v="Marché du centre-ville"/>
    <x v="0"/>
    <s v="Enquête auprès d'un marchand"/>
    <n v="0"/>
    <n v="1"/>
    <s v="NA"/>
    <s v="NA"/>
    <s v="NA"/>
    <s v="NA"/>
    <s v="NA"/>
    <s v="NA"/>
    <s v="NA"/>
    <s v=""/>
    <n v="20"/>
    <n v="50"/>
    <s v=""/>
    <n v="15"/>
    <n v="42.5"/>
    <n v="75"/>
    <s v=""/>
    <s v="Femme"/>
    <s v="Détaillant sur une table"/>
    <n v="1"/>
    <n v="0"/>
    <n v="0"/>
    <n v="1"/>
    <n v="0"/>
    <n v="0"/>
    <n v="0"/>
    <n v="0"/>
    <n v="0"/>
    <n v="0"/>
    <s v="Oui, il y a plus de commerçants par rapport au mois passé"/>
    <s v="Entre 21 et 60"/>
  </r>
</pivotCacheRecords>
</file>

<file path=xl/pivotCache/pivotCacheRecords11.xml><?xml version="1.0" encoding="utf-8"?>
<pivotCacheRecords xmlns="http://schemas.openxmlformats.org/spreadsheetml/2006/main" xmlns:r="http://schemas.openxmlformats.org/officeDocument/2006/relationships" count="151">
  <r>
    <x v="0"/>
    <n v="0"/>
    <n v="1"/>
    <s v="NA"/>
    <s v="NA"/>
    <s v="NA"/>
    <s v="NA"/>
    <s v="NA"/>
    <s v="NA"/>
    <s v="NA"/>
    <n v="40"/>
    <n v="25"/>
    <n v="25"/>
    <s v=""/>
    <n v="50"/>
    <n v="100"/>
    <m/>
    <s v=""/>
    <x v="0"/>
  </r>
  <r>
    <x v="0"/>
    <n v="0"/>
    <n v="1"/>
    <s v="NA"/>
    <s v="NA"/>
    <s v="NA"/>
    <s v="NA"/>
    <s v="NA"/>
    <s v="NA"/>
    <s v="NA"/>
    <n v="50"/>
    <n v="30"/>
    <n v="50"/>
    <n v="50"/>
    <n v="60"/>
    <n v="75"/>
    <m/>
    <s v=""/>
    <x v="1"/>
  </r>
  <r>
    <x v="0"/>
    <n v="1"/>
    <n v="0"/>
    <n v="125"/>
    <n v="115.384615384615"/>
    <n v="119.565217391304"/>
    <n v="103.448275862068"/>
    <n v="250"/>
    <s v="NA"/>
    <n v="350"/>
    <s v=""/>
    <s v=""/>
    <s v=""/>
    <s v=""/>
    <s v=""/>
    <s v=""/>
    <m/>
    <s v=""/>
    <x v="0"/>
  </r>
  <r>
    <x v="0"/>
    <n v="1"/>
    <n v="0"/>
    <n v="75"/>
    <n v="96.153846153846104"/>
    <n v="86.956521739130395"/>
    <n v="77.586206896551701"/>
    <n v="250"/>
    <n v="250"/>
    <n v="600"/>
    <s v=""/>
    <s v=""/>
    <s v=""/>
    <s v=""/>
    <s v=""/>
    <s v=""/>
    <m/>
    <s v=""/>
    <x v="0"/>
  </r>
  <r>
    <x v="0"/>
    <n v="1"/>
    <n v="1"/>
    <n v="105"/>
    <n v="121.153846153846"/>
    <n v="91.304347826086897"/>
    <n v="96.551724137931004"/>
    <n v="218.75"/>
    <n v="291.66666670000001"/>
    <n v="600"/>
    <n v="20"/>
    <n v="20"/>
    <n v="25"/>
    <n v="50"/>
    <n v="20"/>
    <n v="75"/>
    <m/>
    <s v=""/>
    <x v="0"/>
  </r>
  <r>
    <x v="0"/>
    <n v="1"/>
    <n v="0"/>
    <n v="75"/>
    <n v="98.076923076922995"/>
    <n v="86.956521739130395"/>
    <n v="68.965517241379303"/>
    <n v="229.166666666666"/>
    <n v="270.83333329999999"/>
    <n v="500"/>
    <s v=""/>
    <s v=""/>
    <s v=""/>
    <s v=""/>
    <s v=""/>
    <s v=""/>
    <m/>
    <s v=""/>
    <x v="0"/>
  </r>
  <r>
    <x v="0"/>
    <n v="0"/>
    <n v="1"/>
    <s v="NA"/>
    <s v="NA"/>
    <s v="NA"/>
    <s v="NA"/>
    <s v="NA"/>
    <s v="NA"/>
    <s v="NA"/>
    <n v="30"/>
    <n v="25"/>
    <s v=""/>
    <s v=""/>
    <n v="25"/>
    <n v="125"/>
    <m/>
    <s v=""/>
    <x v="0"/>
  </r>
  <r>
    <x v="0"/>
    <n v="1"/>
    <n v="1"/>
    <n v="80"/>
    <n v="92.307692307692307"/>
    <s v="NA"/>
    <n v="82.758620689655103"/>
    <s v="NA"/>
    <s v="NA"/>
    <n v="500"/>
    <n v="30"/>
    <n v="25"/>
    <s v=""/>
    <s v=""/>
    <n v="50"/>
    <n v="125"/>
    <m/>
    <s v=""/>
    <x v="0"/>
  </r>
  <r>
    <x v="0"/>
    <n v="1"/>
    <n v="1"/>
    <n v="80"/>
    <n v="92.307692307692307"/>
    <n v="104.347826086956"/>
    <n v="82.758620689655103"/>
    <n v="250"/>
    <n v="166.66666670000001"/>
    <n v="500"/>
    <n v="30"/>
    <s v=""/>
    <s v=""/>
    <s v=""/>
    <n v="50"/>
    <n v="125"/>
    <m/>
    <s v=""/>
    <x v="0"/>
  </r>
  <r>
    <x v="0"/>
    <n v="1"/>
    <n v="1"/>
    <n v="80"/>
    <n v="92.307692307692307"/>
    <n v="86.956521739130395"/>
    <n v="82.758620689655103"/>
    <n v="333.33333333333297"/>
    <s v="NA"/>
    <n v="500"/>
    <n v="30"/>
    <n v="25"/>
    <s v=""/>
    <s v=""/>
    <n v="50"/>
    <n v="125"/>
    <m/>
    <s v=""/>
    <x v="0"/>
  </r>
  <r>
    <x v="0"/>
    <n v="0"/>
    <n v="1"/>
    <s v="NA"/>
    <s v="NA"/>
    <s v="NA"/>
    <s v="NA"/>
    <s v="NA"/>
    <s v="NA"/>
    <s v="NA"/>
    <s v=""/>
    <n v="25"/>
    <n v="75"/>
    <s v=""/>
    <n v="25"/>
    <n v="63.75"/>
    <m/>
    <s v=""/>
    <x v="0"/>
  </r>
  <r>
    <x v="0"/>
    <n v="1"/>
    <n v="0"/>
    <n v="80"/>
    <n v="92.307692307692307"/>
    <n v="86.956521739130395"/>
    <n v="82.758620689655103"/>
    <s v="NA"/>
    <n v="333.33333329999999"/>
    <n v="480"/>
    <s v=""/>
    <s v=""/>
    <s v=""/>
    <s v=""/>
    <s v=""/>
    <s v=""/>
    <m/>
    <s v=""/>
    <x v="0"/>
  </r>
  <r>
    <x v="0"/>
    <n v="1"/>
    <n v="0"/>
    <n v="75"/>
    <n v="94.230769230769198"/>
    <n v="97.826086956521706"/>
    <n v="68.965517241379303"/>
    <n v="208.333333333333"/>
    <n v="208.33333329999999"/>
    <n v="500"/>
    <s v=""/>
    <s v=""/>
    <s v=""/>
    <s v=""/>
    <s v=""/>
    <s v=""/>
    <m/>
    <s v=""/>
    <x v="0"/>
  </r>
  <r>
    <x v="0"/>
    <n v="1"/>
    <n v="0"/>
    <n v="75"/>
    <n v="96.153846153846104"/>
    <n v="86.956521739130395"/>
    <n v="68.965517241379303"/>
    <n v="166.666666666666"/>
    <n v="187.5"/>
    <n v="550"/>
    <s v=""/>
    <s v=""/>
    <s v=""/>
    <s v=""/>
    <s v=""/>
    <s v=""/>
    <m/>
    <s v=""/>
    <x v="0"/>
  </r>
  <r>
    <x v="0"/>
    <n v="1"/>
    <n v="1"/>
    <n v="80"/>
    <n v="92.307692307692307"/>
    <s v="NA"/>
    <n v="82.758620689655103"/>
    <s v="NA"/>
    <s v="NA"/>
    <n v="500"/>
    <n v="30"/>
    <n v="25"/>
    <s v=""/>
    <s v=""/>
    <n v="50"/>
    <n v="125"/>
    <m/>
    <s v=""/>
    <x v="0"/>
  </r>
  <r>
    <x v="1"/>
    <s v=""/>
    <s v=""/>
    <s v="NA"/>
    <s v="NA"/>
    <s v="NA"/>
    <s v="NA"/>
    <s v="NA"/>
    <s v="NA"/>
    <s v="NA"/>
    <s v=""/>
    <s v=""/>
    <s v=""/>
    <s v=""/>
    <s v=""/>
    <s v=""/>
    <m/>
    <n v="25"/>
    <x v="1"/>
  </r>
  <r>
    <x v="1"/>
    <s v=""/>
    <s v=""/>
    <s v="NA"/>
    <s v="NA"/>
    <s v="NA"/>
    <s v="NA"/>
    <s v="NA"/>
    <s v="NA"/>
    <s v="NA"/>
    <s v=""/>
    <s v=""/>
    <s v=""/>
    <s v=""/>
    <s v=""/>
    <s v=""/>
    <m/>
    <n v="50"/>
    <x v="1"/>
  </r>
  <r>
    <x v="0"/>
    <n v="1"/>
    <n v="0"/>
    <n v="80"/>
    <n v="92.307692307692307"/>
    <n v="104.347826086956"/>
    <n v="82.758620689655103"/>
    <n v="333.33333333333297"/>
    <s v="NA"/>
    <n v="480"/>
    <s v=""/>
    <s v=""/>
    <s v=""/>
    <s v=""/>
    <s v=""/>
    <s v=""/>
    <m/>
    <s v=""/>
    <x v="0"/>
  </r>
  <r>
    <x v="0"/>
    <n v="0"/>
    <n v="1"/>
    <s v="NA"/>
    <s v="NA"/>
    <s v="NA"/>
    <s v="NA"/>
    <s v="NA"/>
    <s v="NA"/>
    <s v="NA"/>
    <n v="25"/>
    <n v="25"/>
    <n v="25"/>
    <s v=""/>
    <n v="30"/>
    <n v="75"/>
    <m/>
    <s v=""/>
    <x v="0"/>
  </r>
  <r>
    <x v="0"/>
    <n v="1"/>
    <n v="1"/>
    <n v="62.5"/>
    <n v="76.923076923076906"/>
    <n v="65.2173913043478"/>
    <n v="68.965517241379303"/>
    <s v="NA"/>
    <s v="NA"/>
    <n v="488.59724612736602"/>
    <s v=""/>
    <n v="100"/>
    <n v="50"/>
    <s v=""/>
    <n v="50"/>
    <n v="75"/>
    <m/>
    <s v=""/>
    <x v="0"/>
  </r>
  <r>
    <x v="0"/>
    <n v="1"/>
    <n v="1"/>
    <n v="80"/>
    <n v="92.307692307692307"/>
    <s v="NA"/>
    <n v="82.758620689655103"/>
    <s v="NA"/>
    <s v="NA"/>
    <n v="500"/>
    <n v="30"/>
    <s v=""/>
    <s v=""/>
    <s v=""/>
    <n v="25"/>
    <n v="125"/>
    <m/>
    <s v=""/>
    <x v="0"/>
  </r>
  <r>
    <x v="0"/>
    <n v="1"/>
    <n v="0"/>
    <n v="125"/>
    <n v="96.153846153846104"/>
    <n v="108.695652173913"/>
    <n v="86.2068965517241"/>
    <n v="250"/>
    <n v="312.5"/>
    <n v="600"/>
    <s v=""/>
    <s v=""/>
    <s v=""/>
    <s v=""/>
    <s v=""/>
    <s v=""/>
    <m/>
    <s v=""/>
    <x v="0"/>
  </r>
  <r>
    <x v="0"/>
    <n v="0"/>
    <n v="1"/>
    <s v="NA"/>
    <s v="NA"/>
    <s v="NA"/>
    <s v="NA"/>
    <s v="NA"/>
    <s v="NA"/>
    <s v="NA"/>
    <n v="30"/>
    <n v="25"/>
    <s v=""/>
    <s v=""/>
    <n v="50"/>
    <n v="125"/>
    <m/>
    <s v=""/>
    <x v="0"/>
  </r>
  <r>
    <x v="1"/>
    <s v=""/>
    <s v=""/>
    <s v="NA"/>
    <s v="NA"/>
    <s v="NA"/>
    <s v="NA"/>
    <s v="NA"/>
    <s v="NA"/>
    <s v="NA"/>
    <s v=""/>
    <s v=""/>
    <s v=""/>
    <s v=""/>
    <s v=""/>
    <s v=""/>
    <m/>
    <n v="25"/>
    <x v="1"/>
  </r>
  <r>
    <x v="1"/>
    <s v=""/>
    <s v=""/>
    <s v="NA"/>
    <s v="NA"/>
    <s v="NA"/>
    <s v="NA"/>
    <s v="NA"/>
    <s v="NA"/>
    <s v="NA"/>
    <s v=""/>
    <s v=""/>
    <s v=""/>
    <s v=""/>
    <s v=""/>
    <s v=""/>
    <m/>
    <n v="25"/>
    <x v="1"/>
  </r>
  <r>
    <x v="1"/>
    <s v=""/>
    <s v=""/>
    <s v="NA"/>
    <s v="NA"/>
    <s v="NA"/>
    <s v="NA"/>
    <s v="NA"/>
    <s v="NA"/>
    <s v="NA"/>
    <s v=""/>
    <s v=""/>
    <s v=""/>
    <s v=""/>
    <s v=""/>
    <s v=""/>
    <m/>
    <n v="25"/>
    <x v="1"/>
  </r>
  <r>
    <x v="1"/>
    <s v=""/>
    <s v=""/>
    <s v="NA"/>
    <s v="NA"/>
    <s v="NA"/>
    <s v="NA"/>
    <s v="NA"/>
    <s v="NA"/>
    <s v="NA"/>
    <s v=""/>
    <s v=""/>
    <s v=""/>
    <s v=""/>
    <s v=""/>
    <s v=""/>
    <m/>
    <n v="0"/>
    <x v="1"/>
  </r>
  <r>
    <x v="1"/>
    <s v=""/>
    <s v=""/>
    <s v="NA"/>
    <s v="NA"/>
    <s v="NA"/>
    <s v="NA"/>
    <s v="NA"/>
    <s v="NA"/>
    <s v="NA"/>
    <s v=""/>
    <s v=""/>
    <s v=""/>
    <s v=""/>
    <s v=""/>
    <s v=""/>
    <m/>
    <n v="40"/>
    <x v="0"/>
  </r>
  <r>
    <x v="0"/>
    <n v="1"/>
    <n v="1"/>
    <n v="122.5"/>
    <n v="121.153846153846"/>
    <n v="76.086956521739097"/>
    <n v="96.551724137931004"/>
    <n v="291.666666666666"/>
    <n v="218.75"/>
    <n v="550"/>
    <n v="20"/>
    <n v="15"/>
    <n v="25"/>
    <n v="101"/>
    <n v="15"/>
    <n v="75"/>
    <m/>
    <s v=""/>
    <x v="0"/>
  </r>
  <r>
    <x v="0"/>
    <n v="1"/>
    <n v="1"/>
    <n v="105"/>
    <n v="121.153846153846"/>
    <n v="91.304347826086897"/>
    <n v="96.551724137931004"/>
    <n v="291.666666666666"/>
    <n v="291.66666670000001"/>
    <n v="600"/>
    <n v="20"/>
    <n v="25"/>
    <n v="25"/>
    <n v="101"/>
    <n v="25"/>
    <n v="75"/>
    <m/>
    <s v=""/>
    <x v="0"/>
  </r>
  <r>
    <x v="0"/>
    <n v="0"/>
    <n v="1"/>
    <s v="NA"/>
    <s v="NA"/>
    <s v="NA"/>
    <s v="NA"/>
    <s v="NA"/>
    <s v="NA"/>
    <s v="NA"/>
    <n v="25"/>
    <n v="30"/>
    <n v="25"/>
    <n v="50"/>
    <n v="25"/>
    <n v="100"/>
    <m/>
    <s v=""/>
    <x v="0"/>
  </r>
  <r>
    <x v="0"/>
    <n v="1"/>
    <n v="0"/>
    <n v="80"/>
    <n v="92.307692307692307"/>
    <n v="86.956521739130395"/>
    <n v="82.758620689655103"/>
    <s v="NA"/>
    <s v="NA"/>
    <n v="480"/>
    <s v=""/>
    <s v=""/>
    <s v=""/>
    <s v=""/>
    <s v=""/>
    <s v=""/>
    <m/>
    <s v=""/>
    <x v="0"/>
  </r>
  <r>
    <x v="0"/>
    <n v="1"/>
    <n v="0"/>
    <n v="75"/>
    <n v="96.153846153846104"/>
    <n v="65.2173913043478"/>
    <n v="68.965517241379303"/>
    <s v="NA"/>
    <s v="NA"/>
    <n v="500"/>
    <s v=""/>
    <s v=""/>
    <s v=""/>
    <s v=""/>
    <s v=""/>
    <s v=""/>
    <m/>
    <s v=""/>
    <x v="0"/>
  </r>
  <r>
    <x v="0"/>
    <n v="1"/>
    <n v="1"/>
    <n v="80"/>
    <n v="92.307692307692307"/>
    <s v="NA"/>
    <n v="82.758620689655103"/>
    <s v="NA"/>
    <s v="NA"/>
    <n v="500"/>
    <n v="30"/>
    <s v=""/>
    <s v=""/>
    <s v=""/>
    <s v=""/>
    <s v=""/>
    <m/>
    <s v=""/>
    <x v="0"/>
  </r>
  <r>
    <x v="0"/>
    <n v="1"/>
    <n v="1"/>
    <n v="80"/>
    <n v="92.307692307692307"/>
    <n v="86.956521739130395"/>
    <n v="82.758620689655103"/>
    <n v="166.666666666666"/>
    <n v="133.33333329999999"/>
    <n v="480"/>
    <n v="30"/>
    <n v="25"/>
    <s v=""/>
    <s v=""/>
    <n v="50"/>
    <n v="125"/>
    <m/>
    <s v=""/>
    <x v="0"/>
  </r>
  <r>
    <x v="0"/>
    <n v="1"/>
    <n v="0"/>
    <n v="87.5"/>
    <n v="96.153846153846104"/>
    <n v="86.956521739130395"/>
    <n v="86.2068965517241"/>
    <n v="208.333333333333"/>
    <n v="208.33333329999999"/>
    <n v="675.892857142857"/>
    <s v=""/>
    <s v=""/>
    <s v=""/>
    <s v=""/>
    <s v=""/>
    <s v=""/>
    <m/>
    <s v=""/>
    <x v="0"/>
  </r>
  <r>
    <x v="0"/>
    <n v="1"/>
    <n v="1"/>
    <n v="105"/>
    <n v="121.153846153846"/>
    <n v="91.304347826086897"/>
    <n v="96.551724137931004"/>
    <n v="218.75"/>
    <n v="291.66666670000001"/>
    <n v="600"/>
    <n v="25"/>
    <n v="25"/>
    <n v="25"/>
    <n v="92.470277410832196"/>
    <n v="25"/>
    <n v="75"/>
    <m/>
    <s v=""/>
    <x v="0"/>
  </r>
  <r>
    <x v="0"/>
    <n v="1"/>
    <n v="1"/>
    <n v="75"/>
    <n v="86.538461538461505"/>
    <n v="108.695652173913"/>
    <n v="68.965517241379303"/>
    <n v="187.5"/>
    <n v="250"/>
    <n v="500"/>
    <n v="25"/>
    <n v="15"/>
    <n v="35"/>
    <s v=""/>
    <n v="25"/>
    <n v="60"/>
    <m/>
    <s v=""/>
    <x v="0"/>
  </r>
  <r>
    <x v="0"/>
    <n v="1"/>
    <n v="0"/>
    <n v="62.5"/>
    <n v="86.538461538461505"/>
    <n v="54.347826086956502"/>
    <n v="77.586206896551701"/>
    <n v="187.5"/>
    <s v="NA"/>
    <n v="550"/>
    <s v=""/>
    <s v=""/>
    <s v=""/>
    <s v=""/>
    <s v=""/>
    <s v=""/>
    <m/>
    <s v=""/>
    <x v="0"/>
  </r>
  <r>
    <x v="0"/>
    <n v="0"/>
    <n v="1"/>
    <s v="NA"/>
    <s v="NA"/>
    <s v="NA"/>
    <s v="NA"/>
    <s v="NA"/>
    <s v="NA"/>
    <s v="NA"/>
    <s v=""/>
    <n v="25"/>
    <n v="50"/>
    <s v=""/>
    <n v="30"/>
    <n v="42.5"/>
    <m/>
    <s v=""/>
    <x v="0"/>
  </r>
  <r>
    <x v="0"/>
    <n v="1"/>
    <n v="0"/>
    <s v="NA"/>
    <n v="96.153846153846104"/>
    <n v="130.434782608695"/>
    <n v="86.2068965517241"/>
    <n v="208.333333333333"/>
    <s v="NA"/>
    <n v="300"/>
    <s v=""/>
    <s v=""/>
    <s v=""/>
    <s v=""/>
    <s v=""/>
    <s v=""/>
    <m/>
    <s v=""/>
    <x v="1"/>
  </r>
  <r>
    <x v="0"/>
    <n v="0"/>
    <n v="1"/>
    <s v="NA"/>
    <s v="NA"/>
    <s v="NA"/>
    <s v="NA"/>
    <s v="NA"/>
    <s v="NA"/>
    <s v="NA"/>
    <n v="25"/>
    <n v="25"/>
    <n v="25"/>
    <n v="50"/>
    <n v="25"/>
    <n v="100"/>
    <m/>
    <s v=""/>
    <x v="0"/>
  </r>
  <r>
    <x v="0"/>
    <n v="0"/>
    <n v="1"/>
    <s v="NA"/>
    <s v="NA"/>
    <s v="NA"/>
    <s v="NA"/>
    <s v="NA"/>
    <s v="NA"/>
    <s v="NA"/>
    <n v="25"/>
    <n v="25"/>
    <n v="35"/>
    <n v="50"/>
    <n v="20"/>
    <n v="75"/>
    <m/>
    <s v=""/>
    <x v="0"/>
  </r>
  <r>
    <x v="0"/>
    <n v="1"/>
    <n v="0"/>
    <n v="75"/>
    <n v="96.153846153846104"/>
    <n v="65.2173913043478"/>
    <n v="77.586206896551701"/>
    <n v="208.333333333333"/>
    <n v="208.33333329999999"/>
    <n v="500"/>
    <s v=""/>
    <s v=""/>
    <s v=""/>
    <s v=""/>
    <s v=""/>
    <s v=""/>
    <m/>
    <s v=""/>
    <x v="1"/>
  </r>
  <r>
    <x v="0"/>
    <n v="1"/>
    <n v="1"/>
    <n v="120"/>
    <n v="92.307692307692307"/>
    <n v="78.260869565217305"/>
    <n v="82.758620689655103"/>
    <n v="250"/>
    <n v="312.5"/>
    <n v="400"/>
    <n v="50"/>
    <n v="25"/>
    <n v="25"/>
    <n v="50"/>
    <n v="25"/>
    <n v="75"/>
    <m/>
    <s v=""/>
    <x v="0"/>
  </r>
  <r>
    <x v="0"/>
    <n v="0"/>
    <n v="1"/>
    <s v="NA"/>
    <s v="NA"/>
    <s v="NA"/>
    <s v="NA"/>
    <s v="NA"/>
    <s v="NA"/>
    <s v="NA"/>
    <n v="25"/>
    <n v="25"/>
    <n v="25"/>
    <n v="92.470277410832196"/>
    <n v="25"/>
    <n v="75"/>
    <m/>
    <s v=""/>
    <x v="0"/>
  </r>
  <r>
    <x v="0"/>
    <n v="1"/>
    <n v="1"/>
    <n v="75"/>
    <n v="96.153846153846104"/>
    <n v="108.695652173913"/>
    <n v="77.586206896551701"/>
    <n v="250"/>
    <n v="291.66666670000001"/>
    <n v="600"/>
    <n v="35"/>
    <s v=""/>
    <s v=""/>
    <s v=""/>
    <s v=""/>
    <s v=""/>
    <m/>
    <s v=""/>
    <x v="0"/>
  </r>
  <r>
    <x v="0"/>
    <n v="1"/>
    <n v="1"/>
    <n v="87.5"/>
    <n v="94.230769230769198"/>
    <n v="76.086956521739097"/>
    <n v="96.551724137931004"/>
    <n v="218.75"/>
    <n v="218.75"/>
    <s v="NA"/>
    <n v="15"/>
    <n v="15"/>
    <n v="25"/>
    <n v="101"/>
    <n v="25"/>
    <n v="75"/>
    <m/>
    <s v=""/>
    <x v="0"/>
  </r>
  <r>
    <x v="0"/>
    <n v="0"/>
    <n v="1"/>
    <s v="NA"/>
    <s v="NA"/>
    <s v="NA"/>
    <s v="NA"/>
    <s v="NA"/>
    <s v="NA"/>
    <s v="NA"/>
    <n v="25"/>
    <n v="15"/>
    <n v="25"/>
    <n v="200"/>
    <n v="20"/>
    <n v="75"/>
    <m/>
    <s v=""/>
    <x v="1"/>
  </r>
  <r>
    <x v="0"/>
    <n v="0"/>
    <n v="1"/>
    <s v="NA"/>
    <s v="NA"/>
    <s v="NA"/>
    <s v="NA"/>
    <s v="NA"/>
    <s v="NA"/>
    <s v="NA"/>
    <n v="25"/>
    <n v="25"/>
    <n v="50"/>
    <n v="50"/>
    <n v="25"/>
    <n v="100"/>
    <m/>
    <s v=""/>
    <x v="0"/>
  </r>
  <r>
    <x v="0"/>
    <n v="1"/>
    <n v="1"/>
    <n v="60"/>
    <n v="76.923076923076906"/>
    <n v="54.347826086956502"/>
    <n v="68.965517241379303"/>
    <n v="166.666666666666"/>
    <s v="NA"/>
    <n v="500"/>
    <n v="20"/>
    <n v="15"/>
    <n v="20"/>
    <s v=""/>
    <n v="20"/>
    <s v=""/>
    <m/>
    <s v=""/>
    <x v="0"/>
  </r>
  <r>
    <x v="0"/>
    <n v="1"/>
    <n v="0"/>
    <n v="62.5"/>
    <n v="57.692307692307601"/>
    <n v="54.347826086956502"/>
    <n v="68.965517241379303"/>
    <s v="NA"/>
    <n v="166.66666670000001"/>
    <n v="500"/>
    <s v=""/>
    <s v=""/>
    <s v=""/>
    <s v=""/>
    <s v=""/>
    <s v=""/>
    <m/>
    <s v=""/>
    <x v="0"/>
  </r>
  <r>
    <x v="0"/>
    <n v="1"/>
    <n v="0"/>
    <n v="62.5"/>
    <n v="96.153846153846104"/>
    <n v="86.956521739130395"/>
    <n v="86.2068965517241"/>
    <n v="208.333333333333"/>
    <n v="208.33333329999999"/>
    <n v="550"/>
    <s v=""/>
    <s v=""/>
    <s v=""/>
    <s v=""/>
    <s v=""/>
    <s v=""/>
    <m/>
    <s v=""/>
    <x v="0"/>
  </r>
  <r>
    <x v="0"/>
    <n v="1"/>
    <n v="0"/>
    <n v="100"/>
    <n v="96.153846153846104"/>
    <n v="108.695652173913"/>
    <n v="86.2068965517241"/>
    <n v="208.333333333333"/>
    <n v="312.5"/>
    <n v="600"/>
    <s v=""/>
    <s v=""/>
    <s v=""/>
    <s v=""/>
    <s v=""/>
    <s v=""/>
    <m/>
    <s v=""/>
    <x v="0"/>
  </r>
  <r>
    <x v="0"/>
    <n v="1"/>
    <n v="0"/>
    <n v="75"/>
    <n v="96.153846153846104"/>
    <n v="65.2173913043478"/>
    <n v="77.586206896551701"/>
    <n v="166.666666666666"/>
    <n v="291.66666670000001"/>
    <n v="700"/>
    <s v=""/>
    <s v=""/>
    <s v=""/>
    <s v=""/>
    <s v=""/>
    <s v=""/>
    <m/>
    <s v=""/>
    <x v="0"/>
  </r>
  <r>
    <x v="0"/>
    <n v="1"/>
    <n v="1"/>
    <s v="NA"/>
    <s v="NA"/>
    <s v="NA"/>
    <s v="NA"/>
    <s v="NA"/>
    <s v="NA"/>
    <n v="550"/>
    <s v=""/>
    <s v=""/>
    <s v=""/>
    <s v=""/>
    <s v=""/>
    <n v="100"/>
    <m/>
    <s v=""/>
    <x v="1"/>
  </r>
  <r>
    <x v="0"/>
    <n v="1"/>
    <n v="0"/>
    <n v="80"/>
    <n v="92.307692307692307"/>
    <s v="NA"/>
    <n v="82.758620689655103"/>
    <s v="NA"/>
    <s v="NA"/>
    <n v="500"/>
    <s v=""/>
    <s v=""/>
    <s v=""/>
    <s v=""/>
    <s v=""/>
    <s v=""/>
    <m/>
    <s v=""/>
    <x v="0"/>
  </r>
  <r>
    <x v="0"/>
    <n v="1"/>
    <n v="1"/>
    <n v="87.5"/>
    <n v="86.538461538461505"/>
    <n v="86.956521739130395"/>
    <n v="68.965517241379303"/>
    <n v="166.666666666666"/>
    <s v="NA"/>
    <n v="550"/>
    <s v=""/>
    <s v=""/>
    <n v="50"/>
    <s v=""/>
    <s v=""/>
    <s v=""/>
    <m/>
    <s v=""/>
    <x v="0"/>
  </r>
  <r>
    <x v="0"/>
    <n v="0"/>
    <n v="1"/>
    <s v="NA"/>
    <s v="NA"/>
    <s v="NA"/>
    <s v="NA"/>
    <s v="NA"/>
    <s v="NA"/>
    <s v="NA"/>
    <s v=""/>
    <n v="15"/>
    <n v="50"/>
    <s v=""/>
    <n v="20"/>
    <n v="50"/>
    <m/>
    <s v=""/>
    <x v="0"/>
  </r>
  <r>
    <x v="0"/>
    <n v="1"/>
    <n v="1"/>
    <n v="75"/>
    <n v="76.923076923076906"/>
    <n v="65.2173913043478"/>
    <n v="68.965517241379303"/>
    <n v="166.666666666666"/>
    <s v="NA"/>
    <n v="600"/>
    <n v="25"/>
    <n v="20"/>
    <s v=""/>
    <s v=""/>
    <n v="20"/>
    <n v="100"/>
    <m/>
    <s v=""/>
    <x v="0"/>
  </r>
  <r>
    <x v="0"/>
    <n v="0"/>
    <n v="1"/>
    <s v="NA"/>
    <s v="NA"/>
    <s v="NA"/>
    <s v="NA"/>
    <s v="NA"/>
    <s v="NA"/>
    <s v="NA"/>
    <n v="25"/>
    <n v="25"/>
    <n v="50"/>
    <s v=""/>
    <n v="25"/>
    <n v="63.75"/>
    <m/>
    <s v=""/>
    <x v="0"/>
  </r>
  <r>
    <x v="1"/>
    <s v=""/>
    <s v=""/>
    <s v="NA"/>
    <s v="NA"/>
    <s v="NA"/>
    <s v="NA"/>
    <s v="NA"/>
    <s v="NA"/>
    <s v="NA"/>
    <s v=""/>
    <s v=""/>
    <s v=""/>
    <s v=""/>
    <s v=""/>
    <s v=""/>
    <m/>
    <n v="0"/>
    <x v="0"/>
  </r>
  <r>
    <x v="1"/>
    <s v=""/>
    <s v=""/>
    <s v="NA"/>
    <s v="NA"/>
    <s v="NA"/>
    <s v="NA"/>
    <s v="NA"/>
    <s v="NA"/>
    <s v="NA"/>
    <s v=""/>
    <s v=""/>
    <s v=""/>
    <s v=""/>
    <s v=""/>
    <s v=""/>
    <m/>
    <n v="25"/>
    <x v="1"/>
  </r>
  <r>
    <x v="1"/>
    <s v=""/>
    <s v=""/>
    <s v="NA"/>
    <s v="NA"/>
    <s v="NA"/>
    <s v="NA"/>
    <s v="NA"/>
    <s v="NA"/>
    <s v="NA"/>
    <s v=""/>
    <s v=""/>
    <s v=""/>
    <s v=""/>
    <s v=""/>
    <s v=""/>
    <m/>
    <n v="35"/>
    <x v="1"/>
  </r>
  <r>
    <x v="1"/>
    <s v=""/>
    <s v=""/>
    <s v="NA"/>
    <s v="NA"/>
    <s v="NA"/>
    <s v="NA"/>
    <s v="NA"/>
    <s v="NA"/>
    <s v="NA"/>
    <s v=""/>
    <s v=""/>
    <s v=""/>
    <s v=""/>
    <s v=""/>
    <s v=""/>
    <m/>
    <n v="60"/>
    <x v="1"/>
  </r>
  <r>
    <x v="1"/>
    <s v=""/>
    <s v=""/>
    <s v="NA"/>
    <s v="NA"/>
    <s v="NA"/>
    <s v="NA"/>
    <s v="NA"/>
    <s v="NA"/>
    <s v="NA"/>
    <s v=""/>
    <s v=""/>
    <s v=""/>
    <s v=""/>
    <s v=""/>
    <s v=""/>
    <m/>
    <n v="45"/>
    <x v="0"/>
  </r>
  <r>
    <x v="0"/>
    <n v="0"/>
    <n v="1"/>
    <s v="NA"/>
    <s v="NA"/>
    <s v="NA"/>
    <s v="NA"/>
    <s v="NA"/>
    <s v="NA"/>
    <s v="NA"/>
    <s v=""/>
    <n v="25"/>
    <s v=""/>
    <s v=""/>
    <n v="50"/>
    <n v="125"/>
    <m/>
    <s v=""/>
    <x v="0"/>
  </r>
  <r>
    <x v="0"/>
    <n v="1"/>
    <n v="0"/>
    <n v="60"/>
    <n v="96.153846153846104"/>
    <n v="65.2173913043478"/>
    <n v="68.965517241379303"/>
    <n v="156.25"/>
    <s v="NA"/>
    <n v="600"/>
    <s v=""/>
    <s v=""/>
    <s v=""/>
    <s v=""/>
    <s v=""/>
    <s v=""/>
    <m/>
    <s v=""/>
    <x v="0"/>
  </r>
  <r>
    <x v="0"/>
    <n v="0"/>
    <n v="1"/>
    <s v="NA"/>
    <s v="NA"/>
    <s v="NA"/>
    <s v="NA"/>
    <s v="NA"/>
    <s v="NA"/>
    <s v="NA"/>
    <s v=""/>
    <n v="13"/>
    <n v="25"/>
    <s v=""/>
    <n v="13"/>
    <n v="50"/>
    <m/>
    <s v=""/>
    <x v="0"/>
  </r>
  <r>
    <x v="0"/>
    <n v="0"/>
    <n v="1"/>
    <s v="NA"/>
    <s v="NA"/>
    <s v="NA"/>
    <s v="NA"/>
    <s v="NA"/>
    <s v="NA"/>
    <s v="NA"/>
    <n v="25"/>
    <n v="25"/>
    <n v="25"/>
    <n v="50"/>
    <n v="25"/>
    <n v="75"/>
    <m/>
    <s v=""/>
    <x v="0"/>
  </r>
  <r>
    <x v="1"/>
    <s v=""/>
    <s v=""/>
    <s v="NA"/>
    <s v="NA"/>
    <s v="NA"/>
    <s v="NA"/>
    <s v="NA"/>
    <s v="NA"/>
    <s v="NA"/>
    <s v=""/>
    <s v=""/>
    <s v=""/>
    <s v=""/>
    <s v=""/>
    <s v=""/>
    <m/>
    <n v="15"/>
    <x v="1"/>
  </r>
  <r>
    <x v="1"/>
    <s v=""/>
    <s v=""/>
    <s v="NA"/>
    <s v="NA"/>
    <s v="NA"/>
    <s v="NA"/>
    <s v="NA"/>
    <s v="NA"/>
    <s v="NA"/>
    <s v=""/>
    <s v=""/>
    <s v=""/>
    <s v=""/>
    <s v=""/>
    <s v=""/>
    <m/>
    <n v="50"/>
    <x v="0"/>
  </r>
  <r>
    <x v="1"/>
    <s v=""/>
    <s v=""/>
    <s v="NA"/>
    <s v="NA"/>
    <s v="NA"/>
    <s v="NA"/>
    <s v="NA"/>
    <s v="NA"/>
    <s v="NA"/>
    <s v=""/>
    <s v=""/>
    <s v=""/>
    <s v=""/>
    <s v=""/>
    <s v=""/>
    <m/>
    <n v="0"/>
    <x v="0"/>
  </r>
  <r>
    <x v="0"/>
    <n v="1"/>
    <n v="0"/>
    <n v="105"/>
    <n v="92.307692307692307"/>
    <n v="130.434782608695"/>
    <n v="82.758620689655103"/>
    <n v="187.5"/>
    <n v="375"/>
    <n v="500"/>
    <s v=""/>
    <s v=""/>
    <s v=""/>
    <s v=""/>
    <s v=""/>
    <s v=""/>
    <m/>
    <s v=""/>
    <x v="0"/>
  </r>
  <r>
    <x v="0"/>
    <n v="0"/>
    <n v="1"/>
    <s v="NA"/>
    <s v="NA"/>
    <s v="NA"/>
    <s v="NA"/>
    <s v="NA"/>
    <s v="NA"/>
    <s v="NA"/>
    <n v="20"/>
    <n v="15"/>
    <n v="25"/>
    <s v=""/>
    <n v="20"/>
    <n v="75"/>
    <m/>
    <s v=""/>
    <x v="0"/>
  </r>
  <r>
    <x v="0"/>
    <n v="0"/>
    <n v="1"/>
    <s v="NA"/>
    <s v="NA"/>
    <s v="NA"/>
    <s v="NA"/>
    <s v="NA"/>
    <s v="NA"/>
    <s v="NA"/>
    <s v=""/>
    <n v="15"/>
    <n v="50"/>
    <s v=""/>
    <n v="25"/>
    <n v="50"/>
    <m/>
    <s v=""/>
    <x v="0"/>
  </r>
  <r>
    <x v="0"/>
    <n v="1"/>
    <n v="0"/>
    <n v="62.5"/>
    <n v="96.153846153846104"/>
    <n v="65.2173913043478"/>
    <n v="68.965517241379303"/>
    <n v="187.5"/>
    <n v="291.66666670000001"/>
    <n v="600"/>
    <s v=""/>
    <s v=""/>
    <s v=""/>
    <s v=""/>
    <s v=""/>
    <s v=""/>
    <m/>
    <s v=""/>
    <x v="0"/>
  </r>
  <r>
    <x v="0"/>
    <n v="1"/>
    <n v="0"/>
    <n v="100"/>
    <n v="96.153846153846104"/>
    <n v="108.695652173913"/>
    <n v="86.2068965517241"/>
    <n v="208.333333333333"/>
    <n v="312.5"/>
    <n v="600"/>
    <s v=""/>
    <s v=""/>
    <s v=""/>
    <s v=""/>
    <s v=""/>
    <s v=""/>
    <m/>
    <s v=""/>
    <x v="0"/>
  </r>
  <r>
    <x v="0"/>
    <n v="1"/>
    <n v="0"/>
    <n v="62.5"/>
    <n v="86.538461538461505"/>
    <n v="65.2173913043478"/>
    <n v="77.586206896551701"/>
    <s v="NA"/>
    <s v="NA"/>
    <n v="555"/>
    <s v=""/>
    <s v=""/>
    <s v=""/>
    <s v=""/>
    <s v=""/>
    <s v=""/>
    <m/>
    <s v=""/>
    <x v="0"/>
  </r>
  <r>
    <x v="0"/>
    <n v="0"/>
    <n v="1"/>
    <s v="NA"/>
    <s v="NA"/>
    <s v="NA"/>
    <s v="NA"/>
    <s v="NA"/>
    <s v="NA"/>
    <s v="NA"/>
    <s v=""/>
    <n v="20"/>
    <s v=""/>
    <s v=""/>
    <n v="75"/>
    <n v="125"/>
    <m/>
    <s v=""/>
    <x v="0"/>
  </r>
  <r>
    <x v="0"/>
    <n v="0"/>
    <n v="1"/>
    <s v="NA"/>
    <s v="NA"/>
    <s v="NA"/>
    <s v="NA"/>
    <s v="NA"/>
    <s v="NA"/>
    <s v="NA"/>
    <s v=""/>
    <n v="25"/>
    <s v=""/>
    <s v=""/>
    <n v="15"/>
    <n v="125"/>
    <m/>
    <s v=""/>
    <x v="1"/>
  </r>
  <r>
    <x v="0"/>
    <n v="0"/>
    <n v="1"/>
    <s v="NA"/>
    <s v="NA"/>
    <s v="NA"/>
    <s v="NA"/>
    <s v="NA"/>
    <s v="NA"/>
    <s v="NA"/>
    <n v="25"/>
    <n v="25"/>
    <n v="70"/>
    <n v="80"/>
    <n v="25"/>
    <n v="63.75"/>
    <m/>
    <s v=""/>
    <x v="0"/>
  </r>
  <r>
    <x v="0"/>
    <n v="0"/>
    <n v="1"/>
    <s v="NA"/>
    <s v="NA"/>
    <s v="NA"/>
    <s v="NA"/>
    <s v="NA"/>
    <s v="NA"/>
    <s v="NA"/>
    <n v="25"/>
    <n v="25"/>
    <n v="25"/>
    <n v="50"/>
    <n v="25"/>
    <n v="75"/>
    <m/>
    <s v=""/>
    <x v="0"/>
  </r>
  <r>
    <x v="0"/>
    <n v="1"/>
    <n v="0"/>
    <n v="100"/>
    <n v="92.307692307692307"/>
    <n v="65.2173913043478"/>
    <n v="77.586206896551701"/>
    <n v="112.5"/>
    <n v="375"/>
    <n v="500"/>
    <s v=""/>
    <s v=""/>
    <s v=""/>
    <s v=""/>
    <s v=""/>
    <s v=""/>
    <m/>
    <s v=""/>
    <x v="0"/>
  </r>
  <r>
    <x v="1"/>
    <s v=""/>
    <s v=""/>
    <s v="NA"/>
    <s v="NA"/>
    <s v="NA"/>
    <s v="NA"/>
    <s v="NA"/>
    <s v="NA"/>
    <s v="NA"/>
    <s v=""/>
    <s v=""/>
    <s v=""/>
    <s v=""/>
    <s v=""/>
    <s v=""/>
    <m/>
    <s v=""/>
    <x v="1"/>
  </r>
  <r>
    <x v="1"/>
    <s v=""/>
    <s v=""/>
    <s v="NA"/>
    <s v="NA"/>
    <s v="NA"/>
    <s v="NA"/>
    <s v="NA"/>
    <s v="NA"/>
    <s v="NA"/>
    <s v=""/>
    <s v=""/>
    <s v=""/>
    <s v=""/>
    <s v=""/>
    <s v=""/>
    <s v=""/>
    <n v="10"/>
    <x v="1"/>
  </r>
  <r>
    <x v="1"/>
    <s v=""/>
    <s v=""/>
    <s v="NA"/>
    <s v="NA"/>
    <s v="NA"/>
    <s v="NA"/>
    <s v="NA"/>
    <s v="NA"/>
    <s v="NA"/>
    <s v=""/>
    <s v=""/>
    <s v=""/>
    <s v=""/>
    <s v=""/>
    <s v=""/>
    <s v=""/>
    <n v="50"/>
    <x v="0"/>
  </r>
  <r>
    <x v="1"/>
    <s v=""/>
    <s v=""/>
    <s v="NA"/>
    <s v="NA"/>
    <s v="NA"/>
    <s v="NA"/>
    <s v="NA"/>
    <s v="NA"/>
    <s v="NA"/>
    <s v=""/>
    <s v=""/>
    <s v=""/>
    <s v=""/>
    <s v=""/>
    <s v=""/>
    <s v=""/>
    <n v="5"/>
    <x v="0"/>
  </r>
  <r>
    <x v="1"/>
    <s v=""/>
    <s v=""/>
    <s v="NA"/>
    <s v="NA"/>
    <s v="NA"/>
    <s v="NA"/>
    <s v="NA"/>
    <s v="NA"/>
    <s v="NA"/>
    <s v=""/>
    <s v=""/>
    <s v=""/>
    <s v=""/>
    <s v=""/>
    <s v=""/>
    <s v=""/>
    <n v="50"/>
    <x v="1"/>
  </r>
  <r>
    <x v="0"/>
    <n v="1"/>
    <n v="1"/>
    <s v="NA"/>
    <s v="NA"/>
    <s v="NA"/>
    <s v="NA"/>
    <s v="NA"/>
    <s v="NA"/>
    <n v="500"/>
    <n v="25"/>
    <s v=""/>
    <s v=""/>
    <s v=""/>
    <s v=""/>
    <s v=""/>
    <s v=""/>
    <s v=""/>
    <x v="0"/>
  </r>
  <r>
    <x v="1"/>
    <s v=""/>
    <s v=""/>
    <s v="NA"/>
    <s v="NA"/>
    <s v="NA"/>
    <s v="NA"/>
    <s v="NA"/>
    <s v="NA"/>
    <s v="NA"/>
    <s v=""/>
    <s v=""/>
    <s v=""/>
    <s v=""/>
    <s v=""/>
    <s v=""/>
    <s v=""/>
    <n v="0"/>
    <x v="0"/>
  </r>
  <r>
    <x v="1"/>
    <s v=""/>
    <s v=""/>
    <s v="NA"/>
    <s v="NA"/>
    <s v="NA"/>
    <s v="NA"/>
    <s v="NA"/>
    <s v="NA"/>
    <s v="NA"/>
    <s v=""/>
    <s v=""/>
    <s v=""/>
    <s v=""/>
    <s v=""/>
    <s v=""/>
    <s v=""/>
    <n v="50"/>
    <x v="0"/>
  </r>
  <r>
    <x v="0"/>
    <n v="1"/>
    <n v="0"/>
    <s v="NA"/>
    <s v="NA"/>
    <s v="NA"/>
    <s v="NA"/>
    <n v="208.333333333333"/>
    <n v="208.33333329999999"/>
    <s v="NA"/>
    <s v=""/>
    <s v=""/>
    <s v=""/>
    <s v=""/>
    <s v=""/>
    <s v=""/>
    <s v=""/>
    <s v=""/>
    <x v="0"/>
  </r>
  <r>
    <x v="0"/>
    <n v="0"/>
    <n v="1"/>
    <s v="NA"/>
    <s v="NA"/>
    <s v="NA"/>
    <s v="NA"/>
    <s v="NA"/>
    <s v="NA"/>
    <s v="NA"/>
    <n v="25"/>
    <n v="25"/>
    <n v="30"/>
    <n v="50"/>
    <n v="30"/>
    <n v="75"/>
    <n v="75"/>
    <s v=""/>
    <x v="0"/>
  </r>
  <r>
    <x v="0"/>
    <n v="0"/>
    <n v="1"/>
    <s v="NA"/>
    <s v="NA"/>
    <s v="NA"/>
    <s v="NA"/>
    <s v="NA"/>
    <s v="NA"/>
    <s v="NA"/>
    <s v=""/>
    <n v="15"/>
    <n v="25"/>
    <s v=""/>
    <n v="25"/>
    <n v="75"/>
    <n v="75"/>
    <s v=""/>
    <x v="0"/>
  </r>
  <r>
    <x v="0"/>
    <n v="1"/>
    <n v="1"/>
    <n v="75"/>
    <n v="86.538461538461505"/>
    <s v="NA"/>
    <n v="68.965517241379303"/>
    <s v="NA"/>
    <n v="166.66666670000001"/>
    <n v="550"/>
    <s v=""/>
    <n v="15"/>
    <n v="50"/>
    <s v=""/>
    <n v="75"/>
    <n v="100"/>
    <n v="65"/>
    <s v=""/>
    <x v="1"/>
  </r>
  <r>
    <x v="0"/>
    <n v="1"/>
    <n v="0"/>
    <n v="100"/>
    <n v="92.307692307692307"/>
    <n v="91.304347826086897"/>
    <n v="82.758620689655103"/>
    <n v="187.5"/>
    <n v="375"/>
    <n v="600"/>
    <s v=""/>
    <s v=""/>
    <s v=""/>
    <s v=""/>
    <s v=""/>
    <s v=""/>
    <s v=""/>
    <s v=""/>
    <x v="0"/>
  </r>
  <r>
    <x v="0"/>
    <n v="0"/>
    <n v="1"/>
    <s v="NA"/>
    <s v="NA"/>
    <s v="NA"/>
    <s v="NA"/>
    <s v="NA"/>
    <s v="NA"/>
    <s v="NA"/>
    <s v=""/>
    <n v="25"/>
    <s v=""/>
    <s v=""/>
    <s v=""/>
    <n v="56.6666666666666"/>
    <n v="75"/>
    <s v=""/>
    <x v="0"/>
  </r>
  <r>
    <x v="0"/>
    <n v="0"/>
    <n v="1"/>
    <s v="NA"/>
    <s v="NA"/>
    <s v="NA"/>
    <s v="NA"/>
    <s v="NA"/>
    <s v="NA"/>
    <s v="NA"/>
    <s v=""/>
    <n v="25"/>
    <n v="75"/>
    <s v=""/>
    <n v="50"/>
    <n v="125"/>
    <n v="600"/>
    <s v=""/>
    <x v="0"/>
  </r>
  <r>
    <x v="0"/>
    <n v="0"/>
    <n v="1"/>
    <s v="NA"/>
    <s v="NA"/>
    <s v="NA"/>
    <s v="NA"/>
    <s v="NA"/>
    <s v="NA"/>
    <s v="NA"/>
    <n v="25"/>
    <s v=""/>
    <s v=""/>
    <n v="100"/>
    <s v=""/>
    <s v=""/>
    <s v=""/>
    <s v=""/>
    <x v="1"/>
  </r>
  <r>
    <x v="0"/>
    <n v="1"/>
    <n v="0"/>
    <n v="100"/>
    <n v="96.153846153846104"/>
    <n v="76.086956521739097"/>
    <n v="86.2068965517241"/>
    <n v="208.333333333333"/>
    <n v="291.66666670000001"/>
    <n v="600"/>
    <s v=""/>
    <s v=""/>
    <s v=""/>
    <s v=""/>
    <s v=""/>
    <s v=""/>
    <s v=""/>
    <s v=""/>
    <x v="0"/>
  </r>
  <r>
    <x v="0"/>
    <n v="0"/>
    <n v="1"/>
    <s v="NA"/>
    <s v="NA"/>
    <s v="NA"/>
    <s v="NA"/>
    <s v="NA"/>
    <s v="NA"/>
    <s v="NA"/>
    <s v=""/>
    <s v=""/>
    <n v="50"/>
    <s v=""/>
    <n v="25"/>
    <n v="100"/>
    <n v="50"/>
    <s v=""/>
    <x v="0"/>
  </r>
  <r>
    <x v="0"/>
    <n v="0"/>
    <n v="1"/>
    <s v="NA"/>
    <s v="NA"/>
    <s v="NA"/>
    <s v="NA"/>
    <s v="NA"/>
    <s v="NA"/>
    <s v="NA"/>
    <n v="25"/>
    <s v=""/>
    <s v=""/>
    <n v="200"/>
    <s v=""/>
    <s v=""/>
    <s v=""/>
    <s v=""/>
    <x v="0"/>
  </r>
  <r>
    <x v="0"/>
    <n v="1"/>
    <n v="0"/>
    <n v="125"/>
    <n v="96.153846153846104"/>
    <n v="108.695652173913"/>
    <n v="86.2068965517241"/>
    <n v="208.333333333333"/>
    <n v="375"/>
    <n v="625"/>
    <s v=""/>
    <s v=""/>
    <s v=""/>
    <s v=""/>
    <s v=""/>
    <s v=""/>
    <s v=""/>
    <s v=""/>
    <x v="1"/>
  </r>
  <r>
    <x v="0"/>
    <n v="0"/>
    <n v="1"/>
    <s v="NA"/>
    <s v="NA"/>
    <s v="NA"/>
    <s v="NA"/>
    <s v="NA"/>
    <s v="NA"/>
    <s v="NA"/>
    <n v="25"/>
    <n v="25"/>
    <n v="50"/>
    <s v=""/>
    <n v="50"/>
    <n v="100"/>
    <n v="75"/>
    <s v=""/>
    <x v="0"/>
  </r>
  <r>
    <x v="1"/>
    <s v=""/>
    <s v=""/>
    <s v="NA"/>
    <s v="NA"/>
    <s v="NA"/>
    <s v="NA"/>
    <s v="NA"/>
    <s v="NA"/>
    <s v="NA"/>
    <s v=""/>
    <s v=""/>
    <s v=""/>
    <s v=""/>
    <s v=""/>
    <s v=""/>
    <s v=""/>
    <n v="5"/>
    <x v="1"/>
  </r>
  <r>
    <x v="1"/>
    <s v=""/>
    <s v=""/>
    <s v="NA"/>
    <s v="NA"/>
    <s v="NA"/>
    <s v="NA"/>
    <s v="NA"/>
    <s v="NA"/>
    <s v="NA"/>
    <s v=""/>
    <s v=""/>
    <s v=""/>
    <s v=""/>
    <s v=""/>
    <s v=""/>
    <s v=""/>
    <n v="5"/>
    <x v="1"/>
  </r>
  <r>
    <x v="1"/>
    <s v=""/>
    <s v=""/>
    <s v="NA"/>
    <s v="NA"/>
    <s v="NA"/>
    <s v="NA"/>
    <s v="NA"/>
    <s v="NA"/>
    <s v="NA"/>
    <s v=""/>
    <s v=""/>
    <s v=""/>
    <s v=""/>
    <s v=""/>
    <s v=""/>
    <s v=""/>
    <n v="60"/>
    <x v="0"/>
  </r>
  <r>
    <x v="1"/>
    <s v=""/>
    <s v=""/>
    <s v="NA"/>
    <s v="NA"/>
    <s v="NA"/>
    <s v="NA"/>
    <s v="NA"/>
    <s v="NA"/>
    <s v="NA"/>
    <s v=""/>
    <s v=""/>
    <s v=""/>
    <s v=""/>
    <s v=""/>
    <s v=""/>
    <s v=""/>
    <n v="25"/>
    <x v="0"/>
  </r>
  <r>
    <x v="1"/>
    <s v=""/>
    <s v=""/>
    <s v="NA"/>
    <s v="NA"/>
    <s v="NA"/>
    <s v="NA"/>
    <s v="NA"/>
    <s v="NA"/>
    <s v="NA"/>
    <s v=""/>
    <s v=""/>
    <s v=""/>
    <s v=""/>
    <s v=""/>
    <s v=""/>
    <s v=""/>
    <n v="35"/>
    <x v="0"/>
  </r>
  <r>
    <x v="0"/>
    <n v="1"/>
    <n v="0"/>
    <n v="120"/>
    <n v="103.846153846153"/>
    <n v="130.434782608695"/>
    <n v="82.758620689655103"/>
    <n v="187.5"/>
    <n v="375"/>
    <n v="600"/>
    <s v=""/>
    <s v=""/>
    <s v=""/>
    <s v=""/>
    <s v=""/>
    <s v=""/>
    <s v=""/>
    <s v=""/>
    <x v="0"/>
  </r>
  <r>
    <x v="0"/>
    <n v="0"/>
    <n v="1"/>
    <s v="NA"/>
    <s v="NA"/>
    <s v="NA"/>
    <s v="NA"/>
    <s v="NA"/>
    <s v="NA"/>
    <s v="NA"/>
    <s v=""/>
    <n v="25"/>
    <s v=""/>
    <s v=""/>
    <n v="25"/>
    <n v="132.222222222222"/>
    <n v="75"/>
    <s v=""/>
    <x v="0"/>
  </r>
  <r>
    <x v="1"/>
    <s v=""/>
    <s v=""/>
    <s v="NA"/>
    <s v="NA"/>
    <s v="NA"/>
    <s v="NA"/>
    <s v="NA"/>
    <s v="NA"/>
    <s v="NA"/>
    <s v=""/>
    <s v=""/>
    <s v=""/>
    <s v=""/>
    <s v=""/>
    <s v=""/>
    <s v=""/>
    <n v="25"/>
    <x v="0"/>
  </r>
  <r>
    <x v="1"/>
    <s v=""/>
    <s v=""/>
    <s v="NA"/>
    <s v="NA"/>
    <s v="NA"/>
    <s v="NA"/>
    <s v="NA"/>
    <s v="NA"/>
    <s v="NA"/>
    <s v=""/>
    <s v=""/>
    <s v=""/>
    <s v=""/>
    <s v=""/>
    <s v=""/>
    <s v=""/>
    <n v="30"/>
    <x v="0"/>
  </r>
  <r>
    <x v="1"/>
    <s v=""/>
    <s v=""/>
    <s v="NA"/>
    <s v="NA"/>
    <s v="NA"/>
    <s v="NA"/>
    <s v="NA"/>
    <s v="NA"/>
    <s v="NA"/>
    <s v=""/>
    <s v=""/>
    <s v=""/>
    <s v=""/>
    <s v=""/>
    <s v=""/>
    <s v=""/>
    <n v="40"/>
    <x v="0"/>
  </r>
  <r>
    <x v="0"/>
    <n v="0"/>
    <n v="1"/>
    <s v="NA"/>
    <s v="NA"/>
    <s v="NA"/>
    <s v="NA"/>
    <s v="NA"/>
    <s v="NA"/>
    <s v="NA"/>
    <n v="30"/>
    <s v=""/>
    <s v=""/>
    <s v=""/>
    <s v=""/>
    <s v=""/>
    <s v=""/>
    <s v=""/>
    <x v="0"/>
  </r>
  <r>
    <x v="1"/>
    <s v=""/>
    <s v=""/>
    <s v="NA"/>
    <s v="NA"/>
    <s v="NA"/>
    <s v="NA"/>
    <s v="NA"/>
    <s v="NA"/>
    <s v="NA"/>
    <s v=""/>
    <s v=""/>
    <s v=""/>
    <s v=""/>
    <s v=""/>
    <s v=""/>
    <s v=""/>
    <n v="30"/>
    <x v="1"/>
  </r>
  <r>
    <x v="0"/>
    <n v="0"/>
    <n v="1"/>
    <s v="NA"/>
    <s v="NA"/>
    <s v="NA"/>
    <s v="NA"/>
    <s v="NA"/>
    <s v="NA"/>
    <s v="NA"/>
    <s v=""/>
    <n v="25"/>
    <s v=""/>
    <s v=""/>
    <n v="25"/>
    <n v="151.78571428571399"/>
    <s v=""/>
    <s v=""/>
    <x v="1"/>
  </r>
  <r>
    <x v="0"/>
    <n v="0"/>
    <n v="1"/>
    <s v="NA"/>
    <s v="NA"/>
    <s v="NA"/>
    <s v="NA"/>
    <s v="NA"/>
    <s v="NA"/>
    <s v="NA"/>
    <n v="25"/>
    <n v="25"/>
    <n v="25"/>
    <n v="50"/>
    <n v="25"/>
    <n v="50"/>
    <n v="100"/>
    <s v=""/>
    <x v="0"/>
  </r>
  <r>
    <x v="1"/>
    <s v=""/>
    <s v=""/>
    <s v="NA"/>
    <s v="NA"/>
    <s v="NA"/>
    <s v="NA"/>
    <s v="NA"/>
    <s v="NA"/>
    <s v="NA"/>
    <s v=""/>
    <s v=""/>
    <s v=""/>
    <s v=""/>
    <s v=""/>
    <s v=""/>
    <s v=""/>
    <n v="50"/>
    <x v="0"/>
  </r>
  <r>
    <x v="0"/>
    <n v="1"/>
    <n v="1"/>
    <s v="NA"/>
    <n v="92.307692307692307"/>
    <s v="NA"/>
    <n v="82.758620689655103"/>
    <s v="NA"/>
    <s v="NA"/>
    <n v="480"/>
    <n v="30"/>
    <s v=""/>
    <s v=""/>
    <s v=""/>
    <n v="50"/>
    <n v="125"/>
    <s v=""/>
    <s v=""/>
    <x v="0"/>
  </r>
  <r>
    <x v="0"/>
    <n v="0"/>
    <n v="1"/>
    <s v="NA"/>
    <s v="NA"/>
    <s v="NA"/>
    <s v="NA"/>
    <s v="NA"/>
    <s v="NA"/>
    <s v="NA"/>
    <s v=""/>
    <n v="25"/>
    <n v="75"/>
    <s v=""/>
    <n v="25"/>
    <n v="68"/>
    <n v="75"/>
    <s v=""/>
    <x v="0"/>
  </r>
  <r>
    <x v="0"/>
    <n v="0"/>
    <n v="1"/>
    <s v="NA"/>
    <s v="NA"/>
    <s v="NA"/>
    <s v="NA"/>
    <s v="NA"/>
    <s v="NA"/>
    <s v="NA"/>
    <n v="30"/>
    <s v=""/>
    <s v=""/>
    <n v="100"/>
    <s v=""/>
    <s v=""/>
    <s v=""/>
    <s v=""/>
    <x v="0"/>
  </r>
  <r>
    <x v="1"/>
    <s v=""/>
    <s v=""/>
    <s v="NA"/>
    <s v="NA"/>
    <s v="NA"/>
    <s v="NA"/>
    <s v="NA"/>
    <s v="NA"/>
    <s v="NA"/>
    <s v=""/>
    <s v=""/>
    <s v=""/>
    <s v=""/>
    <s v=""/>
    <s v=""/>
    <s v=""/>
    <n v="0"/>
    <x v="1"/>
  </r>
  <r>
    <x v="0"/>
    <n v="1"/>
    <n v="0"/>
    <n v="87.5"/>
    <n v="96.153846153846104"/>
    <n v="97.826086956521706"/>
    <n v="86.2068965517241"/>
    <n v="208.333333333333"/>
    <n v="229.16666670000001"/>
    <n v="550"/>
    <s v=""/>
    <s v=""/>
    <s v=""/>
    <s v=""/>
    <s v=""/>
    <s v=""/>
    <s v=""/>
    <s v=""/>
    <x v="1"/>
  </r>
  <r>
    <x v="0"/>
    <n v="0"/>
    <n v="1"/>
    <s v="NA"/>
    <s v="NA"/>
    <s v="NA"/>
    <s v="NA"/>
    <s v="NA"/>
    <s v="NA"/>
    <s v="NA"/>
    <n v="20"/>
    <s v=""/>
    <s v=""/>
    <s v=""/>
    <s v=""/>
    <s v=""/>
    <s v=""/>
    <s v=""/>
    <x v="0"/>
  </r>
  <r>
    <x v="1"/>
    <s v=""/>
    <s v=""/>
    <s v="NA"/>
    <s v="NA"/>
    <s v="NA"/>
    <s v="NA"/>
    <s v="NA"/>
    <s v="NA"/>
    <s v="NA"/>
    <s v=""/>
    <s v=""/>
    <s v=""/>
    <s v=""/>
    <s v=""/>
    <s v=""/>
    <s v=""/>
    <n v="40"/>
    <x v="0"/>
  </r>
  <r>
    <x v="0"/>
    <n v="1"/>
    <n v="1"/>
    <s v="NA"/>
    <n v="86.538461538461505"/>
    <s v="NA"/>
    <s v="NA"/>
    <s v="NA"/>
    <s v="NA"/>
    <n v="600"/>
    <s v=""/>
    <s v=""/>
    <s v=""/>
    <s v=""/>
    <s v=""/>
    <s v=""/>
    <s v=""/>
    <s v=""/>
    <x v="0"/>
  </r>
  <r>
    <x v="1"/>
    <s v=""/>
    <s v=""/>
    <s v="NA"/>
    <s v="NA"/>
    <s v="NA"/>
    <s v="NA"/>
    <s v="NA"/>
    <s v="NA"/>
    <s v="NA"/>
    <s v=""/>
    <s v=""/>
    <s v=""/>
    <s v=""/>
    <s v=""/>
    <s v=""/>
    <s v=""/>
    <n v="10"/>
    <x v="0"/>
  </r>
  <r>
    <x v="0"/>
    <n v="0"/>
    <n v="1"/>
    <s v="NA"/>
    <s v="NA"/>
    <s v="NA"/>
    <s v="NA"/>
    <s v="NA"/>
    <s v="NA"/>
    <s v="NA"/>
    <s v=""/>
    <n v="25"/>
    <n v="50"/>
    <s v=""/>
    <n v="50"/>
    <n v="125"/>
    <n v="600"/>
    <s v=""/>
    <x v="0"/>
  </r>
  <r>
    <x v="0"/>
    <n v="1"/>
    <n v="0"/>
    <s v="NA"/>
    <s v="NA"/>
    <s v="NA"/>
    <s v="NA"/>
    <s v="NA"/>
    <s v="NA"/>
    <n v="500"/>
    <s v=""/>
    <s v=""/>
    <s v=""/>
    <s v=""/>
    <s v=""/>
    <s v=""/>
    <s v=""/>
    <s v=""/>
    <x v="1"/>
  </r>
  <r>
    <x v="0"/>
    <n v="1"/>
    <n v="0"/>
    <n v="75"/>
    <n v="115.384615384615"/>
    <n v="52.173913043478201"/>
    <n v="82.758620689655103"/>
    <n v="208.333333333333"/>
    <n v="229.16666670000001"/>
    <n v="600"/>
    <s v=""/>
    <s v=""/>
    <s v=""/>
    <s v=""/>
    <s v=""/>
    <s v=""/>
    <s v=""/>
    <s v=""/>
    <x v="0"/>
  </r>
  <r>
    <x v="0"/>
    <n v="0"/>
    <n v="1"/>
    <s v="NA"/>
    <s v="NA"/>
    <s v="NA"/>
    <s v="NA"/>
    <s v="NA"/>
    <s v="NA"/>
    <s v="NA"/>
    <s v=""/>
    <n v="25"/>
    <n v="50"/>
    <s v=""/>
    <n v="35"/>
    <n v="42.5"/>
    <n v="75"/>
    <s v=""/>
    <x v="0"/>
  </r>
  <r>
    <x v="0"/>
    <n v="1"/>
    <n v="0"/>
    <n v="75"/>
    <n v="96.153846153846104"/>
    <n v="65.2173913043478"/>
    <n v="82.758620689655103"/>
    <n v="208.333333333333"/>
    <n v="300"/>
    <n v="500"/>
    <s v=""/>
    <s v=""/>
    <s v=""/>
    <s v=""/>
    <s v=""/>
    <s v=""/>
    <s v=""/>
    <s v=""/>
    <x v="0"/>
  </r>
  <r>
    <x v="1"/>
    <s v=""/>
    <s v=""/>
    <s v="NA"/>
    <s v="NA"/>
    <s v="NA"/>
    <s v="NA"/>
    <s v="NA"/>
    <s v="NA"/>
    <s v="NA"/>
    <s v=""/>
    <s v=""/>
    <s v=""/>
    <s v=""/>
    <s v=""/>
    <s v=""/>
    <s v=""/>
    <n v="50"/>
    <x v="0"/>
  </r>
  <r>
    <x v="0"/>
    <n v="1"/>
    <n v="0"/>
    <n v="75"/>
    <n v="96.153846153846104"/>
    <n v="52.173913043478201"/>
    <n v="77.586206896551701"/>
    <n v="208.333333333333"/>
    <n v="291.66666670000001"/>
    <n v="500"/>
    <s v=""/>
    <s v=""/>
    <s v=""/>
    <s v=""/>
    <s v=""/>
    <s v=""/>
    <s v=""/>
    <s v=""/>
    <x v="1"/>
  </r>
  <r>
    <x v="0"/>
    <n v="1"/>
    <n v="0"/>
    <n v="75"/>
    <n v="115.384615384615"/>
    <n v="52.173913043478201"/>
    <n v="82.758620689655103"/>
    <s v="NA"/>
    <s v="NA"/>
    <n v="600"/>
    <s v=""/>
    <s v=""/>
    <s v=""/>
    <s v=""/>
    <s v=""/>
    <s v=""/>
    <s v=""/>
    <s v=""/>
    <x v="0"/>
  </r>
  <r>
    <x v="1"/>
    <s v=""/>
    <s v=""/>
    <s v="NA"/>
    <s v="NA"/>
    <s v="NA"/>
    <s v="NA"/>
    <s v="NA"/>
    <s v="NA"/>
    <s v="NA"/>
    <s v=""/>
    <s v=""/>
    <s v=""/>
    <s v=""/>
    <s v=""/>
    <s v=""/>
    <s v=""/>
    <n v="0"/>
    <x v="1"/>
  </r>
  <r>
    <x v="0"/>
    <n v="1"/>
    <n v="0"/>
    <s v="NA"/>
    <s v="NA"/>
    <s v="NA"/>
    <s v="NA"/>
    <s v="NA"/>
    <s v="NA"/>
    <n v="550"/>
    <s v=""/>
    <s v=""/>
    <s v=""/>
    <s v=""/>
    <s v=""/>
    <s v=""/>
    <s v=""/>
    <s v=""/>
    <x v="0"/>
  </r>
  <r>
    <x v="1"/>
    <s v=""/>
    <s v=""/>
    <s v="NA"/>
    <s v="NA"/>
    <s v="NA"/>
    <s v="NA"/>
    <s v="NA"/>
    <s v="NA"/>
    <s v="NA"/>
    <s v=""/>
    <s v=""/>
    <s v=""/>
    <s v=""/>
    <s v=""/>
    <s v=""/>
    <s v=""/>
    <n v="0"/>
    <x v="1"/>
  </r>
  <r>
    <x v="1"/>
    <s v=""/>
    <s v=""/>
    <s v="NA"/>
    <s v="NA"/>
    <s v="NA"/>
    <s v="NA"/>
    <s v="NA"/>
    <s v="NA"/>
    <s v="NA"/>
    <s v=""/>
    <s v=""/>
    <s v=""/>
    <s v=""/>
    <s v=""/>
    <s v=""/>
    <s v=""/>
    <n v="25"/>
    <x v="0"/>
  </r>
  <r>
    <x v="0"/>
    <n v="0"/>
    <n v="1"/>
    <s v="NA"/>
    <s v="NA"/>
    <s v="NA"/>
    <s v="NA"/>
    <s v="NA"/>
    <s v="NA"/>
    <s v="NA"/>
    <s v=""/>
    <n v="15"/>
    <n v="50"/>
    <s v=""/>
    <n v="25"/>
    <n v="50"/>
    <n v="75"/>
    <s v=""/>
    <x v="1"/>
  </r>
  <r>
    <x v="0"/>
    <n v="1"/>
    <n v="0"/>
    <n v="75"/>
    <n v="92.307692307692307"/>
    <n v="65.2173913043478"/>
    <n v="75.862068965517196"/>
    <n v="208.333333333333"/>
    <n v="291.66666670000001"/>
    <n v="550"/>
    <s v=""/>
    <s v=""/>
    <s v=""/>
    <s v=""/>
    <s v=""/>
    <s v=""/>
    <s v=""/>
    <s v=""/>
    <x v="0"/>
  </r>
  <r>
    <x v="0"/>
    <n v="1"/>
    <n v="1"/>
    <n v="75"/>
    <n v="76.923076923076906"/>
    <n v="65.2173913043478"/>
    <n v="86.2068965517241"/>
    <n v="208.333333333333"/>
    <s v="NA"/>
    <n v="600"/>
    <n v="25"/>
    <s v=""/>
    <s v=""/>
    <s v=""/>
    <s v=""/>
    <s v=""/>
    <s v=""/>
    <s v=""/>
    <x v="0"/>
  </r>
  <r>
    <x v="0"/>
    <n v="1"/>
    <n v="0"/>
    <n v="75"/>
    <n v="86.538461538461505"/>
    <n v="65.2173913043478"/>
    <n v="68.965517241379303"/>
    <n v="187.5"/>
    <s v="NA"/>
    <n v="450"/>
    <s v=""/>
    <s v=""/>
    <s v=""/>
    <s v=""/>
    <s v=""/>
    <s v=""/>
    <s v=""/>
    <s v=""/>
    <x v="0"/>
  </r>
  <r>
    <x v="0"/>
    <n v="0"/>
    <n v="1"/>
    <s v="NA"/>
    <s v="NA"/>
    <s v="NA"/>
    <s v="NA"/>
    <s v="NA"/>
    <s v="NA"/>
    <s v="NA"/>
    <s v=""/>
    <n v="10"/>
    <n v="50"/>
    <s v=""/>
    <n v="20"/>
    <n v="125"/>
    <n v="75"/>
    <s v=""/>
    <x v="0"/>
  </r>
  <r>
    <x v="0"/>
    <n v="1"/>
    <n v="1"/>
    <s v="NA"/>
    <n v="86.538461538461505"/>
    <s v="NA"/>
    <n v="86.2068965517241"/>
    <n v="208.333333333333"/>
    <s v="NA"/>
    <n v="650"/>
    <n v="25"/>
    <s v=""/>
    <s v=""/>
    <s v=""/>
    <s v=""/>
    <s v=""/>
    <s v=""/>
    <s v=""/>
    <x v="1"/>
  </r>
  <r>
    <x v="0"/>
    <n v="1"/>
    <n v="0"/>
    <n v="75"/>
    <s v="NA"/>
    <n v="76.086956521739097"/>
    <s v="NA"/>
    <n v="218.75"/>
    <n v="281.25"/>
    <s v="NA"/>
    <s v=""/>
    <s v=""/>
    <s v=""/>
    <s v=""/>
    <s v=""/>
    <s v=""/>
    <s v=""/>
    <s v=""/>
    <x v="0"/>
  </r>
  <r>
    <x v="0"/>
    <n v="1"/>
    <n v="0"/>
    <n v="37.5"/>
    <n v="57.692307692307601"/>
    <n v="65.2173913043478"/>
    <n v="60.344827586206897"/>
    <s v="NA"/>
    <s v="NA"/>
    <n v="320.21996615905198"/>
    <s v=""/>
    <s v=""/>
    <s v=""/>
    <s v=""/>
    <s v=""/>
    <s v=""/>
    <s v=""/>
    <s v=""/>
    <x v="0"/>
  </r>
  <r>
    <x v="0"/>
    <n v="0"/>
    <n v="1"/>
    <s v="NA"/>
    <s v="NA"/>
    <s v="NA"/>
    <s v="NA"/>
    <s v="NA"/>
    <s v="NA"/>
    <s v="NA"/>
    <s v=""/>
    <n v="15"/>
    <n v="50"/>
    <s v=""/>
    <n v="11.538461538461499"/>
    <n v="35.172413793103402"/>
    <s v=""/>
    <s v=""/>
    <x v="0"/>
  </r>
  <r>
    <x v="0"/>
    <n v="0"/>
    <n v="1"/>
    <s v="NA"/>
    <s v="NA"/>
    <s v="NA"/>
    <s v="NA"/>
    <s v="NA"/>
    <s v="NA"/>
    <s v="NA"/>
    <s v=""/>
    <n v="20"/>
    <n v="50"/>
    <s v=""/>
    <n v="15"/>
    <n v="42.5"/>
    <n v="75"/>
    <s v=""/>
    <x v="0"/>
  </r>
</pivotCacheRecords>
</file>

<file path=xl/pivotCache/pivotCacheRecords12.xml><?xml version="1.0" encoding="utf-8"?>
<pivotCacheRecords xmlns="http://schemas.openxmlformats.org/spreadsheetml/2006/main" xmlns:r="http://schemas.openxmlformats.org/officeDocument/2006/relationships" count="141">
  <r>
    <x v="0"/>
  </r>
  <r>
    <x v="0"/>
  </r>
  <r>
    <x v="0"/>
  </r>
  <r>
    <x v="0"/>
  </r>
  <r>
    <x v="0"/>
  </r>
  <r>
    <x v="0"/>
  </r>
  <r>
    <x v="0"/>
  </r>
  <r>
    <x v="0"/>
  </r>
  <r>
    <x v="0"/>
  </r>
  <r>
    <x v="0"/>
  </r>
  <r>
    <x v="0"/>
  </r>
  <r>
    <x v="0"/>
  </r>
  <r>
    <x v="0"/>
  </r>
  <r>
    <x v="0"/>
  </r>
  <r>
    <x v="0"/>
  </r>
  <r>
    <x v="1"/>
  </r>
  <r>
    <x v="1"/>
  </r>
  <r>
    <x v="0"/>
  </r>
  <r>
    <x v="0"/>
  </r>
  <r>
    <x v="0"/>
  </r>
  <r>
    <x v="0"/>
  </r>
  <r>
    <x v="0"/>
  </r>
  <r>
    <x v="0"/>
  </r>
  <r>
    <x v="1"/>
  </r>
  <r>
    <x v="1"/>
  </r>
  <r>
    <x v="1"/>
  </r>
  <r>
    <x v="2"/>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3"/>
  </r>
  <r>
    <x v="1"/>
  </r>
  <r>
    <x v="4"/>
  </r>
  <r>
    <x v="3"/>
  </r>
  <r>
    <x v="1"/>
  </r>
  <r>
    <x v="0"/>
  </r>
  <r>
    <x v="0"/>
  </r>
  <r>
    <x v="0"/>
  </r>
  <r>
    <x v="0"/>
  </r>
  <r>
    <x v="5"/>
  </r>
  <r>
    <x v="6"/>
  </r>
  <r>
    <x v="7"/>
  </r>
  <r>
    <x v="0"/>
  </r>
  <r>
    <x v="0"/>
  </r>
  <r>
    <x v="0"/>
  </r>
  <r>
    <x v="0"/>
  </r>
  <r>
    <x v="0"/>
  </r>
  <r>
    <x v="0"/>
  </r>
  <r>
    <x v="0"/>
  </r>
  <r>
    <x v="0"/>
  </r>
  <r>
    <x v="0"/>
  </r>
  <r>
    <x v="0"/>
  </r>
  <r>
    <x v="0"/>
  </r>
  <r>
    <x v="4"/>
  </r>
  <r>
    <x v="6"/>
  </r>
  <r>
    <x v="6"/>
  </r>
  <r>
    <x v="8"/>
  </r>
  <r>
    <x v="6"/>
  </r>
  <r>
    <x v="0"/>
  </r>
  <r>
    <x v="7"/>
  </r>
  <r>
    <x v="1"/>
  </r>
  <r>
    <x v="0"/>
  </r>
  <r>
    <x v="0"/>
  </r>
  <r>
    <x v="0"/>
  </r>
  <r>
    <x v="0"/>
  </r>
  <r>
    <x v="0"/>
  </r>
  <r>
    <x v="0"/>
  </r>
  <r>
    <x v="0"/>
  </r>
  <r>
    <x v="0"/>
  </r>
  <r>
    <x v="0"/>
  </r>
  <r>
    <x v="0"/>
  </r>
  <r>
    <x v="0"/>
  </r>
  <r>
    <x v="0"/>
  </r>
  <r>
    <x v="0"/>
  </r>
  <r>
    <x v="6"/>
  </r>
  <r>
    <x v="8"/>
  </r>
  <r>
    <x v="6"/>
  </r>
  <r>
    <x v="5"/>
  </r>
  <r>
    <x v="1"/>
  </r>
  <r>
    <x v="0"/>
  </r>
  <r>
    <x v="0"/>
  </r>
  <r>
    <x v="6"/>
  </r>
  <r>
    <x v="6"/>
  </r>
  <r>
    <x v="6"/>
  </r>
  <r>
    <x v="0"/>
  </r>
  <r>
    <x v="3"/>
  </r>
  <r>
    <x v="0"/>
  </r>
  <r>
    <x v="0"/>
  </r>
  <r>
    <x v="4"/>
  </r>
  <r>
    <x v="0"/>
  </r>
  <r>
    <x v="0"/>
  </r>
  <r>
    <x v="0"/>
  </r>
  <r>
    <x v="5"/>
  </r>
  <r>
    <x v="0"/>
  </r>
  <r>
    <x v="0"/>
  </r>
  <r>
    <x v="4"/>
  </r>
  <r>
    <x v="0"/>
  </r>
  <r>
    <x v="3"/>
  </r>
  <r>
    <x v="0"/>
  </r>
  <r>
    <x v="0"/>
  </r>
  <r>
    <x v="0"/>
  </r>
  <r>
    <x v="0"/>
  </r>
  <r>
    <x v="0"/>
  </r>
  <r>
    <x v="1"/>
  </r>
  <r>
    <x v="0"/>
  </r>
  <r>
    <x v="0"/>
  </r>
  <r>
    <x v="5"/>
  </r>
  <r>
    <x v="0"/>
  </r>
  <r>
    <x v="8"/>
  </r>
  <r>
    <x v="9"/>
  </r>
</pivotCacheRecords>
</file>

<file path=xl/pivotCache/pivotCacheRecords13.xml><?xml version="1.0" encoding="utf-8"?>
<pivotCacheRecords xmlns="http://schemas.openxmlformats.org/spreadsheetml/2006/main" xmlns:r="http://schemas.openxmlformats.org/officeDocument/2006/relationships" count="141">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1"/>
    <s v=""/>
    <s v=""/>
    <s v=""/>
    <s v=""/>
    <s v=""/>
    <s v=""/>
    <s v=""/>
    <s v=""/>
    <s v=""/>
    <s v=""/>
    <s v=""/>
    <s v=""/>
  </r>
  <r>
    <x v="1"/>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1"/>
    <s v=""/>
    <s v=""/>
    <s v=""/>
    <s v=""/>
    <s v=""/>
    <s v=""/>
    <s v=""/>
    <s v=""/>
    <s v=""/>
    <s v=""/>
    <s v=""/>
    <s v=""/>
  </r>
  <r>
    <x v="1"/>
    <s v=""/>
    <s v=""/>
    <s v=""/>
    <s v=""/>
    <s v=""/>
    <s v=""/>
    <s v=""/>
    <s v=""/>
    <s v=""/>
    <s v=""/>
    <s v=""/>
    <s v=""/>
  </r>
  <r>
    <x v="1"/>
    <s v=""/>
    <s v=""/>
    <s v=""/>
    <s v=""/>
    <s v=""/>
    <s v=""/>
    <s v=""/>
    <s v=""/>
    <s v=""/>
    <s v=""/>
    <s v=""/>
    <s v=""/>
  </r>
  <r>
    <x v="2"/>
    <s v="A cause de la sècheresses"/>
    <n v="0"/>
    <n v="0"/>
    <n v="0"/>
    <n v="1"/>
    <n v="0"/>
    <n v="0"/>
    <n v="0"/>
    <n v="0"/>
    <n v="0"/>
    <n v="0"/>
    <s v=""/>
  </r>
  <r>
    <x v="2"/>
    <s v="Problèmes de transport"/>
    <n v="0"/>
    <n v="1"/>
    <n v="0"/>
    <n v="0"/>
    <n v="0"/>
    <n v="0"/>
    <n v="0"/>
    <n v="0"/>
    <n v="0"/>
    <n v="0"/>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1"/>
    <s v=""/>
    <s v=""/>
    <s v=""/>
    <s v=""/>
    <s v=""/>
    <s v=""/>
    <s v=""/>
    <s v=""/>
    <s v=""/>
    <s v=""/>
    <s v=""/>
    <s v=""/>
  </r>
  <r>
    <x v="1"/>
    <s v=""/>
    <s v=""/>
    <s v=""/>
    <s v=""/>
    <s v=""/>
    <s v=""/>
    <s v=""/>
    <s v=""/>
    <s v=""/>
    <s v=""/>
    <s v=""/>
    <s v=""/>
  </r>
  <r>
    <x v="1"/>
    <s v=""/>
    <s v=""/>
    <s v=""/>
    <s v=""/>
    <s v=""/>
    <s v=""/>
    <s v=""/>
    <s v=""/>
    <s v=""/>
    <s v=""/>
    <s v=""/>
    <s v=""/>
  </r>
  <r>
    <x v="2"/>
    <s v="A cause de la sècheresses"/>
    <n v="0"/>
    <n v="0"/>
    <n v="0"/>
    <n v="1"/>
    <n v="0"/>
    <n v="0"/>
    <n v="0"/>
    <n v="0"/>
    <n v="0"/>
    <n v="0"/>
    <s v=""/>
  </r>
  <r>
    <x v="2"/>
    <s v="Problèmes de transport"/>
    <n v="0"/>
    <n v="1"/>
    <n v="0"/>
    <n v="0"/>
    <n v="0"/>
    <n v="0"/>
    <n v="0"/>
    <n v="0"/>
    <n v="0"/>
    <n v="0"/>
    <s v=""/>
  </r>
  <r>
    <x v="0"/>
    <s v=""/>
    <s v=""/>
    <s v=""/>
    <s v=""/>
    <s v=""/>
    <s v=""/>
    <s v=""/>
    <s v=""/>
    <s v=""/>
    <s v=""/>
    <s v=""/>
    <s v=""/>
  </r>
  <r>
    <x v="0"/>
    <s v=""/>
    <s v=""/>
    <s v=""/>
    <s v=""/>
    <s v=""/>
    <s v=""/>
    <s v=""/>
    <s v=""/>
    <s v=""/>
    <s v=""/>
    <s v=""/>
    <s v=""/>
  </r>
  <r>
    <x v="0"/>
    <s v=""/>
    <s v=""/>
    <s v=""/>
    <s v=""/>
    <s v=""/>
    <s v=""/>
    <s v=""/>
    <s v=""/>
    <s v=""/>
    <s v=""/>
    <s v=""/>
    <s v=""/>
  </r>
  <r>
    <x v="0"/>
    <s v=""/>
    <s v=""/>
    <s v=""/>
    <s v=""/>
    <s v=""/>
    <s v=""/>
    <s v=""/>
    <s v=""/>
    <s v=""/>
    <s v=""/>
    <s v=""/>
    <s v=""/>
  </r>
  <r>
    <x v="2"/>
    <s v="A cause d’une catastrophe naturelle Infrastructures endomagées"/>
    <n v="0"/>
    <n v="0"/>
    <n v="1"/>
    <n v="0"/>
    <n v="1"/>
    <n v="0"/>
    <n v="0"/>
    <n v="0"/>
    <n v="0"/>
    <n v="0"/>
    <s v=""/>
  </r>
  <r>
    <x v="1"/>
    <s v=""/>
    <s v=""/>
    <s v=""/>
    <s v=""/>
    <s v=""/>
    <s v=""/>
    <s v=""/>
    <s v=""/>
    <s v=""/>
    <s v=""/>
    <s v=""/>
    <s v=""/>
  </r>
  <r>
    <x v="1"/>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1"/>
    <s v=""/>
    <s v=""/>
    <s v=""/>
    <s v=""/>
    <s v=""/>
    <s v=""/>
    <s v=""/>
    <s v=""/>
    <s v=""/>
    <s v=""/>
    <s v=""/>
    <s v=""/>
  </r>
  <r>
    <x v="2"/>
    <s v="Problèmes techniques sur le réseau A cause de la sècheresses"/>
    <n v="0"/>
    <n v="0"/>
    <n v="0"/>
    <n v="1"/>
    <n v="0"/>
    <n v="1"/>
    <n v="0"/>
    <n v="0"/>
    <n v="0"/>
    <n v="0"/>
    <s v=""/>
  </r>
  <r>
    <x v="2"/>
    <s v="Problèmes de transport Infrastructures endomagées Problèmes techniques sur le réseau"/>
    <n v="0"/>
    <n v="1"/>
    <n v="0"/>
    <n v="0"/>
    <n v="1"/>
    <n v="1"/>
    <n v="0"/>
    <n v="0"/>
    <n v="0"/>
    <n v="0"/>
    <s v=""/>
  </r>
  <r>
    <x v="2"/>
    <s v="Infrastructures endomagées Problèmes techniques sur le réseau Autre (précisez)"/>
    <n v="0"/>
    <n v="0"/>
    <n v="0"/>
    <n v="0"/>
    <n v="1"/>
    <n v="1"/>
    <n v="0"/>
    <n v="0"/>
    <n v="1"/>
    <n v="0"/>
    <s v="Pas de carburant"/>
  </r>
  <r>
    <x v="1"/>
    <s v=""/>
    <s v=""/>
    <s v=""/>
    <s v=""/>
    <s v=""/>
    <s v=""/>
    <s v=""/>
    <s v=""/>
    <s v=""/>
    <s v=""/>
    <s v=""/>
    <s v=""/>
  </r>
  <r>
    <x v="0"/>
    <s v=""/>
    <s v=""/>
    <s v=""/>
    <s v=""/>
    <s v=""/>
    <s v=""/>
    <s v=""/>
    <s v=""/>
    <s v=""/>
    <s v=""/>
    <s v=""/>
    <s v=""/>
  </r>
  <r>
    <x v="2"/>
    <s v="Problèmes techniques sur le réseau"/>
    <n v="0"/>
    <n v="0"/>
    <n v="0"/>
    <n v="0"/>
    <n v="0"/>
    <n v="1"/>
    <n v="0"/>
    <n v="0"/>
    <n v="0"/>
    <n v="0"/>
    <s v=""/>
  </r>
  <r>
    <x v="2"/>
    <s v="Insécurités dans la commune"/>
    <n v="1"/>
    <n v="0"/>
    <n v="0"/>
    <n v="0"/>
    <n v="0"/>
    <n v="0"/>
    <n v="0"/>
    <n v="0"/>
    <n v="0"/>
    <n v="0"/>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2"/>
    <s v="A cause de la sècheresses Problèmes techniques sur le réseau Problèmes de gestion (comité)"/>
    <n v="0"/>
    <n v="0"/>
    <n v="0"/>
    <n v="1"/>
    <n v="0"/>
    <n v="1"/>
    <n v="1"/>
    <n v="0"/>
    <n v="0"/>
    <n v="0"/>
    <s v=""/>
  </r>
  <r>
    <x v="2"/>
    <s v="Je ne sais pas, je ne souhaite pas répondre"/>
    <n v="0"/>
    <n v="0"/>
    <n v="0"/>
    <n v="0"/>
    <n v="0"/>
    <n v="0"/>
    <n v="0"/>
    <n v="0"/>
    <n v="0"/>
    <n v="1"/>
    <s v=""/>
  </r>
  <r>
    <x v="2"/>
    <s v="Autre (précisez)"/>
    <n v="0"/>
    <n v="0"/>
    <n v="0"/>
    <n v="0"/>
    <n v="0"/>
    <n v="0"/>
    <n v="0"/>
    <n v="0"/>
    <n v="1"/>
    <n v="0"/>
    <s v="Problème de fonctionnement de l'infrastructure DINEPA"/>
  </r>
  <r>
    <x v="1"/>
    <s v=""/>
    <s v=""/>
    <s v=""/>
    <s v=""/>
    <s v=""/>
    <s v=""/>
    <s v=""/>
    <s v=""/>
    <s v=""/>
    <s v=""/>
    <s v=""/>
    <s v=""/>
  </r>
  <r>
    <x v="2"/>
    <s v="Je ne sais pas, je ne souhaite pas répondre"/>
    <n v="0"/>
    <n v="0"/>
    <n v="0"/>
    <n v="0"/>
    <n v="0"/>
    <n v="0"/>
    <n v="0"/>
    <n v="0"/>
    <n v="0"/>
    <n v="1"/>
    <s v=""/>
  </r>
  <r>
    <x v="0"/>
    <s v=""/>
    <s v=""/>
    <s v=""/>
    <s v=""/>
    <s v=""/>
    <s v=""/>
    <s v=""/>
    <s v=""/>
    <s v=""/>
    <s v=""/>
    <s v=""/>
    <s v=""/>
  </r>
  <r>
    <x v="0"/>
    <s v=""/>
    <s v=""/>
    <s v=""/>
    <s v=""/>
    <s v=""/>
    <s v=""/>
    <s v=""/>
    <s v=""/>
    <s v=""/>
    <s v=""/>
    <s v=""/>
    <s v=""/>
  </r>
  <r>
    <x v="2"/>
    <s v="Infrastructures endomagées"/>
    <n v="0"/>
    <n v="0"/>
    <n v="0"/>
    <n v="0"/>
    <n v="1"/>
    <n v="0"/>
    <n v="0"/>
    <n v="0"/>
    <n v="0"/>
    <n v="0"/>
    <s v=""/>
  </r>
  <r>
    <x v="1"/>
    <s v=""/>
    <s v=""/>
    <s v=""/>
    <s v=""/>
    <s v=""/>
    <s v=""/>
    <s v=""/>
    <s v=""/>
    <s v=""/>
    <s v=""/>
    <s v=""/>
    <s v=""/>
  </r>
  <r>
    <x v="2"/>
    <s v="Infrastructures endomagées"/>
    <n v="0"/>
    <n v="0"/>
    <n v="0"/>
    <n v="0"/>
    <n v="1"/>
    <n v="0"/>
    <n v="0"/>
    <n v="0"/>
    <n v="0"/>
    <n v="0"/>
    <s v=""/>
  </r>
  <r>
    <x v="0"/>
    <s v=""/>
    <s v=""/>
    <s v=""/>
    <s v=""/>
    <s v=""/>
    <s v=""/>
    <s v=""/>
    <s v=""/>
    <s v=""/>
    <s v=""/>
    <s v=""/>
    <s v=""/>
  </r>
  <r>
    <x v="1"/>
    <s v=""/>
    <s v=""/>
    <s v=""/>
    <s v=""/>
    <s v=""/>
    <s v=""/>
    <s v=""/>
    <s v=""/>
    <s v=""/>
    <s v=""/>
    <s v=""/>
    <s v=""/>
  </r>
  <r>
    <x v="0"/>
    <s v=""/>
    <s v=""/>
    <s v=""/>
    <s v=""/>
    <s v=""/>
    <s v=""/>
    <s v=""/>
    <s v=""/>
    <s v=""/>
    <s v=""/>
    <s v=""/>
    <s v=""/>
  </r>
  <r>
    <x v="0"/>
    <s v=""/>
    <s v=""/>
    <s v=""/>
    <s v=""/>
    <s v=""/>
    <s v=""/>
    <s v=""/>
    <s v=""/>
    <s v=""/>
    <s v=""/>
    <s v=""/>
    <s v=""/>
  </r>
  <r>
    <x v="2"/>
    <s v="Problèmes de transport Problèmes techniques sur le réseau"/>
    <n v="0"/>
    <n v="1"/>
    <n v="0"/>
    <n v="0"/>
    <n v="0"/>
    <n v="1"/>
    <n v="0"/>
    <n v="0"/>
    <n v="0"/>
    <n v="0"/>
    <s v=""/>
  </r>
  <r>
    <x v="0"/>
    <s v=""/>
    <s v=""/>
    <s v=""/>
    <s v=""/>
    <s v=""/>
    <s v=""/>
    <s v=""/>
    <s v=""/>
    <s v=""/>
    <s v=""/>
    <s v=""/>
    <s v=""/>
  </r>
  <r>
    <x v="0"/>
    <s v=""/>
    <s v=""/>
    <s v=""/>
    <s v=""/>
    <s v=""/>
    <s v=""/>
    <s v=""/>
    <s v=""/>
    <s v=""/>
    <s v=""/>
    <s v=""/>
    <s v=""/>
  </r>
  <r>
    <x v="0"/>
    <s v=""/>
    <s v=""/>
    <s v=""/>
    <s v=""/>
    <s v=""/>
    <s v=""/>
    <s v=""/>
    <s v=""/>
    <s v=""/>
    <s v=""/>
    <s v=""/>
    <s v=""/>
  </r>
  <r>
    <x v="1"/>
    <s v=""/>
    <s v=""/>
    <s v=""/>
    <s v=""/>
    <s v=""/>
    <s v=""/>
    <s v=""/>
    <s v=""/>
    <s v=""/>
    <s v=""/>
    <s v=""/>
    <s v=""/>
  </r>
  <r>
    <x v="0"/>
    <s v=""/>
    <s v=""/>
    <s v=""/>
    <s v=""/>
    <s v=""/>
    <s v=""/>
    <s v=""/>
    <s v=""/>
    <s v=""/>
    <s v=""/>
    <s v=""/>
    <s v=""/>
  </r>
  <r>
    <x v="0"/>
    <s v=""/>
    <s v=""/>
    <s v=""/>
    <s v=""/>
    <s v=""/>
    <s v=""/>
    <s v=""/>
    <s v=""/>
    <s v=""/>
    <s v=""/>
    <s v=""/>
    <s v=""/>
  </r>
  <r>
    <x v="1"/>
    <s v=""/>
    <s v=""/>
    <s v=""/>
    <s v=""/>
    <s v=""/>
    <s v=""/>
    <s v=""/>
    <s v=""/>
    <s v=""/>
    <s v=""/>
    <s v=""/>
    <s v=""/>
  </r>
  <r>
    <x v="0"/>
    <s v=""/>
    <s v=""/>
    <s v=""/>
    <s v=""/>
    <s v=""/>
    <s v=""/>
    <s v=""/>
    <s v=""/>
    <s v=""/>
    <s v=""/>
    <s v=""/>
    <s v=""/>
  </r>
  <r>
    <x v="2"/>
    <s v="A cause de la sècheresses"/>
    <n v="0"/>
    <n v="0"/>
    <n v="0"/>
    <n v="1"/>
    <n v="0"/>
    <n v="0"/>
    <n v="0"/>
    <n v="0"/>
    <n v="0"/>
    <n v="0"/>
    <s v=""/>
  </r>
  <r>
    <x v="0"/>
    <s v=""/>
    <s v=""/>
    <s v=""/>
    <s v=""/>
    <s v=""/>
    <s v=""/>
    <s v=""/>
    <s v=""/>
    <s v=""/>
    <s v=""/>
    <s v=""/>
    <s v=""/>
  </r>
  <r>
    <x v="0"/>
    <s v=""/>
    <s v=""/>
    <s v=""/>
    <s v=""/>
    <s v=""/>
    <s v=""/>
    <s v=""/>
    <s v=""/>
    <s v=""/>
    <s v=""/>
    <s v=""/>
    <s v=""/>
  </r>
  <r>
    <x v="0"/>
    <s v=""/>
    <s v=""/>
    <s v=""/>
    <s v=""/>
    <s v=""/>
    <s v=""/>
    <s v=""/>
    <s v=""/>
    <s v=""/>
    <s v=""/>
    <s v=""/>
    <s v=""/>
  </r>
  <r>
    <x v="0"/>
    <s v=""/>
    <s v=""/>
    <s v=""/>
    <s v=""/>
    <s v=""/>
    <s v=""/>
    <s v=""/>
    <s v=""/>
    <s v=""/>
    <s v=""/>
    <s v=""/>
    <s v=""/>
  </r>
  <r>
    <x v="0"/>
    <s v=""/>
    <s v=""/>
    <s v=""/>
    <s v=""/>
    <s v=""/>
    <s v=""/>
    <s v=""/>
    <s v=""/>
    <s v=""/>
    <s v=""/>
    <s v=""/>
    <s v=""/>
  </r>
  <r>
    <x v="1"/>
    <s v=""/>
    <s v=""/>
    <s v=""/>
    <s v=""/>
    <s v=""/>
    <s v=""/>
    <s v=""/>
    <s v=""/>
    <s v=""/>
    <s v=""/>
    <s v=""/>
    <s v=""/>
  </r>
  <r>
    <x v="0"/>
    <s v=""/>
    <s v=""/>
    <s v=""/>
    <s v=""/>
    <s v=""/>
    <s v=""/>
    <s v=""/>
    <s v=""/>
    <s v=""/>
    <s v=""/>
    <s v=""/>
    <s v=""/>
  </r>
  <r>
    <x v="0"/>
    <s v=""/>
    <s v=""/>
    <s v=""/>
    <s v=""/>
    <s v=""/>
    <s v=""/>
    <s v=""/>
    <s v=""/>
    <s v=""/>
    <s v=""/>
    <s v=""/>
    <s v=""/>
  </r>
  <r>
    <x v="1"/>
    <s v=""/>
    <s v=""/>
    <s v=""/>
    <s v=""/>
    <s v=""/>
    <s v=""/>
    <s v=""/>
    <s v=""/>
    <s v=""/>
    <s v=""/>
    <s v=""/>
    <s v=""/>
  </r>
  <r>
    <x v="0"/>
    <s v=""/>
    <s v=""/>
    <s v=""/>
    <s v=""/>
    <s v=""/>
    <s v=""/>
    <s v=""/>
    <s v=""/>
    <s v=""/>
    <s v=""/>
    <s v=""/>
    <s v=""/>
  </r>
  <r>
    <x v="1"/>
    <s v=""/>
    <s v=""/>
    <s v=""/>
    <s v=""/>
    <s v=""/>
    <s v=""/>
    <s v=""/>
    <s v=""/>
    <s v=""/>
    <s v=""/>
    <s v=""/>
    <s v=""/>
  </r>
  <r>
    <x v="2"/>
    <s v="Je ne sais pas, je ne souhaite pas répondre"/>
    <n v="0"/>
    <n v="0"/>
    <n v="0"/>
    <n v="0"/>
    <n v="0"/>
    <n v="0"/>
    <n v="0"/>
    <n v="0"/>
    <n v="0"/>
    <n v="1"/>
    <s v=""/>
  </r>
</pivotCacheRecords>
</file>

<file path=xl/pivotCache/pivotCacheRecords14.xml><?xml version="1.0" encoding="utf-8"?>
<pivotCacheRecords xmlns="http://schemas.openxmlformats.org/spreadsheetml/2006/main" xmlns:r="http://schemas.openxmlformats.org/officeDocument/2006/relationships" count="141">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remplissage à une boutique"/>
    <x v="1"/>
    <s v=""/>
    <s v=""/>
    <s v=""/>
    <s v=""/>
    <s v=""/>
    <s v=""/>
    <s v=""/>
    <s v=""/>
    <s v=""/>
    <s v=""/>
    <s v=""/>
    <s v=""/>
  </r>
  <r>
    <s v="remplissage à une boutique"/>
    <x v="1"/>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remplissage à une boutique"/>
    <x v="1"/>
    <s v=""/>
    <s v=""/>
    <s v=""/>
    <s v=""/>
    <s v=""/>
    <s v=""/>
    <s v=""/>
    <s v=""/>
    <s v=""/>
    <s v=""/>
    <s v=""/>
    <s v=""/>
  </r>
  <r>
    <s v="remplissage à une boutique"/>
    <x v="1"/>
    <s v=""/>
    <s v=""/>
    <s v=""/>
    <s v=""/>
    <s v=""/>
    <s v=""/>
    <s v=""/>
    <s v=""/>
    <s v=""/>
    <s v=""/>
    <s v=""/>
    <s v=""/>
  </r>
  <r>
    <s v="remplissage à une boutique"/>
    <x v="1"/>
    <s v=""/>
    <s v=""/>
    <s v=""/>
    <s v=""/>
    <s v=""/>
    <s v=""/>
    <s v=""/>
    <s v=""/>
    <s v=""/>
    <s v=""/>
    <s v=""/>
    <s v=""/>
  </r>
  <r>
    <s v="remplissage à une rivière/ source non aménagée"/>
    <x v="2"/>
    <s v="A cause de la sècheresses"/>
    <n v="0"/>
    <n v="0"/>
    <n v="0"/>
    <n v="1"/>
    <n v="0"/>
    <n v="0"/>
    <n v="0"/>
    <n v="0"/>
    <n v="0"/>
    <n v="0"/>
    <s v=""/>
  </r>
  <r>
    <s v="remplissage à une boutique"/>
    <x v="2"/>
    <s v="Problèmes de transport"/>
    <n v="0"/>
    <n v="1"/>
    <n v="0"/>
    <n v="0"/>
    <n v="0"/>
    <n v="0"/>
    <n v="0"/>
    <n v="0"/>
    <n v="0"/>
    <n v="0"/>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remplissage à un kiosque"/>
    <x v="1"/>
    <s v=""/>
    <s v=""/>
    <s v=""/>
    <s v=""/>
    <s v=""/>
    <s v=""/>
    <s v=""/>
    <s v=""/>
    <s v=""/>
    <s v=""/>
    <s v=""/>
    <s v=""/>
  </r>
  <r>
    <s v="remplissage à une boutique"/>
    <x v="1"/>
    <s v=""/>
    <s v=""/>
    <s v=""/>
    <s v=""/>
    <s v=""/>
    <s v=""/>
    <s v=""/>
    <s v=""/>
    <s v=""/>
    <s v=""/>
    <s v=""/>
    <s v=""/>
  </r>
  <r>
    <s v="achat d'eau en boutique (bidon ou bouteille fermé)"/>
    <x v="1"/>
    <s v=""/>
    <s v=""/>
    <s v=""/>
    <s v=""/>
    <s v=""/>
    <s v=""/>
    <s v=""/>
    <s v=""/>
    <s v=""/>
    <s v=""/>
    <s v=""/>
    <s v=""/>
  </r>
  <r>
    <s v="remplissage à un kiosque"/>
    <x v="2"/>
    <s v="A cause de la sècheresses"/>
    <n v="0"/>
    <n v="0"/>
    <n v="0"/>
    <n v="1"/>
    <n v="0"/>
    <n v="0"/>
    <n v="0"/>
    <n v="0"/>
    <n v="0"/>
    <n v="0"/>
    <s v=""/>
  </r>
  <r>
    <s v="remplissage à une boutique"/>
    <x v="2"/>
    <s v="Problèmes de transport"/>
    <n v="0"/>
    <n v="1"/>
    <n v="0"/>
    <n v="0"/>
    <n v="0"/>
    <n v="0"/>
    <n v="0"/>
    <n v="0"/>
    <n v="0"/>
    <n v="0"/>
    <s v=""/>
  </r>
  <r>
    <s v=""/>
    <x v="0"/>
    <s v=""/>
    <s v=""/>
    <s v=""/>
    <s v=""/>
    <s v=""/>
    <s v=""/>
    <s v=""/>
    <s v=""/>
    <s v=""/>
    <s v=""/>
    <s v=""/>
    <s v=""/>
  </r>
  <r>
    <s v=""/>
    <x v="0"/>
    <s v=""/>
    <s v=""/>
    <s v=""/>
    <s v=""/>
    <s v=""/>
    <s v=""/>
    <s v=""/>
    <s v=""/>
    <s v=""/>
    <s v=""/>
    <s v=""/>
    <s v=""/>
  </r>
  <r>
    <s v=""/>
    <x v="0"/>
    <s v=""/>
    <s v=""/>
    <s v=""/>
    <s v=""/>
    <s v=""/>
    <s v=""/>
    <s v=""/>
    <s v=""/>
    <s v=""/>
    <s v=""/>
    <s v=""/>
    <s v=""/>
  </r>
  <r>
    <s v=""/>
    <x v="0"/>
    <s v=""/>
    <s v=""/>
    <s v=""/>
    <s v=""/>
    <s v=""/>
    <s v=""/>
    <s v=""/>
    <s v=""/>
    <s v=""/>
    <s v=""/>
    <s v=""/>
    <s v=""/>
  </r>
  <r>
    <s v="remplissage à une source aménagée (borne fontaine, pompe, etc.)"/>
    <x v="2"/>
    <s v="A cause d’une catastrophe naturelle Infrastructures endomagées"/>
    <n v="0"/>
    <n v="0"/>
    <n v="1"/>
    <n v="0"/>
    <n v="1"/>
    <n v="0"/>
    <n v="0"/>
    <n v="0"/>
    <n v="0"/>
    <n v="0"/>
    <s v=""/>
  </r>
  <r>
    <s v="achat d'eau chez un voisin"/>
    <x v="1"/>
    <s v=""/>
    <s v=""/>
    <s v=""/>
    <s v=""/>
    <s v=""/>
    <s v=""/>
    <s v=""/>
    <s v=""/>
    <s v=""/>
    <s v=""/>
    <s v=""/>
    <s v=""/>
  </r>
  <r>
    <s v="autre"/>
    <x v="1"/>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achat d'eau en boutique (bidon ou bouteille fermé)"/>
    <x v="1"/>
    <s v=""/>
    <s v=""/>
    <s v=""/>
    <s v=""/>
    <s v=""/>
    <s v=""/>
    <s v=""/>
    <s v=""/>
    <s v=""/>
    <s v=""/>
    <s v=""/>
    <s v=""/>
  </r>
  <r>
    <s v="achat d'eau chez un voisin"/>
    <x v="2"/>
    <s v="Problèmes techniques sur le réseau A cause de la sècheresses"/>
    <n v="0"/>
    <n v="0"/>
    <n v="0"/>
    <n v="1"/>
    <n v="0"/>
    <n v="1"/>
    <n v="0"/>
    <n v="0"/>
    <n v="0"/>
    <n v="0"/>
    <s v=""/>
  </r>
  <r>
    <s v="achat d'eau chez un voisin"/>
    <x v="2"/>
    <s v="Problèmes de transport Infrastructures endomagées Problèmes techniques sur le réseau"/>
    <n v="0"/>
    <n v="1"/>
    <n v="0"/>
    <n v="0"/>
    <n v="1"/>
    <n v="1"/>
    <n v="0"/>
    <n v="0"/>
    <n v="0"/>
    <n v="0"/>
    <s v=""/>
  </r>
  <r>
    <s v="branchement privé"/>
    <x v="2"/>
    <s v="Infrastructures endomagées Problèmes techniques sur le réseau Autre (précisez)"/>
    <n v="0"/>
    <n v="0"/>
    <n v="0"/>
    <n v="0"/>
    <n v="1"/>
    <n v="1"/>
    <n v="0"/>
    <n v="0"/>
    <n v="1"/>
    <n v="0"/>
    <s v="Pas de carburant"/>
  </r>
  <r>
    <s v="achat d'eau chez un voisin"/>
    <x v="1"/>
    <s v=""/>
    <s v=""/>
    <s v=""/>
    <s v=""/>
    <s v=""/>
    <s v=""/>
    <s v=""/>
    <s v=""/>
    <s v=""/>
    <s v=""/>
    <s v=""/>
    <s v=""/>
  </r>
  <r>
    <s v=""/>
    <x v="0"/>
    <s v=""/>
    <s v=""/>
    <s v=""/>
    <s v=""/>
    <s v=""/>
    <s v=""/>
    <s v=""/>
    <s v=""/>
    <s v=""/>
    <s v=""/>
    <s v=""/>
    <s v=""/>
  </r>
  <r>
    <s v="autre"/>
    <x v="2"/>
    <s v="Problèmes techniques sur le réseau"/>
    <n v="0"/>
    <n v="0"/>
    <n v="0"/>
    <n v="0"/>
    <n v="0"/>
    <n v="1"/>
    <n v="0"/>
    <n v="0"/>
    <n v="0"/>
    <n v="0"/>
    <s v=""/>
  </r>
  <r>
    <s v="remplissage à une boutique"/>
    <x v="2"/>
    <s v="Insécurités dans la commune"/>
    <n v="1"/>
    <n v="0"/>
    <n v="0"/>
    <n v="0"/>
    <n v="0"/>
    <n v="0"/>
    <n v="0"/>
    <n v="0"/>
    <n v="0"/>
    <n v="0"/>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achat d'eau chez un voisin"/>
    <x v="2"/>
    <s v="A cause de la sècheresses Problèmes techniques sur le réseau Problèmes de gestion (comité)"/>
    <n v="0"/>
    <n v="0"/>
    <n v="0"/>
    <n v="1"/>
    <n v="0"/>
    <n v="1"/>
    <n v="1"/>
    <n v="0"/>
    <n v="0"/>
    <n v="0"/>
    <s v=""/>
  </r>
  <r>
    <s v="branchement privé"/>
    <x v="2"/>
    <s v="Je ne sais pas, je ne souhaite pas répondre"/>
    <n v="0"/>
    <n v="0"/>
    <n v="0"/>
    <n v="0"/>
    <n v="0"/>
    <n v="0"/>
    <n v="0"/>
    <n v="0"/>
    <n v="0"/>
    <n v="1"/>
    <s v=""/>
  </r>
  <r>
    <s v="achat d'eau chez un voisin"/>
    <x v="2"/>
    <s v="Autre (précisez)"/>
    <n v="0"/>
    <n v="0"/>
    <n v="0"/>
    <n v="0"/>
    <n v="0"/>
    <n v="1"/>
    <n v="0"/>
    <n v="0"/>
    <n v="0"/>
    <n v="0"/>
    <s v="Problème de fonctionnement de l'infrastructure DINEPA"/>
  </r>
  <r>
    <s v="remplissage à une source aménagée (borne fontaine, pompe, etc.)"/>
    <x v="1"/>
    <s v=""/>
    <s v=""/>
    <s v=""/>
    <s v=""/>
    <s v=""/>
    <s v=""/>
    <s v=""/>
    <s v=""/>
    <s v=""/>
    <s v=""/>
    <s v=""/>
    <s v=""/>
  </r>
  <r>
    <s v="remplissage à une boutique"/>
    <x v="2"/>
    <s v="Je ne sais pas, je ne souhaite pas répondre"/>
    <n v="0"/>
    <n v="0"/>
    <n v="0"/>
    <n v="0"/>
    <n v="0"/>
    <n v="0"/>
    <n v="0"/>
    <n v="0"/>
    <n v="0"/>
    <n v="1"/>
    <s v=""/>
  </r>
  <r>
    <s v=""/>
    <x v="0"/>
    <s v=""/>
    <s v=""/>
    <s v=""/>
    <s v=""/>
    <s v=""/>
    <s v=""/>
    <s v=""/>
    <s v=""/>
    <s v=""/>
    <s v=""/>
    <s v=""/>
    <s v=""/>
  </r>
  <r>
    <s v=""/>
    <x v="0"/>
    <s v=""/>
    <s v=""/>
    <s v=""/>
    <s v=""/>
    <s v=""/>
    <s v=""/>
    <s v=""/>
    <s v=""/>
    <s v=""/>
    <s v=""/>
    <s v=""/>
    <s v=""/>
  </r>
  <r>
    <s v="achat d'eau chez un voisin"/>
    <x v="2"/>
    <s v="Infrastructures endomagées"/>
    <n v="0"/>
    <n v="0"/>
    <n v="0"/>
    <n v="0"/>
    <n v="1"/>
    <n v="0"/>
    <n v="0"/>
    <n v="0"/>
    <n v="0"/>
    <n v="0"/>
    <s v=""/>
  </r>
  <r>
    <s v="achat d'eau chez un voisin"/>
    <x v="1"/>
    <s v=""/>
    <s v=""/>
    <s v=""/>
    <s v=""/>
    <s v=""/>
    <s v=""/>
    <s v=""/>
    <s v=""/>
    <s v=""/>
    <s v=""/>
    <s v=""/>
    <s v=""/>
  </r>
  <r>
    <s v="achat d'eau chez un voisin"/>
    <x v="2"/>
    <s v="Infrastructures endomagées"/>
    <n v="0"/>
    <n v="0"/>
    <n v="0"/>
    <n v="0"/>
    <n v="1"/>
    <n v="0"/>
    <n v="0"/>
    <n v="0"/>
    <n v="0"/>
    <n v="0"/>
    <s v=""/>
  </r>
  <r>
    <s v=""/>
    <x v="0"/>
    <s v=""/>
    <s v=""/>
    <s v=""/>
    <s v=""/>
    <s v=""/>
    <s v=""/>
    <s v=""/>
    <s v=""/>
    <s v=""/>
    <s v=""/>
    <s v=""/>
    <s v=""/>
  </r>
  <r>
    <s v="remplissage à un kiosque"/>
    <x v="1"/>
    <s v=""/>
    <s v=""/>
    <s v=""/>
    <s v=""/>
    <s v=""/>
    <s v=""/>
    <s v=""/>
    <s v=""/>
    <s v=""/>
    <s v=""/>
    <s v=""/>
    <s v=""/>
  </r>
  <r>
    <s v=""/>
    <x v="0"/>
    <s v=""/>
    <s v=""/>
    <s v=""/>
    <s v=""/>
    <s v=""/>
    <s v=""/>
    <s v=""/>
    <s v=""/>
    <s v=""/>
    <s v=""/>
    <s v=""/>
    <s v=""/>
  </r>
  <r>
    <s v=""/>
    <x v="0"/>
    <s v=""/>
    <s v=""/>
    <s v=""/>
    <s v=""/>
    <s v=""/>
    <s v=""/>
    <s v=""/>
    <s v=""/>
    <s v=""/>
    <s v=""/>
    <s v=""/>
    <s v=""/>
  </r>
  <r>
    <s v="achat d'eau en boutique (bidon ou bouteille fermé)"/>
    <x v="2"/>
    <s v="Problèmes de transport Problèmes techniques sur le réseau"/>
    <n v="0"/>
    <n v="1"/>
    <n v="0"/>
    <n v="0"/>
    <n v="0"/>
    <n v="1"/>
    <n v="0"/>
    <n v="0"/>
    <n v="0"/>
    <n v="0"/>
    <s v=""/>
  </r>
  <r>
    <s v=""/>
    <x v="0"/>
    <s v=""/>
    <s v=""/>
    <s v=""/>
    <s v=""/>
    <s v=""/>
    <s v=""/>
    <s v=""/>
    <s v=""/>
    <s v=""/>
    <s v=""/>
    <s v=""/>
    <s v=""/>
  </r>
  <r>
    <s v=""/>
    <x v="0"/>
    <s v=""/>
    <s v=""/>
    <s v=""/>
    <s v=""/>
    <s v=""/>
    <s v=""/>
    <s v=""/>
    <s v=""/>
    <s v=""/>
    <s v=""/>
    <s v=""/>
    <s v=""/>
  </r>
  <r>
    <s v=""/>
    <x v="0"/>
    <s v=""/>
    <s v=""/>
    <s v=""/>
    <s v=""/>
    <s v=""/>
    <s v=""/>
    <s v=""/>
    <s v=""/>
    <s v=""/>
    <s v=""/>
    <s v=""/>
    <s v=""/>
  </r>
  <r>
    <s v="remplissage à une source aménagée (borne fontaine, pompe, etc.)"/>
    <x v="1"/>
    <s v=""/>
    <s v=""/>
    <s v=""/>
    <s v=""/>
    <s v=""/>
    <s v=""/>
    <s v=""/>
    <s v=""/>
    <s v=""/>
    <s v=""/>
    <s v=""/>
    <s v=""/>
  </r>
  <r>
    <s v=""/>
    <x v="0"/>
    <s v=""/>
    <s v=""/>
    <s v=""/>
    <s v=""/>
    <s v=""/>
    <s v=""/>
    <s v=""/>
    <s v=""/>
    <s v=""/>
    <s v=""/>
    <s v=""/>
    <s v=""/>
  </r>
  <r>
    <s v=""/>
    <x v="0"/>
    <s v=""/>
    <s v=""/>
    <s v=""/>
    <s v=""/>
    <s v=""/>
    <s v=""/>
    <s v=""/>
    <s v=""/>
    <s v=""/>
    <s v=""/>
    <s v=""/>
    <s v=""/>
  </r>
  <r>
    <s v="achat d'eau en boutique (bidon ou bouteille fermé)"/>
    <x v="1"/>
    <s v=""/>
    <s v=""/>
    <s v=""/>
    <s v=""/>
    <s v=""/>
    <s v=""/>
    <s v=""/>
    <s v=""/>
    <s v=""/>
    <s v=""/>
    <s v=""/>
    <s v=""/>
  </r>
  <r>
    <s v=""/>
    <x v="0"/>
    <s v=""/>
    <s v=""/>
    <s v=""/>
    <s v=""/>
    <s v=""/>
    <s v=""/>
    <s v=""/>
    <s v=""/>
    <s v=""/>
    <s v=""/>
    <s v=""/>
    <s v=""/>
  </r>
  <r>
    <s v="remplissage à un kiosque"/>
    <x v="2"/>
    <s v="A cause de la sècheresses"/>
    <n v="0"/>
    <n v="0"/>
    <n v="0"/>
    <n v="1"/>
    <n v="0"/>
    <n v="0"/>
    <n v="0"/>
    <n v="0"/>
    <n v="0"/>
    <n v="0"/>
    <s v=""/>
  </r>
  <r>
    <s v=""/>
    <x v="0"/>
    <s v=""/>
    <s v=""/>
    <s v=""/>
    <s v=""/>
    <s v=""/>
    <s v=""/>
    <s v=""/>
    <s v=""/>
    <s v=""/>
    <s v=""/>
    <s v=""/>
    <s v=""/>
  </r>
  <r>
    <s v=""/>
    <x v="0"/>
    <s v=""/>
    <s v=""/>
    <s v=""/>
    <s v=""/>
    <s v=""/>
    <s v=""/>
    <s v=""/>
    <s v=""/>
    <s v=""/>
    <s v=""/>
    <s v=""/>
    <s v=""/>
  </r>
  <r>
    <s v=""/>
    <x v="0"/>
    <s v=""/>
    <s v=""/>
    <s v=""/>
    <s v=""/>
    <s v=""/>
    <s v=""/>
    <s v=""/>
    <s v=""/>
    <s v=""/>
    <s v=""/>
    <s v=""/>
    <s v=""/>
  </r>
  <r>
    <s v=""/>
    <x v="0"/>
    <s v=""/>
    <s v=""/>
    <s v=""/>
    <s v=""/>
    <s v=""/>
    <s v=""/>
    <s v=""/>
    <s v=""/>
    <s v=""/>
    <s v=""/>
    <s v=""/>
    <s v=""/>
  </r>
  <r>
    <s v=""/>
    <x v="0"/>
    <s v=""/>
    <s v=""/>
    <s v=""/>
    <s v=""/>
    <s v=""/>
    <s v=""/>
    <s v=""/>
    <s v=""/>
    <s v=""/>
    <s v=""/>
    <s v=""/>
    <s v=""/>
  </r>
  <r>
    <s v="remplissage à une boutique"/>
    <x v="1"/>
    <s v=""/>
    <s v=""/>
    <s v=""/>
    <s v=""/>
    <s v=""/>
    <s v=""/>
    <s v=""/>
    <s v=""/>
    <s v=""/>
    <s v=""/>
    <s v=""/>
    <s v=""/>
  </r>
  <r>
    <s v=""/>
    <x v="0"/>
    <s v=""/>
    <s v=""/>
    <s v=""/>
    <s v=""/>
    <s v=""/>
    <s v=""/>
    <s v=""/>
    <s v=""/>
    <s v=""/>
    <s v=""/>
    <s v=""/>
    <s v=""/>
  </r>
  <r>
    <s v=""/>
    <x v="0"/>
    <s v=""/>
    <s v=""/>
    <s v=""/>
    <s v=""/>
    <s v=""/>
    <s v=""/>
    <s v=""/>
    <s v=""/>
    <s v=""/>
    <s v=""/>
    <s v=""/>
    <s v=""/>
  </r>
  <r>
    <s v="remplissage à une source aménagée (borne fontaine, pompe, etc.)"/>
    <x v="1"/>
    <s v=""/>
    <s v=""/>
    <s v=""/>
    <s v=""/>
    <s v=""/>
    <s v=""/>
    <s v=""/>
    <s v=""/>
    <s v=""/>
    <s v=""/>
    <s v=""/>
    <s v=""/>
  </r>
  <r>
    <s v=""/>
    <x v="0"/>
    <s v=""/>
    <s v=""/>
    <s v=""/>
    <s v=""/>
    <s v=""/>
    <s v=""/>
    <s v=""/>
    <s v=""/>
    <s v=""/>
    <s v=""/>
    <s v=""/>
    <s v=""/>
  </r>
  <r>
    <s v="branchement privé"/>
    <x v="1"/>
    <s v=""/>
    <s v=""/>
    <s v=""/>
    <s v=""/>
    <s v=""/>
    <s v=""/>
    <s v=""/>
    <s v=""/>
    <s v=""/>
    <s v=""/>
    <s v=""/>
    <s v=""/>
  </r>
  <r>
    <s v="Pas de réponse"/>
    <x v="2"/>
    <s v="Je ne sais pas, je ne souhaite pas répondre"/>
    <n v="0"/>
    <n v="0"/>
    <n v="0"/>
    <n v="0"/>
    <n v="0"/>
    <n v="0"/>
    <n v="0"/>
    <n v="0"/>
    <n v="0"/>
    <n v="1"/>
    <s v=""/>
  </r>
</pivotCacheRecords>
</file>

<file path=xl/pivotCache/pivotCacheRecords15.xml><?xml version="1.0" encoding="utf-8"?>
<pivotCacheRecords xmlns="http://schemas.openxmlformats.org/spreadsheetml/2006/main" xmlns:r="http://schemas.openxmlformats.org/officeDocument/2006/relationships" count="151">
  <r>
    <s v="NA"/>
    <s v="Femme"/>
    <s v="Détaillant sur une table"/>
    <n v="1"/>
    <n v="0"/>
    <n v="0"/>
    <n v="0"/>
    <n v="0"/>
    <n v="0"/>
    <n v="0"/>
    <n v="0"/>
    <n v="0"/>
    <n v="0"/>
    <s v="Oui, il y a plus de commerçants par rapport au mois passé"/>
    <s v="Moins de 20"/>
    <s v=""/>
    <s v=""/>
    <s v=""/>
    <s v=""/>
    <s v=""/>
    <s v=""/>
    <s v=""/>
    <s v=""/>
    <s v=""/>
    <s v=""/>
    <s v=""/>
    <s v=""/>
    <s v=""/>
    <s v=""/>
    <s v=""/>
    <s v=""/>
    <s v=""/>
    <s v=""/>
    <s v=""/>
    <s v=""/>
    <s v=""/>
    <s v=""/>
    <s v=""/>
    <s v=""/>
    <s v=""/>
    <s v=""/>
    <s v=""/>
    <s v=""/>
    <s v=""/>
    <s v=""/>
    <s v=""/>
    <s v=""/>
    <s v=""/>
    <s v=""/>
    <m/>
    <m/>
    <s v="Oui"/>
    <s v="Article trop cher Article indisponible chez les fournisseurs"/>
    <n v="0"/>
    <n v="0"/>
    <n v="0"/>
    <n v="0"/>
    <n v="0"/>
    <n v="0"/>
    <n v="0"/>
    <n v="0"/>
    <n v="0"/>
    <n v="1"/>
    <n v="0"/>
    <n v="1"/>
    <n v="0"/>
    <n v="0"/>
    <n v="0"/>
    <n v="0"/>
    <s v=""/>
    <s v="Savon lessive Brosse à dent Dentifrice Savon pour se laver"/>
    <n v="1"/>
    <n v="1"/>
    <n v="1"/>
    <n v="0"/>
    <n v="0"/>
    <n v="0"/>
    <n v="1"/>
    <n v="0"/>
    <s v="Oui"/>
    <s v="Grand'Anse"/>
    <s v="Anse d'Hainault"/>
    <s v="Oui"/>
    <s v="Oui"/>
    <s v="Non"/>
    <s v="Non"/>
    <s v=""/>
    <s v=""/>
    <s v=""/>
    <s v=""/>
    <s v=""/>
    <s v=""/>
    <s v=""/>
    <s v="Oui"/>
    <s v="Oui"/>
    <s v="Oui"/>
    <s v=""/>
    <s v=""/>
    <s v=""/>
    <s v="Oui"/>
    <s v=""/>
    <x v="0"/>
  </r>
  <r>
    <s v="NA"/>
    <s v="Femme"/>
    <s v="Détaillant sur une table"/>
    <n v="1"/>
    <n v="0"/>
    <n v="0"/>
    <n v="0"/>
    <n v="0"/>
    <n v="0"/>
    <n v="0"/>
    <n v="0"/>
    <n v="0"/>
    <n v="0"/>
    <s v="Oui, il y a plus de commerçants par rapport au mois passé"/>
    <s v="Moins de 20"/>
    <s v="Oui"/>
    <s v="Article indisponible chez les fournisseurs Article trop cher"/>
    <n v="0"/>
    <n v="0"/>
    <n v="0"/>
    <n v="0"/>
    <n v="0"/>
    <n v="0"/>
    <n v="0"/>
    <n v="0"/>
    <n v="0"/>
    <n v="0"/>
    <n v="1"/>
    <n v="0"/>
    <n v="1"/>
    <n v="0"/>
    <n v="0"/>
    <n v="0"/>
    <n v="0"/>
    <s v=""/>
    <s v="Farine de blé blanche Riz Sucre Huile végétale"/>
    <n v="1"/>
    <n v="1"/>
    <n v="0"/>
    <n v="1"/>
    <n v="0"/>
    <n v="0"/>
    <n v="1"/>
    <n v="0"/>
    <s v="Oui"/>
    <s v="Grand'Anse"/>
    <s v="Dame Marie"/>
    <s v="Non"/>
    <s v="Non"/>
    <s v="Oui"/>
    <s v="Non"/>
    <s v="Oui"/>
    <s v="Article trop cher Article indisponible chez les fournisseurs"/>
    <n v="0"/>
    <n v="0"/>
    <n v="0"/>
    <n v="0"/>
    <n v="0"/>
    <n v="0"/>
    <n v="0"/>
    <n v="0"/>
    <n v="0"/>
    <n v="1"/>
    <n v="0"/>
    <n v="1"/>
    <n v="0"/>
    <n v="0"/>
    <n v="0"/>
    <n v="0"/>
    <s v=""/>
    <s v="Savon lessive Brosse à dent Dentifrice Savon pour se laver"/>
    <n v="1"/>
    <n v="1"/>
    <n v="1"/>
    <n v="0"/>
    <n v="0"/>
    <n v="0"/>
    <n v="1"/>
    <n v="0"/>
    <s v="Oui"/>
    <s v="Grand'Anse"/>
    <s v="Anse d'Hainault"/>
    <s v="Oui"/>
    <s v="Oui"/>
    <s v="Non"/>
    <s v="Non"/>
    <s v="Oui"/>
    <s v="Oui"/>
    <s v=""/>
    <s v="Oui"/>
    <s v=""/>
    <s v=""/>
    <s v="Oui"/>
    <s v="Oui"/>
    <s v="Oui"/>
    <s v="Oui"/>
    <s v=""/>
    <s v=""/>
    <s v=""/>
    <s v="Oui"/>
    <s v=""/>
    <x v="0"/>
  </r>
  <r>
    <s v="NA"/>
    <s v="Femme"/>
    <s v="Détaillant sur une table"/>
    <n v="1"/>
    <n v="0"/>
    <n v="0"/>
    <n v="0"/>
    <n v="0"/>
    <n v="0"/>
    <n v="0"/>
    <n v="0"/>
    <n v="0"/>
    <n v="0"/>
    <s v="Oui, il y a plus de commerçants par rapport au mois passé"/>
    <s v="Entre 21 et 60"/>
    <s v="Oui"/>
    <s v="Article indisponible chez les fournisseurs Autre (précisez)"/>
    <n v="0"/>
    <n v="0"/>
    <n v="0"/>
    <n v="0"/>
    <n v="0"/>
    <n v="0"/>
    <n v="0"/>
    <n v="0"/>
    <n v="0"/>
    <n v="0"/>
    <n v="0"/>
    <n v="0"/>
    <n v="1"/>
    <n v="0"/>
    <n v="0"/>
    <n v="1"/>
    <n v="0"/>
    <s v="Stock épuisé"/>
    <s v="Farine de blé blanche Riz Maïs (moulu) Sucre Haricot noir Haricot rouge Huile végétale"/>
    <n v="1"/>
    <n v="1"/>
    <n v="1"/>
    <n v="1"/>
    <n v="1"/>
    <n v="1"/>
    <n v="1"/>
    <n v="0"/>
    <s v="Oui"/>
    <s v="Grand'Anse"/>
    <s v="Dame Marie"/>
    <s v="Non"/>
    <s v="Oui"/>
    <s v="Oui"/>
    <s v="Non"/>
    <s v="Oui"/>
    <s v="Article indisponible chez les fournisseurs Autre (précisez)"/>
    <n v="0"/>
    <n v="0"/>
    <n v="0"/>
    <n v="0"/>
    <n v="0"/>
    <n v="0"/>
    <n v="0"/>
    <n v="0"/>
    <n v="0"/>
    <n v="0"/>
    <n v="0"/>
    <n v="1"/>
    <n v="0"/>
    <n v="0"/>
    <n v="1"/>
    <n v="0"/>
    <s v="Stock épuisé (produits vendus)"/>
    <s v="Savon lessive Dentifrice Savon pour se laver"/>
    <n v="1"/>
    <n v="0"/>
    <n v="1"/>
    <n v="0"/>
    <n v="0"/>
    <n v="0"/>
    <n v="1"/>
    <n v="0"/>
    <s v="Oui"/>
    <s v="Grand'Anse"/>
    <s v="Dame Marie"/>
    <s v="Oui"/>
    <s v="Non"/>
    <s v="Non"/>
    <s v="Oui"/>
    <s v="Oui"/>
    <s v="Oui"/>
    <s v="Oui"/>
    <s v="Oui"/>
    <s v="Oui"/>
    <s v="Oui"/>
    <s v="Oui"/>
    <s v="Oui"/>
    <s v=""/>
    <s v="Oui"/>
    <s v=""/>
    <s v=""/>
    <s v=""/>
    <s v="Oui"/>
    <s v=""/>
    <x v="0"/>
  </r>
  <r>
    <s v="NA"/>
    <s v="Femme"/>
    <s v="Détaillant sur une table"/>
    <n v="1"/>
    <n v="0"/>
    <n v="0"/>
    <n v="0"/>
    <n v="0"/>
    <n v="0"/>
    <n v="0"/>
    <n v="0"/>
    <n v="0"/>
    <n v="0"/>
    <s v="Oui, il y a plus de commerçants par rapport au mois passé"/>
    <s v="Entre 21 et 60"/>
    <s v="Oui"/>
    <s v="Article indisponible chez les fournisseurs Autre (précisez)"/>
    <n v="0"/>
    <n v="0"/>
    <n v="0"/>
    <n v="0"/>
    <n v="0"/>
    <n v="0"/>
    <n v="0"/>
    <n v="0"/>
    <n v="0"/>
    <n v="0"/>
    <n v="0"/>
    <n v="0"/>
    <n v="1"/>
    <n v="0"/>
    <n v="0"/>
    <n v="1"/>
    <n v="0"/>
    <s v="Stock épuisé"/>
    <s v="Farine de blé blanche Riz Maïs (moulu) Sucre Haricot noir Huile végétale"/>
    <n v="1"/>
    <n v="1"/>
    <n v="1"/>
    <n v="1"/>
    <n v="1"/>
    <n v="0"/>
    <n v="1"/>
    <n v="0"/>
    <s v="Oui"/>
    <s v="Grand'Anse"/>
    <s v="Dame Marie"/>
    <s v="Non"/>
    <s v="Non"/>
    <s v="Oui"/>
    <s v="Non"/>
    <s v="Oui"/>
    <s v="Article indisponible chez les fournisseurs"/>
    <n v="0"/>
    <n v="0"/>
    <n v="0"/>
    <n v="0"/>
    <n v="0"/>
    <n v="0"/>
    <n v="0"/>
    <n v="0"/>
    <n v="0"/>
    <n v="0"/>
    <n v="0"/>
    <n v="1"/>
    <n v="0"/>
    <n v="0"/>
    <n v="0"/>
    <n v="0"/>
    <s v=""/>
    <s v="Savon lessive Brosse à dent Dentifrice Savon pour se laver"/>
    <n v="1"/>
    <n v="1"/>
    <n v="1"/>
    <n v="0"/>
    <n v="0"/>
    <n v="0"/>
    <n v="1"/>
    <n v="0"/>
    <s v="Oui"/>
    <s v="Grand'Anse"/>
    <s v="Dame Marie"/>
    <s v="Oui"/>
    <s v="Non"/>
    <s v="Non"/>
    <s v="Non"/>
    <s v="Oui"/>
    <s v="Oui"/>
    <s v="Oui"/>
    <s v="Oui"/>
    <s v="Non"/>
    <s v=""/>
    <s v="Oui"/>
    <s v="Oui"/>
    <s v="Oui"/>
    <s v="Oui"/>
    <s v=""/>
    <s v=""/>
    <s v=""/>
    <s v="Oui"/>
    <s v=""/>
    <x v="0"/>
  </r>
  <r>
    <s v="NA"/>
    <s v="Femme"/>
    <s v="Détaillant sur une table"/>
    <n v="1"/>
    <n v="0"/>
    <n v="0"/>
    <n v="0"/>
    <n v="0"/>
    <n v="0"/>
    <n v="0"/>
    <n v="0"/>
    <n v="0"/>
    <n v="0"/>
    <s v="Oui, il y a plus de commerçants par rapport au mois passé"/>
    <s v="Entre 21 et 60"/>
    <s v="Oui"/>
    <s v="Article indisponible chez les fournisseurs Autre (précisez)"/>
    <n v="0"/>
    <n v="0"/>
    <n v="0"/>
    <n v="0"/>
    <n v="0"/>
    <n v="0"/>
    <n v="0"/>
    <n v="0"/>
    <n v="0"/>
    <n v="0"/>
    <n v="0"/>
    <n v="0"/>
    <n v="1"/>
    <n v="0"/>
    <n v="0"/>
    <n v="1"/>
    <n v="0"/>
    <s v="Stock épuisé"/>
    <s v="Farine de blé blanche Riz Huile végétale Sucre"/>
    <n v="1"/>
    <n v="1"/>
    <n v="0"/>
    <n v="1"/>
    <n v="0"/>
    <n v="0"/>
    <n v="1"/>
    <n v="0"/>
    <s v="Oui"/>
    <s v="Grand'Anse"/>
    <s v="Dame Marie"/>
    <s v="Non"/>
    <s v="Non"/>
    <s v="Oui"/>
    <s v="Non"/>
    <s v="Oui"/>
    <s v="Autre (précisez)"/>
    <n v="0"/>
    <n v="0"/>
    <n v="0"/>
    <n v="0"/>
    <n v="0"/>
    <n v="0"/>
    <n v="0"/>
    <n v="0"/>
    <n v="0"/>
    <n v="0"/>
    <n v="0"/>
    <n v="0"/>
    <n v="0"/>
    <n v="0"/>
    <n v="1"/>
    <n v="0"/>
    <s v="Pas assez d'argent"/>
    <s v="Savon lessive Brosse à dent Dentifrice Savon pour se laver"/>
    <n v="1"/>
    <n v="1"/>
    <n v="1"/>
    <n v="0"/>
    <n v="0"/>
    <n v="0"/>
    <n v="1"/>
    <n v="0"/>
    <s v="Oui"/>
    <s v="Grand'Anse"/>
    <s v="Dame Marie"/>
    <s v="Oui"/>
    <s v="Non"/>
    <s v="Non"/>
    <s v="Non"/>
    <s v="Oui"/>
    <s v="Oui"/>
    <s v=""/>
    <s v="Oui"/>
    <s v=""/>
    <s v=""/>
    <s v="Oui"/>
    <s v="Oui"/>
    <s v="Oui"/>
    <s v="Oui"/>
    <s v=""/>
    <s v=""/>
    <s v=""/>
    <s v="Oui"/>
    <s v=""/>
    <x v="0"/>
  </r>
  <r>
    <s v="NA"/>
    <s v="Femme"/>
    <s v="Détaillant sur une table"/>
    <n v="1"/>
    <n v="0"/>
    <n v="0"/>
    <n v="0"/>
    <n v="0"/>
    <n v="0"/>
    <n v="0"/>
    <n v="0"/>
    <n v="0"/>
    <n v="0"/>
    <s v="Oui, il y a plus de commerçants par rapport au mois passé"/>
    <s v="Moins de 20"/>
    <s v="Oui"/>
    <s v="Article indisponible chez les fournisseurs Autre (précisez)"/>
    <n v="0"/>
    <n v="0"/>
    <n v="0"/>
    <n v="0"/>
    <n v="0"/>
    <n v="0"/>
    <n v="0"/>
    <n v="0"/>
    <n v="0"/>
    <n v="0"/>
    <n v="0"/>
    <n v="0"/>
    <n v="1"/>
    <n v="0"/>
    <n v="0"/>
    <n v="1"/>
    <n v="0"/>
    <s v="Stock épuisé"/>
    <s v="Farine de blé blanche Riz Sucre Huile végétale"/>
    <n v="1"/>
    <n v="1"/>
    <n v="0"/>
    <n v="1"/>
    <n v="0"/>
    <n v="0"/>
    <n v="1"/>
    <n v="0"/>
    <s v="Oui"/>
    <s v="Grand'Anse"/>
    <s v="Anse d'Hainault"/>
    <s v="Non"/>
    <s v="Oui"/>
    <s v="Oui"/>
    <s v="Oui"/>
    <s v="Oui"/>
    <s v="Article indisponible chez les fournisseurs Article trop cher"/>
    <n v="0"/>
    <n v="0"/>
    <n v="0"/>
    <n v="0"/>
    <n v="0"/>
    <n v="0"/>
    <n v="0"/>
    <n v="0"/>
    <n v="0"/>
    <n v="1"/>
    <n v="0"/>
    <n v="1"/>
    <n v="0"/>
    <n v="0"/>
    <n v="0"/>
    <n v="0"/>
    <s v=""/>
    <s v="Savon lessive Dentifrice Savon pour se laver"/>
    <n v="1"/>
    <n v="0"/>
    <n v="1"/>
    <n v="0"/>
    <n v="0"/>
    <n v="0"/>
    <n v="1"/>
    <n v="0"/>
    <s v="Oui"/>
    <s v="Grand'Anse"/>
    <s v="Anse d'Hainault"/>
    <s v="Oui"/>
    <s v="Oui"/>
    <s v="Non"/>
    <s v="Non"/>
    <s v="Oui"/>
    <s v="Oui"/>
    <s v=""/>
    <s v="Oui"/>
    <s v=""/>
    <s v=""/>
    <s v="Oui"/>
    <s v="Oui"/>
    <s v=""/>
    <s v="Oui"/>
    <s v=""/>
    <s v=""/>
    <s v=""/>
    <s v="Oui"/>
    <s v=""/>
    <x v="0"/>
  </r>
  <r>
    <s v="NA"/>
    <s v="Femme"/>
    <s v="Détaillant sur une table"/>
    <n v="1"/>
    <n v="0"/>
    <n v="0"/>
    <n v="0"/>
    <n v="0"/>
    <n v="0"/>
    <n v="0"/>
    <n v="0"/>
    <n v="0"/>
    <n v="0"/>
    <s v="Oui, il y a plus de commerçants par rapport au mois passé"/>
    <s v="Moins de 20"/>
    <s v=""/>
    <s v=""/>
    <s v=""/>
    <s v=""/>
    <s v=""/>
    <s v=""/>
    <s v=""/>
    <s v=""/>
    <s v=""/>
    <s v=""/>
    <s v=""/>
    <s v=""/>
    <s v=""/>
    <s v=""/>
    <s v=""/>
    <s v=""/>
    <s v=""/>
    <s v=""/>
    <s v=""/>
    <s v=""/>
    <s v=""/>
    <s v=""/>
    <s v=""/>
    <s v=""/>
    <s v=""/>
    <s v=""/>
    <s v=""/>
    <s v=""/>
    <s v=""/>
    <s v=""/>
    <s v=""/>
    <s v=""/>
    <s v=""/>
    <s v=""/>
    <m/>
    <m/>
    <s v="Oui"/>
    <s v="Article trop cher Article indisponible chez les fournisseurs"/>
    <n v="0"/>
    <n v="0"/>
    <n v="0"/>
    <n v="0"/>
    <n v="0"/>
    <n v="0"/>
    <n v="0"/>
    <n v="0"/>
    <n v="0"/>
    <n v="1"/>
    <n v="0"/>
    <n v="1"/>
    <n v="0"/>
    <n v="0"/>
    <n v="0"/>
    <n v="0"/>
    <s v=""/>
    <s v="Savon lessive Brosse à dent Dentifrice Savon pour se laver"/>
    <n v="1"/>
    <n v="1"/>
    <n v="1"/>
    <n v="0"/>
    <n v="0"/>
    <n v="0"/>
    <n v="1"/>
    <n v="0"/>
    <s v="Oui"/>
    <s v="Grand'Anse"/>
    <s v="Anse d'Hainault"/>
    <s v="Oui"/>
    <s v="Oui"/>
    <s v="Non"/>
    <s v="Non"/>
    <s v=""/>
    <s v=""/>
    <s v=""/>
    <s v=""/>
    <s v=""/>
    <s v=""/>
    <s v=""/>
    <s v="Oui"/>
    <s v="Oui"/>
    <s v="Oui"/>
    <s v=""/>
    <s v=""/>
    <s v=""/>
    <s v="Oui"/>
    <s v=""/>
    <x v="0"/>
  </r>
  <r>
    <s v="NA"/>
    <s v="Femme"/>
    <s v="Détaillant sur une table"/>
    <n v="1"/>
    <n v="0"/>
    <n v="0"/>
    <n v="0"/>
    <n v="0"/>
    <n v="0"/>
    <n v="0"/>
    <n v="0"/>
    <n v="0"/>
    <n v="0"/>
    <s v="Oui, il y a plus de commerçants par rapport au mois passé"/>
    <s v="Moins de 20"/>
    <s v="Oui"/>
    <s v="Article indisponible chez les fournisseurs Autre (précisez)"/>
    <n v="0"/>
    <n v="0"/>
    <n v="0"/>
    <n v="0"/>
    <n v="0"/>
    <n v="0"/>
    <n v="0"/>
    <n v="0"/>
    <n v="0"/>
    <n v="0"/>
    <n v="0"/>
    <n v="0"/>
    <n v="1"/>
    <n v="0"/>
    <n v="0"/>
    <n v="1"/>
    <n v="0"/>
    <s v="Stock épuisé"/>
    <s v="Farine de blé blanche Riz Sucre Huile végétale"/>
    <n v="1"/>
    <n v="1"/>
    <n v="0"/>
    <n v="1"/>
    <n v="0"/>
    <n v="0"/>
    <n v="1"/>
    <n v="0"/>
    <s v="Oui"/>
    <s v="Grand'Anse"/>
    <s v="Anse d'Hainault"/>
    <s v="Non"/>
    <s v="Non"/>
    <s v="Oui"/>
    <s v="Oui"/>
    <s v="Je ne sais pas, je ne souhaite pas répondre"/>
    <s v=""/>
    <s v=""/>
    <s v=""/>
    <s v=""/>
    <s v=""/>
    <s v=""/>
    <s v=""/>
    <s v=""/>
    <s v=""/>
    <s v=""/>
    <s v=""/>
    <s v=""/>
    <s v=""/>
    <s v=""/>
    <s v=""/>
    <s v=""/>
    <s v=""/>
    <s v=""/>
    <s v=""/>
    <s v=""/>
    <s v=""/>
    <s v=""/>
    <s v=""/>
    <s v=""/>
    <s v=""/>
    <s v=""/>
    <s v=""/>
    <s v="Non"/>
    <s v=""/>
    <s v=""/>
    <s v="Non"/>
    <s v="Non"/>
    <s v="Non"/>
    <s v="Non"/>
    <s v="Oui"/>
    <s v="Oui"/>
    <s v=""/>
    <s v="Oui"/>
    <s v=""/>
    <s v=""/>
    <s v="Oui"/>
    <s v="Oui"/>
    <s v=""/>
    <s v=""/>
    <s v=""/>
    <s v=""/>
    <s v=""/>
    <s v=""/>
    <s v=""/>
    <x v="0"/>
  </r>
  <r>
    <s v="NA"/>
    <s v="Femme"/>
    <s v="Détaillant mobile"/>
    <n v="1"/>
    <n v="0"/>
    <n v="0"/>
    <n v="0"/>
    <n v="0"/>
    <n v="0"/>
    <n v="0"/>
    <n v="0"/>
    <n v="0"/>
    <n v="0"/>
    <s v="Oui, il y a plus de commerçants par rapport au mois passé"/>
    <s v="Moins de 20"/>
    <s v="Oui"/>
    <s v="Article indisponible chez les fournisseurs"/>
    <n v="0"/>
    <n v="0"/>
    <n v="0"/>
    <n v="0"/>
    <n v="0"/>
    <n v="0"/>
    <n v="0"/>
    <n v="0"/>
    <n v="0"/>
    <n v="0"/>
    <n v="0"/>
    <n v="0"/>
    <n v="1"/>
    <n v="0"/>
    <n v="0"/>
    <n v="0"/>
    <n v="0"/>
    <s v=""/>
    <s v="Farine de blé blanche Riz Sucre Huile végétale"/>
    <n v="1"/>
    <n v="1"/>
    <n v="0"/>
    <n v="1"/>
    <n v="0"/>
    <n v="0"/>
    <n v="1"/>
    <n v="0"/>
    <s v="Oui"/>
    <s v="Grand'Anse"/>
    <s v="Dame Marie"/>
    <s v="Oui"/>
    <s v="Oui"/>
    <s v="Oui"/>
    <s v="Non"/>
    <s v=""/>
    <s v=""/>
    <s v=""/>
    <s v=""/>
    <s v=""/>
    <s v=""/>
    <s v=""/>
    <s v=""/>
    <s v=""/>
    <s v=""/>
    <s v=""/>
    <s v=""/>
    <s v=""/>
    <s v=""/>
    <s v=""/>
    <s v=""/>
    <s v=""/>
    <s v=""/>
    <s v=""/>
    <s v=""/>
    <s v=""/>
    <s v=""/>
    <s v=""/>
    <s v=""/>
    <s v=""/>
    <s v=""/>
    <s v=""/>
    <s v=""/>
    <s v=""/>
    <s v=""/>
    <s v=""/>
    <m/>
    <m/>
    <s v=""/>
    <s v=""/>
    <s v="Oui"/>
    <s v="Oui"/>
    <s v=""/>
    <s v="Oui"/>
    <s v=""/>
    <s v=""/>
    <s v="Oui"/>
    <s v=""/>
    <s v=""/>
    <s v=""/>
    <s v=""/>
    <s v=""/>
    <s v=""/>
    <s v=""/>
    <s v=""/>
    <x v="0"/>
  </r>
  <r>
    <s v="NA"/>
    <s v="Femme"/>
    <s v="Détaillant avec boutique"/>
    <n v="1"/>
    <n v="0"/>
    <n v="0"/>
    <n v="0"/>
    <n v="0"/>
    <n v="0"/>
    <n v="0"/>
    <n v="0"/>
    <n v="0"/>
    <n v="0"/>
    <s v="Oui, il y a plus de commerçants par rapport au mois passé"/>
    <s v="Moins de 20"/>
    <s v="Oui"/>
    <s v="Le prix du transport a augmenté Article indisponible chez les fournisseurs"/>
    <n v="0"/>
    <n v="0"/>
    <n v="0"/>
    <n v="0"/>
    <n v="1"/>
    <n v="0"/>
    <n v="0"/>
    <n v="0"/>
    <n v="0"/>
    <n v="0"/>
    <n v="0"/>
    <n v="0"/>
    <n v="1"/>
    <n v="0"/>
    <n v="0"/>
    <n v="0"/>
    <n v="0"/>
    <s v=""/>
    <s v="Farine de blé blanche Riz Maïs (moulu) Huile végétale Sucre"/>
    <n v="1"/>
    <n v="1"/>
    <n v="1"/>
    <n v="1"/>
    <n v="0"/>
    <n v="0"/>
    <n v="1"/>
    <n v="0"/>
    <s v="Oui"/>
    <s v="Grand'Anse"/>
    <s v="Anse d'Hainault"/>
    <s v="Oui"/>
    <s v="Oui"/>
    <s v="Oui"/>
    <s v="Oui"/>
    <s v=""/>
    <s v=""/>
    <s v=""/>
    <s v=""/>
    <s v=""/>
    <s v=""/>
    <s v=""/>
    <s v=""/>
    <s v=""/>
    <s v=""/>
    <s v=""/>
    <s v=""/>
    <s v=""/>
    <s v=""/>
    <s v=""/>
    <s v=""/>
    <s v=""/>
    <s v=""/>
    <s v=""/>
    <s v=""/>
    <s v=""/>
    <s v=""/>
    <s v=""/>
    <s v=""/>
    <s v=""/>
    <s v=""/>
    <s v=""/>
    <s v=""/>
    <s v=""/>
    <s v=""/>
    <s v=""/>
    <m/>
    <m/>
    <s v=""/>
    <s v=""/>
    <s v="Oui"/>
    <s v="Oui"/>
    <s v="Oui"/>
    <s v="Oui"/>
    <s v=""/>
    <s v="Oui"/>
    <s v="Oui"/>
    <s v=""/>
    <s v=""/>
    <s v=""/>
    <s v=""/>
    <s v=""/>
    <s v=""/>
    <s v=""/>
    <s v=""/>
    <x v="0"/>
  </r>
  <r>
    <s v="NA"/>
    <s v="Femme"/>
    <s v="Détaillant sur une table"/>
    <n v="1"/>
    <n v="0"/>
    <n v="0"/>
    <n v="0"/>
    <n v="0"/>
    <n v="0"/>
    <n v="0"/>
    <n v="0"/>
    <n v="0"/>
    <n v="0"/>
    <s v="Oui, il y a plus de commerçants par rapport au mois passé"/>
    <s v="Entre 21 et 60"/>
    <s v="Oui"/>
    <s v="Le prix du transport a augmenté Article trop cher Article indisponible chez les fournisseurs"/>
    <n v="0"/>
    <n v="0"/>
    <n v="0"/>
    <n v="0"/>
    <n v="1"/>
    <n v="0"/>
    <n v="0"/>
    <n v="0"/>
    <n v="0"/>
    <n v="0"/>
    <n v="1"/>
    <n v="0"/>
    <n v="1"/>
    <n v="0"/>
    <n v="0"/>
    <n v="0"/>
    <n v="0"/>
    <s v=""/>
    <s v="Farine de blé blanche Riz Maïs (moulu) Sucre Haricot noir Huile végétale"/>
    <n v="1"/>
    <n v="1"/>
    <n v="1"/>
    <n v="1"/>
    <n v="1"/>
    <n v="0"/>
    <n v="1"/>
    <n v="0"/>
    <s v="Oui"/>
    <s v="Grand'Anse"/>
    <s v="Anse d'Hainault"/>
    <s v="Oui"/>
    <s v="Oui"/>
    <s v="Oui"/>
    <s v="Oui"/>
    <s v=""/>
    <s v=""/>
    <s v=""/>
    <s v=""/>
    <s v=""/>
    <s v=""/>
    <s v=""/>
    <s v=""/>
    <s v=""/>
    <s v=""/>
    <s v=""/>
    <s v=""/>
    <s v=""/>
    <s v=""/>
    <s v=""/>
    <s v=""/>
    <s v=""/>
    <s v=""/>
    <s v=""/>
    <s v=""/>
    <s v=""/>
    <s v=""/>
    <s v=""/>
    <s v=""/>
    <s v=""/>
    <s v=""/>
    <s v=""/>
    <s v=""/>
    <s v=""/>
    <s v=""/>
    <s v=""/>
    <m/>
    <m/>
    <s v=""/>
    <s v=""/>
    <s v="Oui"/>
    <s v="Oui"/>
    <s v="Oui"/>
    <s v="Oui"/>
    <s v="Non"/>
    <s v=""/>
    <s v="Oui"/>
    <s v=""/>
    <s v=""/>
    <s v=""/>
    <s v=""/>
    <s v=""/>
    <s v=""/>
    <s v=""/>
    <s v=""/>
    <x v="0"/>
  </r>
  <r>
    <s v="NA"/>
    <s v="Femme"/>
    <s v="Détaillant sur une table"/>
    <n v="1"/>
    <n v="0"/>
    <n v="0"/>
    <n v="0"/>
    <n v="0"/>
    <n v="0"/>
    <n v="0"/>
    <n v="0"/>
    <n v="0"/>
    <n v="0"/>
    <s v="Oui, il y a plus de commerçants par rapport au mois passé"/>
    <s v="Entre 21 et 60"/>
    <s v="Oui"/>
    <s v="Article indisponible chez les fournisseurs La route a été fermée"/>
    <n v="0"/>
    <n v="0"/>
    <n v="0"/>
    <n v="0"/>
    <n v="0"/>
    <n v="1"/>
    <n v="0"/>
    <n v="0"/>
    <n v="0"/>
    <n v="0"/>
    <n v="0"/>
    <n v="0"/>
    <n v="1"/>
    <n v="0"/>
    <n v="0"/>
    <n v="0"/>
    <n v="0"/>
    <s v=""/>
    <s v="Farine de blé blanche Riz Maïs (moulu) Sucre Huile végétale"/>
    <n v="1"/>
    <n v="1"/>
    <n v="1"/>
    <n v="1"/>
    <n v="0"/>
    <n v="0"/>
    <n v="1"/>
    <n v="0"/>
    <s v="Oui"/>
    <s v="Grand'Anse"/>
    <s v="Dame Marie"/>
    <s v="Oui"/>
    <s v="Oui"/>
    <s v="Oui"/>
    <s v="Non"/>
    <s v=""/>
    <s v=""/>
    <s v=""/>
    <s v=""/>
    <s v=""/>
    <s v=""/>
    <s v=""/>
    <s v=""/>
    <s v=""/>
    <s v=""/>
    <s v=""/>
    <s v=""/>
    <s v=""/>
    <s v=""/>
    <s v=""/>
    <s v=""/>
    <s v=""/>
    <s v=""/>
    <s v=""/>
    <s v=""/>
    <s v=""/>
    <s v=""/>
    <s v=""/>
    <s v=""/>
    <s v=""/>
    <s v=""/>
    <s v=""/>
    <s v=""/>
    <s v=""/>
    <s v=""/>
    <s v=""/>
    <m/>
    <m/>
    <s v=""/>
    <s v=""/>
    <s v="Oui"/>
    <s v="Oui"/>
    <s v="Oui"/>
    <s v="Oui"/>
    <s v=""/>
    <s v=""/>
    <s v="Oui"/>
    <s v=""/>
    <s v=""/>
    <s v=""/>
    <s v=""/>
    <s v=""/>
    <s v=""/>
    <s v=""/>
    <s v=""/>
    <x v="0"/>
  </r>
  <r>
    <s v="NA"/>
    <s v="Femme"/>
    <s v="Détaillant sur une table"/>
    <n v="1"/>
    <n v="0"/>
    <n v="0"/>
    <n v="0"/>
    <n v="0"/>
    <n v="0"/>
    <n v="0"/>
    <n v="0"/>
    <n v="0"/>
    <n v="0"/>
    <s v="Oui, il y a plus de commerçants par rapport au mois passé"/>
    <s v="Entre 21 et 60"/>
    <s v="Oui"/>
    <s v="Article indisponible chez les fournisseurs Autre (précisez)"/>
    <n v="0"/>
    <n v="0"/>
    <n v="0"/>
    <n v="0"/>
    <n v="0"/>
    <n v="0"/>
    <n v="0"/>
    <n v="0"/>
    <n v="0"/>
    <n v="0"/>
    <n v="0"/>
    <n v="0"/>
    <n v="1"/>
    <n v="0"/>
    <n v="0"/>
    <n v="1"/>
    <n v="0"/>
    <s v="Stock épuisé"/>
    <s v="Farine de blé blanche Riz Maïs (moulu) Sucre Huile végétale"/>
    <n v="1"/>
    <n v="1"/>
    <n v="1"/>
    <n v="1"/>
    <n v="0"/>
    <n v="0"/>
    <n v="1"/>
    <n v="0"/>
    <s v="Oui"/>
    <s v="Grand'Anse"/>
    <s v="Anse d'Hainault"/>
    <s v="Oui"/>
    <s v="Oui"/>
    <s v="Oui"/>
    <s v="Oui"/>
    <s v="Oui"/>
    <s v="Article indisponible chez les fournisseurs Autre (précisez)"/>
    <n v="0"/>
    <n v="0"/>
    <n v="0"/>
    <n v="0"/>
    <n v="0"/>
    <n v="0"/>
    <n v="0"/>
    <n v="0"/>
    <n v="0"/>
    <n v="0"/>
    <n v="0"/>
    <n v="1"/>
    <n v="0"/>
    <n v="0"/>
    <n v="1"/>
    <n v="0"/>
    <s v="Stock épuisé (produits vendus)"/>
    <s v="Savon lessive Savon pour se laver"/>
    <n v="1"/>
    <n v="0"/>
    <n v="0"/>
    <n v="0"/>
    <n v="0"/>
    <n v="0"/>
    <n v="1"/>
    <n v="0"/>
    <s v="Oui"/>
    <s v="Grand'Anse"/>
    <s v="Anse d'Hainault"/>
    <s v="Oui"/>
    <s v="Oui"/>
    <s v="Oui"/>
    <s v="Oui"/>
    <s v="Oui"/>
    <s v="Oui"/>
    <s v="Oui"/>
    <s v="Oui"/>
    <s v="Non"/>
    <s v="Oui"/>
    <s v="Oui"/>
    <s v="Oui"/>
    <s v="Oui"/>
    <s v="Oui"/>
    <s v=""/>
    <s v=""/>
    <s v=""/>
    <s v="Oui"/>
    <s v=""/>
    <x v="0"/>
  </r>
  <r>
    <s v="NA"/>
    <s v="Femme"/>
    <s v="Détaillant sur une table"/>
    <n v="1"/>
    <n v="0"/>
    <n v="0"/>
    <n v="0"/>
    <n v="0"/>
    <n v="0"/>
    <n v="0"/>
    <n v="0"/>
    <n v="0"/>
    <n v="0"/>
    <s v="Oui, il y a plus de commerçants par rapport au mois passé"/>
    <s v="Moins de 20"/>
    <s v=""/>
    <s v=""/>
    <s v=""/>
    <s v=""/>
    <s v=""/>
    <s v=""/>
    <s v=""/>
    <s v=""/>
    <s v=""/>
    <s v=""/>
    <s v=""/>
    <s v=""/>
    <s v=""/>
    <s v=""/>
    <s v=""/>
    <s v=""/>
    <s v=""/>
    <s v=""/>
    <s v=""/>
    <s v=""/>
    <s v=""/>
    <s v=""/>
    <s v=""/>
    <s v=""/>
    <s v=""/>
    <s v=""/>
    <s v=""/>
    <s v=""/>
    <s v=""/>
    <s v=""/>
    <s v=""/>
    <s v=""/>
    <s v=""/>
    <s v=""/>
    <m/>
    <m/>
    <s v="Oui"/>
    <s v="Article indisponible chez les fournisseurs Article trop cher"/>
    <n v="0"/>
    <n v="0"/>
    <n v="0"/>
    <n v="0"/>
    <n v="0"/>
    <n v="0"/>
    <n v="0"/>
    <n v="0"/>
    <n v="0"/>
    <n v="1"/>
    <n v="0"/>
    <n v="1"/>
    <n v="0"/>
    <n v="0"/>
    <n v="0"/>
    <n v="0"/>
    <s v=""/>
    <s v="Brosse à dent Dentifrice Savon pour se laver"/>
    <n v="0"/>
    <n v="1"/>
    <n v="1"/>
    <n v="0"/>
    <n v="0"/>
    <n v="0"/>
    <n v="1"/>
    <n v="0"/>
    <s v="Oui"/>
    <s v="Grand'Anse"/>
    <s v="Anse d'Hainault"/>
    <s v="Oui"/>
    <s v="Oui"/>
    <s v="Oui"/>
    <s v="Oui"/>
    <s v=""/>
    <s v=""/>
    <s v=""/>
    <s v=""/>
    <s v=""/>
    <s v=""/>
    <s v=""/>
    <s v=""/>
    <s v="Oui"/>
    <s v="Oui"/>
    <s v=""/>
    <s v=""/>
    <s v=""/>
    <s v="Oui"/>
    <s v=""/>
    <x v="0"/>
  </r>
  <r>
    <s v="NA"/>
    <s v="Homme"/>
    <s v="Détaillant sur une table"/>
    <n v="1"/>
    <n v="0"/>
    <n v="0"/>
    <n v="0"/>
    <n v="0"/>
    <n v="0"/>
    <n v="0"/>
    <n v="0"/>
    <n v="0"/>
    <n v="0"/>
    <s v="Oui, il y a plus de commerçants par rapport au mois passé"/>
    <s v="Entre 21 et 60"/>
    <s v=""/>
    <s v=""/>
    <s v=""/>
    <s v=""/>
    <s v=""/>
    <s v=""/>
    <s v=""/>
    <s v=""/>
    <s v=""/>
    <s v=""/>
    <s v=""/>
    <s v=""/>
    <s v=""/>
    <s v=""/>
    <s v=""/>
    <s v=""/>
    <s v=""/>
    <s v=""/>
    <s v=""/>
    <s v=""/>
    <s v=""/>
    <s v=""/>
    <s v=""/>
    <s v=""/>
    <s v=""/>
    <s v=""/>
    <s v=""/>
    <s v=""/>
    <s v=""/>
    <s v=""/>
    <s v=""/>
    <s v=""/>
    <s v=""/>
    <s v=""/>
    <m/>
    <m/>
    <s v="Oui"/>
    <s v="Article indisponible chez les fournisseurs Autre (précisez)"/>
    <n v="0"/>
    <n v="0"/>
    <n v="0"/>
    <n v="0"/>
    <n v="0"/>
    <n v="0"/>
    <n v="0"/>
    <n v="0"/>
    <n v="0"/>
    <n v="0"/>
    <n v="0"/>
    <n v="1"/>
    <n v="0"/>
    <n v="0"/>
    <n v="1"/>
    <n v="0"/>
    <s v="Stock épuisé (produits vendus)"/>
    <s v="Brosse à dent Dentifrice Savon pour se laver"/>
    <n v="0"/>
    <n v="1"/>
    <n v="1"/>
    <n v="0"/>
    <n v="0"/>
    <n v="0"/>
    <n v="1"/>
    <n v="0"/>
    <s v="Oui"/>
    <s v="Ouest"/>
    <s v="Port-au-Prince"/>
    <s v="Non"/>
    <s v="Non"/>
    <s v="Oui"/>
    <s v="Oui"/>
    <s v=""/>
    <s v=""/>
    <s v=""/>
    <s v=""/>
    <s v=""/>
    <s v=""/>
    <s v=""/>
    <s v=""/>
    <s v="Oui"/>
    <s v="Oui"/>
    <s v=""/>
    <s v=""/>
    <s v=""/>
    <s v="Oui"/>
    <s v=""/>
    <x v="0"/>
  </r>
  <r>
    <s v="NA"/>
    <s v="Femme"/>
    <s v="Détaillant avec boutique"/>
    <n v="1"/>
    <n v="0"/>
    <n v="0"/>
    <n v="0"/>
    <n v="0"/>
    <n v="0"/>
    <n v="0"/>
    <n v="0"/>
    <n v="0"/>
    <n v="0"/>
    <s v="Oui, il y a plus de commerçants par rapport au mois passé"/>
    <s v="Moins de 20"/>
    <s v=""/>
    <s v=""/>
    <s v=""/>
    <s v=""/>
    <s v=""/>
    <s v=""/>
    <s v=""/>
    <s v=""/>
    <s v=""/>
    <s v=""/>
    <s v=""/>
    <s v=""/>
    <s v=""/>
    <s v=""/>
    <s v=""/>
    <s v=""/>
    <s v=""/>
    <s v=""/>
    <s v=""/>
    <s v=""/>
    <s v=""/>
    <s v=""/>
    <s v=""/>
    <s v=""/>
    <s v=""/>
    <s v=""/>
    <s v=""/>
    <s v=""/>
    <s v=""/>
    <s v=""/>
    <s v=""/>
    <s v=""/>
    <s v=""/>
    <s v=""/>
    <m/>
    <m/>
    <s v="Oui"/>
    <s v="Article indisponible chez les fournisseurs Autre (précisez)"/>
    <n v="0"/>
    <n v="0"/>
    <n v="0"/>
    <n v="0"/>
    <n v="0"/>
    <n v="0"/>
    <n v="0"/>
    <n v="0"/>
    <n v="0"/>
    <n v="0"/>
    <n v="0"/>
    <n v="1"/>
    <n v="0"/>
    <n v="0"/>
    <n v="1"/>
    <n v="0"/>
    <s v="Stock épuisé (produits vendus)"/>
    <s v="Brosse à dent Dentifrice Papier toilette Serviettes hygiéniques Savon pour se laver"/>
    <n v="0"/>
    <n v="1"/>
    <n v="1"/>
    <n v="1"/>
    <n v="1"/>
    <n v="0"/>
    <n v="1"/>
    <n v="0"/>
    <s v="Oui"/>
    <s v="Sud"/>
    <s v="Les Cayes"/>
    <s v="Non"/>
    <s v="Non"/>
    <s v="Oui"/>
    <s v="Oui"/>
    <s v=""/>
    <s v=""/>
    <s v=""/>
    <s v=""/>
    <s v=""/>
    <s v=""/>
    <s v=""/>
    <s v=""/>
    <s v="Oui"/>
    <s v="Oui"/>
    <s v="Oui"/>
    <s v="Oui"/>
    <s v=""/>
    <s v="Oui"/>
    <s v=""/>
    <x v="0"/>
  </r>
  <r>
    <s v="NA"/>
    <s v="Femme"/>
    <s v="Détaillant sur une table"/>
    <n v="1"/>
    <n v="0"/>
    <n v="0"/>
    <n v="0"/>
    <n v="0"/>
    <n v="0"/>
    <n v="0"/>
    <n v="0"/>
    <n v="0"/>
    <n v="0"/>
    <s v="Oui, il y a plus de commerçants par rapport au mois passé"/>
    <s v="Moins de 20"/>
    <s v="Oui"/>
    <s v="Article indisponible chez les fournisseurs"/>
    <n v="0"/>
    <n v="0"/>
    <n v="0"/>
    <n v="0"/>
    <n v="0"/>
    <n v="0"/>
    <n v="0"/>
    <n v="0"/>
    <n v="0"/>
    <n v="0"/>
    <n v="0"/>
    <n v="0"/>
    <n v="1"/>
    <n v="0"/>
    <n v="0"/>
    <n v="0"/>
    <n v="0"/>
    <s v=""/>
    <s v="Riz Huile végétale"/>
    <n v="0"/>
    <n v="1"/>
    <n v="0"/>
    <n v="0"/>
    <n v="0"/>
    <n v="0"/>
    <n v="1"/>
    <n v="0"/>
    <s v="Oui"/>
    <s v="Grand'Anse"/>
    <s v="Anse d'Hainault"/>
    <s v="Oui"/>
    <s v="Oui"/>
    <s v="Oui"/>
    <s v="Oui"/>
    <s v="Non"/>
    <s v=""/>
    <s v=""/>
    <s v=""/>
    <s v=""/>
    <s v=""/>
    <s v=""/>
    <s v=""/>
    <s v=""/>
    <s v=""/>
    <s v=""/>
    <s v=""/>
    <s v=""/>
    <s v=""/>
    <s v=""/>
    <s v=""/>
    <s v=""/>
    <s v=""/>
    <s v=""/>
    <s v=""/>
    <s v=""/>
    <s v=""/>
    <s v=""/>
    <s v=""/>
    <s v=""/>
    <s v=""/>
    <s v=""/>
    <s v=""/>
    <s v="Oui"/>
    <s v="Grand'Anse"/>
    <s v="Anse d'Hainault"/>
    <s v="Oui"/>
    <s v="Oui"/>
    <s v="Oui"/>
    <s v="Oui"/>
    <s v=""/>
    <s v="Oui"/>
    <s v=""/>
    <s v="Oui"/>
    <s v=""/>
    <s v=""/>
    <s v="Oui"/>
    <s v="Oui"/>
    <s v=""/>
    <s v="Oui"/>
    <s v=""/>
    <s v=""/>
    <s v=""/>
    <s v="Oui"/>
    <s v=""/>
    <x v="0"/>
  </r>
  <r>
    <s v="NA"/>
    <s v="Femme"/>
    <s v="Détaillant sur une table"/>
    <n v="1"/>
    <n v="0"/>
    <n v="0"/>
    <n v="0"/>
    <n v="0"/>
    <n v="0"/>
    <n v="0"/>
    <n v="0"/>
    <n v="0"/>
    <n v="0"/>
    <s v="Oui, il y a plus de commerçants par rapport au mois passé"/>
    <s v="Moins de 20"/>
    <s v=""/>
    <s v=""/>
    <s v=""/>
    <s v=""/>
    <s v=""/>
    <s v=""/>
    <s v=""/>
    <s v=""/>
    <s v=""/>
    <s v=""/>
    <s v=""/>
    <s v=""/>
    <s v=""/>
    <s v=""/>
    <s v=""/>
    <s v=""/>
    <s v=""/>
    <s v=""/>
    <s v=""/>
    <s v=""/>
    <s v=""/>
    <s v=""/>
    <s v=""/>
    <s v=""/>
    <s v=""/>
    <s v=""/>
    <s v=""/>
    <s v=""/>
    <s v=""/>
    <s v=""/>
    <s v=""/>
    <s v=""/>
    <s v=""/>
    <s v=""/>
    <m/>
    <m/>
    <s v="Oui"/>
    <s v="Article indisponible chez les fournisseurs Autre (précisez)"/>
    <n v="0"/>
    <n v="0"/>
    <n v="0"/>
    <n v="0"/>
    <n v="0"/>
    <n v="0"/>
    <n v="0"/>
    <n v="0"/>
    <n v="0"/>
    <n v="0"/>
    <n v="0"/>
    <n v="1"/>
    <n v="0"/>
    <n v="0"/>
    <n v="1"/>
    <n v="0"/>
    <s v="Stock épuisé (produits vendus)"/>
    <s v="Brosse à dent Dentifrice Papier toilette Serviettes hygiéniques Savon pour se laver"/>
    <n v="0"/>
    <n v="1"/>
    <n v="1"/>
    <n v="1"/>
    <n v="1"/>
    <n v="0"/>
    <n v="1"/>
    <n v="0"/>
    <s v="Oui"/>
    <s v="Ouest"/>
    <s v="Port-au-Prince"/>
    <s v="Non"/>
    <s v="Non"/>
    <s v="Oui"/>
    <s v="Oui"/>
    <s v=""/>
    <s v=""/>
    <s v=""/>
    <s v=""/>
    <s v=""/>
    <s v=""/>
    <s v=""/>
    <s v=""/>
    <s v="Oui"/>
    <s v="Oui"/>
    <s v="Oui"/>
    <s v="Oui"/>
    <s v=""/>
    <s v="Oui"/>
    <s v=""/>
    <x v="0"/>
  </r>
  <r>
    <s v="NA"/>
    <s v="Femme"/>
    <s v="Détaillant sur une table"/>
    <n v="1"/>
    <n v="0"/>
    <n v="0"/>
    <n v="0"/>
    <n v="0"/>
    <n v="0"/>
    <n v="0"/>
    <n v="0"/>
    <n v="0"/>
    <n v="0"/>
    <s v="Je ne sais pas / Je ne souhaite pas répondre"/>
    <s v="Entre 21 et 60"/>
    <s v=""/>
    <s v=""/>
    <s v=""/>
    <s v=""/>
    <s v=""/>
    <s v=""/>
    <s v=""/>
    <s v=""/>
    <s v=""/>
    <s v=""/>
    <s v=""/>
    <s v=""/>
    <s v=""/>
    <s v=""/>
    <s v=""/>
    <s v=""/>
    <s v=""/>
    <s v=""/>
    <s v=""/>
    <s v=""/>
    <s v=""/>
    <s v=""/>
    <s v=""/>
    <s v=""/>
    <s v=""/>
    <s v=""/>
    <s v=""/>
    <s v=""/>
    <s v=""/>
    <s v=""/>
    <s v=""/>
    <s v=""/>
    <s v=""/>
    <s v=""/>
    <m/>
    <m/>
    <s v="Non"/>
    <s v=""/>
    <s v=""/>
    <s v=""/>
    <s v=""/>
    <s v=""/>
    <s v=""/>
    <s v=""/>
    <s v=""/>
    <s v=""/>
    <s v=""/>
    <s v=""/>
    <s v=""/>
    <s v=""/>
    <s v=""/>
    <s v=""/>
    <s v=""/>
    <s v=""/>
    <s v=""/>
    <s v=""/>
    <s v=""/>
    <s v=""/>
    <s v=""/>
    <s v=""/>
    <s v=""/>
    <s v=""/>
    <s v=""/>
    <s v=""/>
    <s v="Oui"/>
    <s v="Nord"/>
    <s v="Cap-Haïtien"/>
    <s v="Oui"/>
    <s v="Oui"/>
    <s v="Non"/>
    <s v="Non"/>
    <s v=""/>
    <s v=""/>
    <s v=""/>
    <s v=""/>
    <s v=""/>
    <s v=""/>
    <s v=""/>
    <s v="Oui"/>
    <s v="Oui"/>
    <s v="Oui"/>
    <s v="Oui"/>
    <s v="Oui"/>
    <s v="Oui"/>
    <s v="Oui"/>
    <s v=""/>
    <x v="0"/>
  </r>
  <r>
    <s v="NA"/>
    <s v="Femme"/>
    <s v="Détaillant sur une table"/>
    <n v="1"/>
    <n v="0"/>
    <n v="0"/>
    <n v="0"/>
    <n v="0"/>
    <n v="0"/>
    <n v="0"/>
    <n v="0"/>
    <n v="0"/>
    <n v="0"/>
    <s v="Non, il n'y a pas eu de variation"/>
    <s v="Je ne sais pas / Je ne souhaite pas répondre"/>
    <s v="Oui"/>
    <s v="Changement du taux de change de la Gourde Article trop cher"/>
    <n v="1"/>
    <n v="0"/>
    <n v="0"/>
    <n v="0"/>
    <n v="0"/>
    <n v="0"/>
    <n v="0"/>
    <n v="0"/>
    <n v="0"/>
    <n v="0"/>
    <n v="1"/>
    <n v="0"/>
    <n v="0"/>
    <n v="0"/>
    <n v="0"/>
    <n v="0"/>
    <n v="0"/>
    <s v=""/>
    <s v="Riz Sucre Haricot noir"/>
    <n v="0"/>
    <n v="1"/>
    <n v="0"/>
    <n v="1"/>
    <n v="1"/>
    <n v="0"/>
    <n v="0"/>
    <n v="0"/>
    <s v="Oui"/>
    <s v="Nord"/>
    <s v="Cap-Haïtien"/>
    <s v="Non"/>
    <s v="Non"/>
    <s v="Oui"/>
    <s v="Oui"/>
    <s v="Non"/>
    <s v=""/>
    <s v=""/>
    <s v=""/>
    <s v=""/>
    <s v=""/>
    <s v=""/>
    <s v=""/>
    <s v=""/>
    <s v=""/>
    <s v=""/>
    <s v=""/>
    <s v=""/>
    <s v=""/>
    <s v=""/>
    <s v=""/>
    <s v=""/>
    <s v=""/>
    <s v=""/>
    <s v=""/>
    <s v=""/>
    <s v=""/>
    <s v=""/>
    <s v=""/>
    <s v=""/>
    <s v=""/>
    <s v=""/>
    <s v=""/>
    <s v="Oui"/>
    <s v="Nord"/>
    <s v="Cap-Haïtien"/>
    <s v="Oui"/>
    <s v="Oui"/>
    <s v="Non"/>
    <s v="Non"/>
    <s v="Oui"/>
    <s v="Oui"/>
    <s v="Oui"/>
    <s v="Oui"/>
    <s v="Oui"/>
    <s v="Oui"/>
    <s v="Oui"/>
    <s v="Je ne sais pas, je ne souhaite pas répondre"/>
    <s v="Je ne sais pas, je ne souhaite pas répondre"/>
    <s v="Oui"/>
    <s v="Oui"/>
    <s v="Oui"/>
    <s v="Non"/>
    <s v="Oui"/>
    <s v=""/>
    <x v="0"/>
  </r>
  <r>
    <s v="NA"/>
    <s v="Femme"/>
    <s v="Détaillant sur une table"/>
    <n v="1"/>
    <n v="0"/>
    <n v="0"/>
    <n v="0"/>
    <n v="0"/>
    <n v="0"/>
    <n v="0"/>
    <n v="0"/>
    <n v="0"/>
    <n v="0"/>
    <s v="Oui, il y a plus de commerçants par rapport au mois passé"/>
    <s v="Entre 21 et 60"/>
    <s v=""/>
    <s v=""/>
    <s v=""/>
    <s v=""/>
    <s v=""/>
    <s v=""/>
    <s v=""/>
    <s v=""/>
    <s v=""/>
    <s v=""/>
    <s v=""/>
    <s v=""/>
    <s v=""/>
    <s v=""/>
    <s v=""/>
    <s v=""/>
    <s v=""/>
    <s v=""/>
    <s v=""/>
    <s v=""/>
    <s v=""/>
    <s v=""/>
    <s v=""/>
    <s v=""/>
    <s v=""/>
    <s v=""/>
    <s v=""/>
    <s v=""/>
    <s v=""/>
    <s v=""/>
    <s v=""/>
    <s v=""/>
    <s v=""/>
    <s v=""/>
    <m/>
    <m/>
    <s v="Non"/>
    <s v=""/>
    <s v=""/>
    <s v=""/>
    <s v=""/>
    <s v=""/>
    <s v=""/>
    <s v=""/>
    <s v=""/>
    <s v=""/>
    <s v=""/>
    <s v=""/>
    <s v=""/>
    <s v=""/>
    <s v=""/>
    <s v=""/>
    <s v=""/>
    <s v=""/>
    <s v=""/>
    <s v=""/>
    <s v=""/>
    <s v=""/>
    <s v=""/>
    <s v=""/>
    <s v=""/>
    <s v=""/>
    <s v=""/>
    <s v=""/>
    <s v="Oui"/>
    <s v="Nord"/>
    <s v="Cap-Haïtien"/>
    <s v="Oui"/>
    <s v="Oui"/>
    <s v="Oui"/>
    <s v="Non"/>
    <s v=""/>
    <s v=""/>
    <s v=""/>
    <s v=""/>
    <s v=""/>
    <s v=""/>
    <s v=""/>
    <s v="Oui"/>
    <s v="Oui"/>
    <s v="Oui"/>
    <s v="Oui"/>
    <s v="Oui"/>
    <s v="Oui"/>
    <s v="Oui"/>
    <s v=""/>
    <x v="0"/>
  </r>
  <r>
    <s v="NA"/>
    <s v="Femme"/>
    <s v="Détaillant sur une table"/>
    <n v="1"/>
    <n v="0"/>
    <n v="0"/>
    <n v="0"/>
    <n v="0"/>
    <n v="0"/>
    <n v="0"/>
    <n v="0"/>
    <n v="0"/>
    <n v="0"/>
    <s v="Oui, il y a plus de commerçants par rapport au mois passé"/>
    <s v="Entre 21 et 60"/>
    <s v=""/>
    <s v=""/>
    <s v=""/>
    <s v=""/>
    <s v=""/>
    <s v=""/>
    <s v=""/>
    <s v=""/>
    <s v=""/>
    <s v=""/>
    <s v=""/>
    <s v=""/>
    <s v=""/>
    <s v=""/>
    <s v=""/>
    <s v=""/>
    <s v=""/>
    <s v=""/>
    <s v=""/>
    <s v=""/>
    <s v=""/>
    <s v=""/>
    <s v=""/>
    <s v=""/>
    <s v=""/>
    <s v=""/>
    <s v=""/>
    <s v=""/>
    <s v=""/>
    <s v=""/>
    <s v=""/>
    <s v=""/>
    <s v=""/>
    <s v=""/>
    <m/>
    <m/>
    <s v="Oui"/>
    <s v="Changement du taux de change de la Gourde Article trop cher"/>
    <n v="1"/>
    <n v="0"/>
    <n v="0"/>
    <n v="0"/>
    <n v="0"/>
    <n v="0"/>
    <n v="0"/>
    <n v="0"/>
    <n v="0"/>
    <n v="1"/>
    <n v="0"/>
    <n v="0"/>
    <n v="0"/>
    <n v="0"/>
    <n v="0"/>
    <n v="0"/>
    <s v=""/>
    <s v="Dentifrice Chlore liquide (nettoyage)"/>
    <n v="0"/>
    <n v="0"/>
    <n v="1"/>
    <n v="0"/>
    <n v="0"/>
    <n v="1"/>
    <n v="0"/>
    <n v="0"/>
    <s v="Oui"/>
    <s v="Nord"/>
    <s v="Cap-Haïtien"/>
    <s v="Oui"/>
    <s v="Oui"/>
    <s v="Non"/>
    <s v="Non"/>
    <s v=""/>
    <s v=""/>
    <s v=""/>
    <s v=""/>
    <s v=""/>
    <s v=""/>
    <s v=""/>
    <s v="Oui"/>
    <s v="Oui"/>
    <s v="Oui"/>
    <s v="Oui"/>
    <s v="Oui"/>
    <s v="Oui"/>
    <s v="Je ne sais pas, je ne souhaite pas répondre"/>
    <s v=""/>
    <x v="0"/>
  </r>
  <r>
    <s v="NA"/>
    <s v="Femme"/>
    <s v="Détaillant sur une table"/>
    <n v="1"/>
    <n v="0"/>
    <n v="0"/>
    <n v="0"/>
    <n v="0"/>
    <n v="0"/>
    <n v="0"/>
    <n v="0"/>
    <n v="0"/>
    <n v="0"/>
    <s v="Oui, il y a plus de commerçants par rapport au mois passé"/>
    <s v="Entre 21 et 60"/>
    <s v="Non"/>
    <s v=""/>
    <s v=""/>
    <s v=""/>
    <s v=""/>
    <s v=""/>
    <s v=""/>
    <s v=""/>
    <s v=""/>
    <s v=""/>
    <s v=""/>
    <s v=""/>
    <s v=""/>
    <s v=""/>
    <s v=""/>
    <s v=""/>
    <s v=""/>
    <s v=""/>
    <s v=""/>
    <s v=""/>
    <s v=""/>
    <s v=""/>
    <s v=""/>
    <s v=""/>
    <s v=""/>
    <s v=""/>
    <s v=""/>
    <s v=""/>
    <s v=""/>
    <s v="Non"/>
    <s v=""/>
    <s v=""/>
    <s v="Oui"/>
    <s v="Non"/>
    <s v="Non"/>
    <s v="Non"/>
    <s v=""/>
    <s v=""/>
    <s v=""/>
    <s v=""/>
    <s v=""/>
    <s v=""/>
    <s v=""/>
    <s v=""/>
    <s v=""/>
    <s v=""/>
    <s v=""/>
    <s v=""/>
    <s v=""/>
    <s v=""/>
    <s v=""/>
    <s v=""/>
    <s v=""/>
    <s v=""/>
    <s v=""/>
    <s v=""/>
    <s v=""/>
    <s v=""/>
    <s v=""/>
    <s v=""/>
    <s v=""/>
    <s v=""/>
    <s v=""/>
    <s v=""/>
    <s v=""/>
    <s v=""/>
    <s v=""/>
    <m/>
    <m/>
    <s v=""/>
    <s v=""/>
    <s v="Oui"/>
    <s v="Oui"/>
    <s v="Oui"/>
    <s v="Oui"/>
    <s v="Non"/>
    <s v="Non"/>
    <s v="Oui"/>
    <s v=""/>
    <s v=""/>
    <s v=""/>
    <s v=""/>
    <s v=""/>
    <s v=""/>
    <s v=""/>
    <s v=""/>
    <x v="0"/>
  </r>
  <r>
    <s v="NA"/>
    <s v="Femme"/>
    <s v="Détaillant sur une table"/>
    <n v="1"/>
    <n v="0"/>
    <n v="0"/>
    <n v="0"/>
    <n v="0"/>
    <n v="0"/>
    <n v="0"/>
    <n v="0"/>
    <n v="0"/>
    <n v="0"/>
    <s v="Oui, il y a moins de commerçants par rapport au mois passé"/>
    <s v="Entre 21 et 60"/>
    <s v=""/>
    <s v=""/>
    <s v=""/>
    <s v=""/>
    <s v=""/>
    <s v=""/>
    <s v=""/>
    <s v=""/>
    <s v=""/>
    <s v=""/>
    <s v=""/>
    <s v=""/>
    <s v=""/>
    <s v=""/>
    <s v=""/>
    <s v=""/>
    <s v=""/>
    <s v=""/>
    <s v=""/>
    <s v=""/>
    <s v=""/>
    <s v=""/>
    <s v=""/>
    <s v=""/>
    <s v=""/>
    <s v=""/>
    <s v=""/>
    <s v=""/>
    <s v=""/>
    <s v=""/>
    <s v=""/>
    <s v=""/>
    <s v=""/>
    <s v=""/>
    <m/>
    <m/>
    <s v="Non"/>
    <s v=""/>
    <s v=""/>
    <s v=""/>
    <s v=""/>
    <s v=""/>
    <s v=""/>
    <s v=""/>
    <s v=""/>
    <s v=""/>
    <s v=""/>
    <s v=""/>
    <s v=""/>
    <s v=""/>
    <s v=""/>
    <s v=""/>
    <s v=""/>
    <s v=""/>
    <s v=""/>
    <s v=""/>
    <s v=""/>
    <s v=""/>
    <s v=""/>
    <s v=""/>
    <s v=""/>
    <s v=""/>
    <s v=""/>
    <s v=""/>
    <s v="Oui"/>
    <s v="Nord"/>
    <s v="Cap-Haïtien"/>
    <s v="Oui"/>
    <s v="Oui"/>
    <s v="Non"/>
    <s v="Non"/>
    <s v=""/>
    <s v=""/>
    <s v=""/>
    <s v=""/>
    <s v=""/>
    <s v=""/>
    <s v=""/>
    <s v="Oui"/>
    <s v="Oui"/>
    <s v="Oui"/>
    <s v="Oui"/>
    <s v="Oui"/>
    <s v="Oui"/>
    <s v="Oui"/>
    <s v=""/>
    <x v="0"/>
  </r>
  <r>
    <s v="NA"/>
    <s v="Femme"/>
    <s v="Détaillant sur une table"/>
    <n v="1"/>
    <n v="0"/>
    <n v="0"/>
    <n v="0"/>
    <n v="0"/>
    <n v="0"/>
    <n v="0"/>
    <n v="0"/>
    <n v="0"/>
    <n v="0"/>
    <s v="Oui, il y a plus de commerçants par rapport au mois passé"/>
    <s v="Entre 21 et 60"/>
    <s v="Oui"/>
    <s v="Changement du taux de change de la Gourde Autre (précisez)"/>
    <n v="1"/>
    <n v="0"/>
    <n v="0"/>
    <n v="0"/>
    <n v="0"/>
    <n v="0"/>
    <n v="0"/>
    <n v="0"/>
    <n v="0"/>
    <n v="0"/>
    <n v="0"/>
    <n v="0"/>
    <n v="0"/>
    <n v="0"/>
    <n v="0"/>
    <n v="1"/>
    <n v="0"/>
    <s v="Pas assez d'argent"/>
    <s v="Haricot noir Haricot rouge"/>
    <n v="0"/>
    <n v="0"/>
    <n v="0"/>
    <n v="0"/>
    <n v="1"/>
    <n v="1"/>
    <n v="0"/>
    <n v="0"/>
    <s v="Oui"/>
    <s v="Nord"/>
    <s v="Cap-Haïtien"/>
    <s v="Oui"/>
    <s v="Je ne sais pas, je ne souhaite pas répondre"/>
    <s v="Oui"/>
    <s v="Oui"/>
    <s v=""/>
    <s v=""/>
    <s v=""/>
    <s v=""/>
    <s v=""/>
    <s v=""/>
    <s v=""/>
    <s v=""/>
    <s v=""/>
    <s v=""/>
    <s v=""/>
    <s v=""/>
    <s v=""/>
    <s v=""/>
    <s v=""/>
    <s v=""/>
    <s v=""/>
    <s v=""/>
    <s v=""/>
    <s v=""/>
    <s v=""/>
    <s v=""/>
    <s v=""/>
    <s v=""/>
    <s v=""/>
    <s v=""/>
    <s v=""/>
    <s v=""/>
    <s v=""/>
    <s v=""/>
    <s v=""/>
    <m/>
    <m/>
    <s v=""/>
    <s v=""/>
    <s v="Oui"/>
    <s v="Oui"/>
    <s v="Non"/>
    <s v="Oui"/>
    <s v="Non"/>
    <s v="Non"/>
    <s v="Oui"/>
    <s v=""/>
    <s v=""/>
    <s v=""/>
    <s v=""/>
    <s v=""/>
    <s v=""/>
    <s v=""/>
    <s v=""/>
    <x v="0"/>
  </r>
  <r>
    <s v="NA"/>
    <s v="Femme"/>
    <s v="Détaillant avec boutique"/>
    <n v="1"/>
    <n v="0"/>
    <n v="0"/>
    <n v="0"/>
    <n v="0"/>
    <n v="0"/>
    <n v="0"/>
    <n v="0"/>
    <n v="0"/>
    <n v="0"/>
    <s v="Non, il n'y a pas eu de variation"/>
    <s v="Entre 21 et 60"/>
    <s v="Oui"/>
    <s v="Article trop cher"/>
    <n v="0"/>
    <n v="0"/>
    <n v="0"/>
    <n v="0"/>
    <n v="0"/>
    <n v="0"/>
    <n v="0"/>
    <n v="0"/>
    <n v="0"/>
    <n v="0"/>
    <n v="1"/>
    <n v="0"/>
    <n v="0"/>
    <n v="0"/>
    <n v="0"/>
    <n v="0"/>
    <n v="0"/>
    <s v=""/>
    <s v="Farine de blé blanche Riz Maïs (moulu) Sucre Haricot noir Haricot rouge Huile végétale"/>
    <n v="1"/>
    <n v="1"/>
    <n v="1"/>
    <n v="1"/>
    <n v="1"/>
    <n v="1"/>
    <n v="1"/>
    <n v="0"/>
    <s v="Oui"/>
    <s v="Nord"/>
    <s v="Cap-Haïtien"/>
    <s v="Non"/>
    <s v="Non"/>
    <s v="Oui"/>
    <s v="Oui"/>
    <s v=""/>
    <s v=""/>
    <s v=""/>
    <s v=""/>
    <s v=""/>
    <s v=""/>
    <s v=""/>
    <s v=""/>
    <s v=""/>
    <s v=""/>
    <s v=""/>
    <s v=""/>
    <s v=""/>
    <s v=""/>
    <s v=""/>
    <s v=""/>
    <s v=""/>
    <s v=""/>
    <s v=""/>
    <s v=""/>
    <s v=""/>
    <s v=""/>
    <s v=""/>
    <s v=""/>
    <s v=""/>
    <s v=""/>
    <s v=""/>
    <s v=""/>
    <s v=""/>
    <s v=""/>
    <s v=""/>
    <m/>
    <m/>
    <s v=""/>
    <s v=""/>
    <s v="Oui"/>
    <s v="Oui"/>
    <s v="Oui"/>
    <s v="Oui"/>
    <s v="Non"/>
    <s v="Non"/>
    <s v="Oui"/>
    <s v=""/>
    <s v=""/>
    <s v=""/>
    <s v=""/>
    <s v=""/>
    <s v=""/>
    <s v=""/>
    <s v=""/>
    <x v="0"/>
  </r>
  <r>
    <s v="NA"/>
    <s v="Femme"/>
    <s v="Détaillant sur une table"/>
    <n v="1"/>
    <n v="0"/>
    <n v="0"/>
    <n v="0"/>
    <n v="0"/>
    <n v="0"/>
    <n v="0"/>
    <n v="0"/>
    <n v="0"/>
    <n v="0"/>
    <s v="Oui, il y a plus de commerçants par rapport au mois passé"/>
    <s v="Entre 21 et 60"/>
    <s v="Non"/>
    <s v=""/>
    <s v=""/>
    <s v=""/>
    <s v=""/>
    <s v=""/>
    <s v=""/>
    <s v=""/>
    <s v=""/>
    <s v=""/>
    <s v=""/>
    <s v=""/>
    <s v=""/>
    <s v=""/>
    <s v=""/>
    <s v=""/>
    <s v=""/>
    <s v=""/>
    <s v=""/>
    <s v=""/>
    <s v=""/>
    <s v=""/>
    <s v=""/>
    <s v=""/>
    <s v=""/>
    <s v=""/>
    <s v=""/>
    <s v=""/>
    <s v=""/>
    <s v="Oui"/>
    <s v="Nord"/>
    <s v="Cap-Haïtien"/>
    <s v="Non"/>
    <s v="Je ne sais pas, je ne souhaite pas répondre"/>
    <s v="Oui"/>
    <s v="Oui"/>
    <s v=""/>
    <s v=""/>
    <s v=""/>
    <s v=""/>
    <s v=""/>
    <s v=""/>
    <s v=""/>
    <s v=""/>
    <s v=""/>
    <s v=""/>
    <s v=""/>
    <s v=""/>
    <s v=""/>
    <s v=""/>
    <s v=""/>
    <s v=""/>
    <s v=""/>
    <s v=""/>
    <s v=""/>
    <s v=""/>
    <s v=""/>
    <s v=""/>
    <s v=""/>
    <s v=""/>
    <s v=""/>
    <s v=""/>
    <s v=""/>
    <s v=""/>
    <s v=""/>
    <s v=""/>
    <s v=""/>
    <m/>
    <m/>
    <s v=""/>
    <s v=""/>
    <s v="Oui"/>
    <s v="Oui"/>
    <s v="Oui"/>
    <s v="Oui"/>
    <s v="Non"/>
    <s v="Non"/>
    <s v="Oui"/>
    <s v=""/>
    <s v=""/>
    <s v=""/>
    <s v=""/>
    <s v=""/>
    <s v=""/>
    <s v=""/>
    <s v=""/>
    <x v="0"/>
  </r>
  <r>
    <s v="NA"/>
    <s v="Femme"/>
    <s v="Détaillant sur une table"/>
    <n v="1"/>
    <n v="0"/>
    <n v="0"/>
    <n v="0"/>
    <n v="0"/>
    <n v="0"/>
    <n v="0"/>
    <n v="0"/>
    <n v="0"/>
    <n v="0"/>
    <s v="Oui, il y a moins de commerçants par rapport au mois passé"/>
    <s v="Entre 21 et 60"/>
    <s v=""/>
    <s v=""/>
    <s v=""/>
    <s v=""/>
    <s v=""/>
    <s v=""/>
    <s v=""/>
    <s v=""/>
    <s v=""/>
    <s v=""/>
    <s v=""/>
    <s v=""/>
    <s v=""/>
    <s v=""/>
    <s v=""/>
    <s v=""/>
    <s v=""/>
    <s v=""/>
    <s v=""/>
    <s v=""/>
    <s v=""/>
    <s v=""/>
    <s v=""/>
    <s v=""/>
    <s v=""/>
    <s v=""/>
    <s v=""/>
    <s v=""/>
    <s v=""/>
    <s v=""/>
    <s v=""/>
    <s v=""/>
    <s v=""/>
    <s v=""/>
    <m/>
    <m/>
    <s v="Non"/>
    <s v=""/>
    <s v=""/>
    <s v=""/>
    <s v=""/>
    <s v=""/>
    <s v=""/>
    <s v=""/>
    <s v=""/>
    <s v=""/>
    <s v=""/>
    <s v=""/>
    <s v=""/>
    <s v=""/>
    <s v=""/>
    <s v=""/>
    <s v=""/>
    <s v=""/>
    <s v=""/>
    <s v=""/>
    <s v=""/>
    <s v=""/>
    <s v=""/>
    <s v=""/>
    <s v=""/>
    <s v=""/>
    <s v=""/>
    <s v=""/>
    <s v="Oui"/>
    <s v="Nord"/>
    <s v="Cap-Haïtien"/>
    <s v="Oui"/>
    <s v="Oui"/>
    <s v="Non"/>
    <s v="Non"/>
    <s v=""/>
    <s v=""/>
    <s v=""/>
    <s v=""/>
    <s v=""/>
    <s v=""/>
    <s v=""/>
    <s v="Oui"/>
    <s v="Oui"/>
    <s v="Oui"/>
    <s v="Oui"/>
    <s v="Oui"/>
    <s v="Oui"/>
    <s v="Oui"/>
    <s v=""/>
    <x v="0"/>
  </r>
  <r>
    <s v="NA"/>
    <s v="Femme"/>
    <s v="Détaillant sur une table"/>
    <n v="1"/>
    <n v="0"/>
    <n v="1"/>
    <n v="0"/>
    <n v="0"/>
    <n v="0"/>
    <n v="0"/>
    <n v="0"/>
    <n v="0"/>
    <n v="0"/>
    <s v="Non, il n'y a pas eu de variation"/>
    <s v="Plus de 60"/>
    <s v="Non"/>
    <s v=""/>
    <s v=""/>
    <s v=""/>
    <s v=""/>
    <s v=""/>
    <s v=""/>
    <s v=""/>
    <s v=""/>
    <s v=""/>
    <s v=""/>
    <s v=""/>
    <s v=""/>
    <s v=""/>
    <s v=""/>
    <s v=""/>
    <s v=""/>
    <s v=""/>
    <s v=""/>
    <s v=""/>
    <s v=""/>
    <s v=""/>
    <s v=""/>
    <s v=""/>
    <s v=""/>
    <s v=""/>
    <s v=""/>
    <s v=""/>
    <s v=""/>
    <s v="Oui"/>
    <s v="Ouest"/>
    <s v="Cité Soleil"/>
    <s v="Non"/>
    <s v="Oui"/>
    <s v="Oui"/>
    <s v="Oui"/>
    <s v=""/>
    <s v=""/>
    <s v=""/>
    <s v=""/>
    <s v=""/>
    <s v=""/>
    <s v=""/>
    <s v=""/>
    <s v=""/>
    <s v=""/>
    <s v=""/>
    <s v=""/>
    <s v=""/>
    <s v=""/>
    <s v=""/>
    <s v=""/>
    <s v=""/>
    <s v=""/>
    <s v=""/>
    <s v=""/>
    <s v=""/>
    <s v=""/>
    <s v=""/>
    <s v=""/>
    <s v=""/>
    <s v=""/>
    <s v=""/>
    <s v=""/>
    <s v=""/>
    <s v=""/>
    <s v=""/>
    <m/>
    <m/>
    <s v=""/>
    <s v=""/>
    <s v="Non"/>
    <s v="Oui"/>
    <s v="Oui"/>
    <s v="Oui"/>
    <s v="Non"/>
    <s v="Oui"/>
    <s v="Oui"/>
    <s v=""/>
    <s v=""/>
    <s v=""/>
    <s v=""/>
    <s v=""/>
    <s v=""/>
    <s v=""/>
    <s v=""/>
    <x v="0"/>
  </r>
  <r>
    <s v="NA"/>
    <s v="Femme"/>
    <s v="Détaillant sur une table"/>
    <n v="1"/>
    <n v="0"/>
    <n v="1"/>
    <n v="0"/>
    <n v="1"/>
    <n v="0"/>
    <n v="0"/>
    <n v="0"/>
    <n v="0"/>
    <n v="0"/>
    <s v="Oui, il y a plus de commerçants par rapport au mois passé"/>
    <s v="Entre 21 et 60"/>
    <s v="Oui"/>
    <s v="Changement du taux de change de la Gourde"/>
    <n v="1"/>
    <n v="0"/>
    <n v="0"/>
    <n v="0"/>
    <n v="0"/>
    <n v="0"/>
    <n v="0"/>
    <n v="0"/>
    <n v="0"/>
    <n v="0"/>
    <n v="0"/>
    <n v="0"/>
    <n v="0"/>
    <n v="0"/>
    <n v="0"/>
    <n v="0"/>
    <n v="0"/>
    <s v=""/>
    <s v="Riz Farine de blé blanche Sucre"/>
    <n v="1"/>
    <n v="1"/>
    <n v="0"/>
    <n v="1"/>
    <n v="0"/>
    <n v="0"/>
    <n v="0"/>
    <n v="0"/>
    <s v="Oui"/>
    <s v="Ouest"/>
    <s v="Cité Soleil"/>
    <s v="Non"/>
    <s v="Oui"/>
    <s v="Oui"/>
    <s v="Oui"/>
    <s v=""/>
    <s v=""/>
    <s v=""/>
    <s v=""/>
    <s v=""/>
    <s v=""/>
    <s v=""/>
    <s v=""/>
    <s v=""/>
    <s v=""/>
    <s v=""/>
    <s v=""/>
    <s v=""/>
    <s v=""/>
    <s v=""/>
    <s v=""/>
    <s v=""/>
    <s v=""/>
    <s v=""/>
    <s v=""/>
    <s v=""/>
    <s v=""/>
    <s v=""/>
    <s v=""/>
    <s v=""/>
    <s v=""/>
    <s v=""/>
    <s v=""/>
    <s v=""/>
    <s v=""/>
    <s v=""/>
    <m/>
    <m/>
    <s v=""/>
    <s v=""/>
    <s v="Non"/>
    <s v="Oui"/>
    <s v="Oui"/>
    <s v="Oui"/>
    <s v="Non"/>
    <s v="Oui"/>
    <s v="Oui"/>
    <s v=""/>
    <s v=""/>
    <s v=""/>
    <s v=""/>
    <s v=""/>
    <s v=""/>
    <s v=""/>
    <s v=""/>
    <x v="0"/>
  </r>
  <r>
    <s v="NA"/>
    <s v="Femme"/>
    <s v="Détaillant sur une table"/>
    <n v="1"/>
    <n v="0"/>
    <n v="0"/>
    <n v="0"/>
    <n v="0"/>
    <n v="0"/>
    <n v="0"/>
    <n v="0"/>
    <n v="0"/>
    <n v="0"/>
    <s v="Je ne sais pas / Je ne souhaite pas répondre"/>
    <s v="Je ne sais pas / Je ne souhaite pas répondre"/>
    <s v="Non"/>
    <s v=""/>
    <s v=""/>
    <s v=""/>
    <s v=""/>
    <s v=""/>
    <s v=""/>
    <s v=""/>
    <s v=""/>
    <s v=""/>
    <s v=""/>
    <s v=""/>
    <s v=""/>
    <s v=""/>
    <s v=""/>
    <s v=""/>
    <s v=""/>
    <s v=""/>
    <s v=""/>
    <s v=""/>
    <s v=""/>
    <s v=""/>
    <s v=""/>
    <s v=""/>
    <s v=""/>
    <s v=""/>
    <s v=""/>
    <s v=""/>
    <s v=""/>
    <s v="Oui"/>
    <s v="Ouest"/>
    <s v="Port-au-Prince"/>
    <s v="Non"/>
    <s v="Non"/>
    <s v="Oui"/>
    <s v="Non"/>
    <s v=""/>
    <s v=""/>
    <s v=""/>
    <s v=""/>
    <s v=""/>
    <s v=""/>
    <s v=""/>
    <s v=""/>
    <s v=""/>
    <s v=""/>
    <s v=""/>
    <s v=""/>
    <s v=""/>
    <s v=""/>
    <s v=""/>
    <s v=""/>
    <s v=""/>
    <s v=""/>
    <s v=""/>
    <s v=""/>
    <s v=""/>
    <s v=""/>
    <s v=""/>
    <s v=""/>
    <s v=""/>
    <s v=""/>
    <s v=""/>
    <s v=""/>
    <s v=""/>
    <s v=""/>
    <s v=""/>
    <m/>
    <m/>
    <s v=""/>
    <s v=""/>
    <s v="Je ne sais pas, je ne souhaite pas répondre"/>
    <s v="Oui"/>
    <s v="Oui"/>
    <s v="Je ne sais pas, je ne souhaite pas répondre"/>
    <s v="Non"/>
    <s v="Non"/>
    <s v="Je ne sais pas, je ne souhaite pas répondre"/>
    <s v=""/>
    <s v=""/>
    <s v=""/>
    <s v=""/>
    <s v=""/>
    <s v=""/>
    <s v=""/>
    <s v=""/>
    <x v="0"/>
  </r>
  <r>
    <s v="NA"/>
    <s v="Femme"/>
    <s v="Détaillant sur une table"/>
    <n v="1"/>
    <n v="0"/>
    <n v="0"/>
    <n v="0"/>
    <n v="1"/>
    <n v="0"/>
    <n v="0"/>
    <n v="0"/>
    <n v="0"/>
    <n v="0"/>
    <s v="Oui, il y a plus de commerçants par rapport au mois passé"/>
    <s v="Moins de 20"/>
    <s v="Non"/>
    <s v=""/>
    <s v=""/>
    <s v=""/>
    <s v=""/>
    <s v=""/>
    <s v=""/>
    <s v=""/>
    <s v=""/>
    <s v=""/>
    <s v=""/>
    <s v=""/>
    <s v=""/>
    <s v=""/>
    <s v=""/>
    <s v=""/>
    <s v=""/>
    <s v=""/>
    <s v=""/>
    <s v=""/>
    <s v=""/>
    <s v=""/>
    <s v=""/>
    <s v=""/>
    <s v=""/>
    <s v=""/>
    <s v=""/>
    <s v=""/>
    <s v=""/>
    <s v="Oui"/>
    <s v="Ouest"/>
    <s v="Port-au-Prince"/>
    <s v="Oui"/>
    <s v="Non"/>
    <s v="Oui"/>
    <s v="Non"/>
    <s v=""/>
    <s v=""/>
    <s v=""/>
    <s v=""/>
    <s v=""/>
    <s v=""/>
    <s v=""/>
    <s v=""/>
    <s v=""/>
    <s v=""/>
    <s v=""/>
    <s v=""/>
    <s v=""/>
    <s v=""/>
    <s v=""/>
    <s v=""/>
    <s v=""/>
    <s v=""/>
    <s v=""/>
    <s v=""/>
    <s v=""/>
    <s v=""/>
    <s v=""/>
    <s v=""/>
    <s v=""/>
    <s v=""/>
    <s v=""/>
    <s v=""/>
    <s v=""/>
    <s v=""/>
    <s v=""/>
    <m/>
    <m/>
    <s v=""/>
    <s v=""/>
    <s v="Oui"/>
    <s v="Oui"/>
    <s v="Oui"/>
    <s v="Oui"/>
    <s v="Non"/>
    <s v="Oui"/>
    <s v="Oui"/>
    <s v=""/>
    <s v=""/>
    <s v=""/>
    <s v=""/>
    <s v=""/>
    <s v=""/>
    <s v=""/>
    <s v=""/>
    <x v="0"/>
  </r>
  <r>
    <s v="NA"/>
    <s v="Femme"/>
    <s v="Détaillant sur une table"/>
    <n v="1"/>
    <n v="0"/>
    <n v="0"/>
    <n v="0"/>
    <n v="1"/>
    <n v="0"/>
    <n v="0"/>
    <n v="0"/>
    <n v="0"/>
    <n v="0"/>
    <s v="Non, il n'y a pas eu de variation"/>
    <s v="Moins de 20"/>
    <s v=""/>
    <s v=""/>
    <s v=""/>
    <s v=""/>
    <s v=""/>
    <s v=""/>
    <s v=""/>
    <s v=""/>
    <s v=""/>
    <s v=""/>
    <s v=""/>
    <s v=""/>
    <s v=""/>
    <s v=""/>
    <s v=""/>
    <s v=""/>
    <s v=""/>
    <s v=""/>
    <s v=""/>
    <s v=""/>
    <s v=""/>
    <s v=""/>
    <s v=""/>
    <s v=""/>
    <s v=""/>
    <s v=""/>
    <s v=""/>
    <s v=""/>
    <s v=""/>
    <s v=""/>
    <s v=""/>
    <s v=""/>
    <s v=""/>
    <s v=""/>
    <m/>
    <m/>
    <s v="Oui"/>
    <s v="Article trop cher Autre (précisez)"/>
    <n v="0"/>
    <n v="0"/>
    <n v="0"/>
    <n v="0"/>
    <n v="0"/>
    <n v="0"/>
    <n v="0"/>
    <n v="0"/>
    <n v="0"/>
    <n v="1"/>
    <n v="0"/>
    <n v="0"/>
    <n v="0"/>
    <n v="0"/>
    <n v="1"/>
    <n v="0"/>
    <s v="Pas assez d'argent"/>
    <s v="Serviettes hygiéniques"/>
    <n v="0"/>
    <n v="0"/>
    <n v="0"/>
    <n v="0"/>
    <n v="1"/>
    <n v="0"/>
    <n v="0"/>
    <n v="0"/>
    <s v="Oui"/>
    <s v="Ouest"/>
    <s v="Cité Soleil"/>
    <s v="Oui"/>
    <s v="Oui"/>
    <s v="Oui"/>
    <s v="Non"/>
    <s v=""/>
    <s v=""/>
    <s v=""/>
    <s v=""/>
    <s v=""/>
    <s v=""/>
    <s v=""/>
    <s v=""/>
    <s v="Oui"/>
    <s v="Oui"/>
    <s v=""/>
    <s v="Oui"/>
    <s v=""/>
    <s v=""/>
    <s v=""/>
    <x v="0"/>
  </r>
  <r>
    <s v="NA"/>
    <s v="Femme"/>
    <s v="Détaillant avec boutique"/>
    <n v="1"/>
    <n v="0"/>
    <n v="0"/>
    <n v="0"/>
    <n v="0"/>
    <n v="0"/>
    <n v="0"/>
    <n v="0"/>
    <n v="0"/>
    <n v="0"/>
    <s v="Oui, il y a moins de commerçants par rapport au mois passé"/>
    <s v="Moins de 20"/>
    <s v="Non"/>
    <s v=""/>
    <s v=""/>
    <s v=""/>
    <s v=""/>
    <s v=""/>
    <s v=""/>
    <s v=""/>
    <s v=""/>
    <s v=""/>
    <s v=""/>
    <s v=""/>
    <s v=""/>
    <s v=""/>
    <s v=""/>
    <s v=""/>
    <s v=""/>
    <s v=""/>
    <s v=""/>
    <s v=""/>
    <s v=""/>
    <s v=""/>
    <s v=""/>
    <s v=""/>
    <s v=""/>
    <s v=""/>
    <s v=""/>
    <s v=""/>
    <s v=""/>
    <s v="Oui"/>
    <s v="Ouest"/>
    <s v="Delmas"/>
    <s v="Oui"/>
    <s v="Oui"/>
    <s v="Oui"/>
    <s v="Non"/>
    <s v=""/>
    <s v=""/>
    <s v=""/>
    <s v=""/>
    <s v=""/>
    <s v=""/>
    <s v=""/>
    <s v=""/>
    <s v=""/>
    <s v=""/>
    <s v=""/>
    <s v=""/>
    <s v=""/>
    <s v=""/>
    <s v=""/>
    <s v=""/>
    <s v=""/>
    <s v=""/>
    <s v=""/>
    <s v=""/>
    <s v=""/>
    <s v=""/>
    <s v=""/>
    <s v=""/>
    <s v=""/>
    <s v=""/>
    <s v=""/>
    <s v=""/>
    <s v=""/>
    <s v=""/>
    <s v=""/>
    <m/>
    <m/>
    <s v=""/>
    <s v=""/>
    <s v="Non"/>
    <s v="Oui"/>
    <s v="Oui"/>
    <s v="Oui"/>
    <s v="Oui"/>
    <s v="Oui"/>
    <s v="Oui"/>
    <s v=""/>
    <s v=""/>
    <s v=""/>
    <s v=""/>
    <s v=""/>
    <s v=""/>
    <s v=""/>
    <s v=""/>
    <x v="0"/>
  </r>
  <r>
    <s v="NA"/>
    <s v="Homme"/>
    <s v="Détaillant avec boutique"/>
    <n v="1"/>
    <n v="0"/>
    <n v="1"/>
    <n v="0"/>
    <n v="0"/>
    <n v="0"/>
    <n v="0"/>
    <n v="0"/>
    <n v="0"/>
    <n v="0"/>
    <s v="Oui, il y a plus de commerçants par rapport au mois passé"/>
    <s v="Moins de 20"/>
    <s v="Non"/>
    <s v=""/>
    <s v=""/>
    <s v=""/>
    <s v=""/>
    <s v=""/>
    <s v=""/>
    <s v=""/>
    <s v=""/>
    <s v=""/>
    <s v=""/>
    <s v=""/>
    <s v=""/>
    <s v=""/>
    <s v=""/>
    <s v=""/>
    <s v=""/>
    <s v=""/>
    <s v=""/>
    <s v=""/>
    <s v=""/>
    <s v=""/>
    <s v=""/>
    <s v=""/>
    <s v=""/>
    <s v=""/>
    <s v=""/>
    <s v=""/>
    <s v=""/>
    <s v="Non"/>
    <s v=""/>
    <s v=""/>
    <s v="Non"/>
    <s v="Non"/>
    <s v="Non"/>
    <s v="Non"/>
    <s v=""/>
    <s v=""/>
    <s v=""/>
    <s v=""/>
    <s v=""/>
    <s v=""/>
    <s v=""/>
    <s v=""/>
    <s v=""/>
    <s v=""/>
    <s v=""/>
    <s v=""/>
    <s v=""/>
    <s v=""/>
    <s v=""/>
    <s v=""/>
    <s v=""/>
    <s v=""/>
    <s v=""/>
    <s v=""/>
    <s v=""/>
    <s v=""/>
    <s v=""/>
    <s v=""/>
    <s v=""/>
    <s v=""/>
    <s v=""/>
    <s v=""/>
    <s v=""/>
    <s v=""/>
    <s v=""/>
    <m/>
    <m/>
    <s v=""/>
    <s v=""/>
    <s v="Non"/>
    <s v="Oui"/>
    <s v="Oui"/>
    <s v="Oui"/>
    <s v="Oui"/>
    <s v="Non"/>
    <s v="Oui"/>
    <s v=""/>
    <s v=""/>
    <s v=""/>
    <s v=""/>
    <s v=""/>
    <s v=""/>
    <s v=""/>
    <s v=""/>
    <x v="0"/>
  </r>
  <r>
    <n v="25"/>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source aménagée (borne fontaine, pompe, etc.)"/>
    <x v="1"/>
  </r>
  <r>
    <n v="35"/>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s v="NA"/>
    <s v="Femme"/>
    <s v="Détaillant sur une table"/>
    <n v="1"/>
    <n v="0"/>
    <n v="0"/>
    <n v="0"/>
    <n v="0"/>
    <n v="0"/>
    <n v="0"/>
    <n v="0"/>
    <n v="0"/>
    <n v="0"/>
    <s v="Non, il n'y a pas eu de variation"/>
    <s v="Je ne sais pas / Je ne souhaite pas répondre"/>
    <s v=""/>
    <s v=""/>
    <s v=""/>
    <s v=""/>
    <s v=""/>
    <s v=""/>
    <s v=""/>
    <s v=""/>
    <s v=""/>
    <s v=""/>
    <s v=""/>
    <s v=""/>
    <s v=""/>
    <s v=""/>
    <s v=""/>
    <s v=""/>
    <s v=""/>
    <s v=""/>
    <s v=""/>
    <s v=""/>
    <s v=""/>
    <s v=""/>
    <s v=""/>
    <s v=""/>
    <s v=""/>
    <s v=""/>
    <s v=""/>
    <s v=""/>
    <s v=""/>
    <s v=""/>
    <s v=""/>
    <s v=""/>
    <s v=""/>
    <s v=""/>
    <m/>
    <m/>
    <s v="Non"/>
    <s v=""/>
    <s v=""/>
    <s v=""/>
    <s v=""/>
    <s v=""/>
    <s v=""/>
    <s v=""/>
    <s v=""/>
    <s v=""/>
    <s v=""/>
    <s v=""/>
    <s v=""/>
    <s v=""/>
    <s v=""/>
    <s v=""/>
    <s v=""/>
    <s v=""/>
    <s v=""/>
    <s v=""/>
    <s v=""/>
    <s v=""/>
    <s v=""/>
    <s v=""/>
    <s v=""/>
    <s v=""/>
    <s v=""/>
    <s v=""/>
    <s v="Oui"/>
    <s v="Ouest"/>
    <s v="Tabarre"/>
    <s v="Oui"/>
    <s v="Non"/>
    <s v="Non"/>
    <s v="Non"/>
    <s v=""/>
    <s v=""/>
    <s v=""/>
    <s v=""/>
    <s v=""/>
    <s v=""/>
    <s v=""/>
    <s v=""/>
    <s v="Je ne sais pas, je ne souhaite pas répondre"/>
    <s v="Je ne sais pas, je ne souhaite pas répondre"/>
    <s v=""/>
    <s v="Je ne sais pas, je ne souhaite pas répondre"/>
    <s v=""/>
    <s v="Oui"/>
    <s v=""/>
    <x v="0"/>
  </r>
  <r>
    <n v="25"/>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chez un voisin"/>
    <x v="3"/>
  </r>
  <r>
    <n v="3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chez un voisin"/>
    <x v="3"/>
  </r>
  <r>
    <n v="4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chez un voisin"/>
    <x v="3"/>
  </r>
  <r>
    <s v="NA"/>
    <s v="Femme"/>
    <s v="Détaillant sur une table"/>
    <n v="1"/>
    <n v="0"/>
    <n v="0"/>
    <n v="0"/>
    <n v="0"/>
    <n v="0"/>
    <n v="0"/>
    <n v="0"/>
    <n v="0"/>
    <n v="0"/>
    <s v="Oui, il y a moins de commerçants par rapport au mois passé"/>
    <s v="Je ne sais pas / Je ne souhaite pas répondre"/>
    <s v=""/>
    <s v=""/>
    <s v=""/>
    <s v=""/>
    <s v=""/>
    <s v=""/>
    <s v=""/>
    <s v=""/>
    <s v=""/>
    <s v=""/>
    <s v=""/>
    <s v=""/>
    <s v=""/>
    <s v=""/>
    <s v=""/>
    <s v=""/>
    <s v=""/>
    <s v=""/>
    <s v=""/>
    <s v=""/>
    <s v=""/>
    <s v=""/>
    <s v=""/>
    <s v=""/>
    <s v=""/>
    <s v=""/>
    <s v=""/>
    <s v=""/>
    <s v=""/>
    <s v=""/>
    <s v=""/>
    <s v=""/>
    <s v=""/>
    <s v=""/>
    <m/>
    <m/>
    <s v="Non"/>
    <s v=""/>
    <s v=""/>
    <s v=""/>
    <s v=""/>
    <s v=""/>
    <s v=""/>
    <s v=""/>
    <s v=""/>
    <s v=""/>
    <s v=""/>
    <s v=""/>
    <s v=""/>
    <s v=""/>
    <s v=""/>
    <s v=""/>
    <s v=""/>
    <s v=""/>
    <s v=""/>
    <s v=""/>
    <s v=""/>
    <s v=""/>
    <s v=""/>
    <s v=""/>
    <s v=""/>
    <s v=""/>
    <s v=""/>
    <s v=""/>
    <s v="Oui"/>
    <s v="Ouest"/>
    <s v="Cité Soleil"/>
    <s v="Oui"/>
    <s v="Oui"/>
    <s v="Non"/>
    <s v="Non"/>
    <s v=""/>
    <s v=""/>
    <s v=""/>
    <s v=""/>
    <s v=""/>
    <s v=""/>
    <s v=""/>
    <s v="Je ne sais pas, je ne souhaite pas répondre"/>
    <s v=""/>
    <s v=""/>
    <s v=""/>
    <s v=""/>
    <s v="Je ne sais pas, je ne souhaite pas répondre"/>
    <s v=""/>
    <s v=""/>
    <x v="0"/>
  </r>
  <r>
    <n v="30"/>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 kiosque"/>
    <x v="1"/>
  </r>
  <r>
    <s v="NA"/>
    <s v="Homme"/>
    <s v="Détaillant sur une table"/>
    <n v="1"/>
    <n v="0"/>
    <n v="0"/>
    <n v="0"/>
    <n v="0"/>
    <n v="0"/>
    <n v="0"/>
    <n v="0"/>
    <n v="0"/>
    <n v="0"/>
    <s v="Non, il n'y a pas eu de variation"/>
    <s v="Moins de 20"/>
    <s v=""/>
    <s v=""/>
    <s v=""/>
    <s v=""/>
    <s v=""/>
    <s v=""/>
    <s v=""/>
    <s v=""/>
    <s v=""/>
    <s v=""/>
    <s v=""/>
    <s v=""/>
    <s v=""/>
    <s v=""/>
    <s v=""/>
    <s v=""/>
    <s v=""/>
    <s v=""/>
    <s v=""/>
    <s v=""/>
    <s v=""/>
    <s v=""/>
    <s v=""/>
    <s v=""/>
    <s v=""/>
    <s v=""/>
    <s v=""/>
    <s v=""/>
    <s v=""/>
    <s v=""/>
    <s v=""/>
    <s v=""/>
    <s v=""/>
    <s v=""/>
    <m/>
    <m/>
    <s v="Oui"/>
    <s v="Autre (précisez)"/>
    <n v="0"/>
    <n v="0"/>
    <n v="0"/>
    <n v="0"/>
    <n v="0"/>
    <n v="0"/>
    <n v="0"/>
    <n v="0"/>
    <n v="0"/>
    <n v="0"/>
    <n v="0"/>
    <n v="0"/>
    <n v="0"/>
    <n v="0"/>
    <n v="1"/>
    <n v="0"/>
    <s v="Pas assez d'argent"/>
    <s v="Savon pour se laver"/>
    <n v="0"/>
    <n v="0"/>
    <n v="0"/>
    <n v="0"/>
    <n v="0"/>
    <n v="0"/>
    <n v="1"/>
    <n v="0"/>
    <s v="Oui"/>
    <s v="Ouest"/>
    <s v="Cité Soleil"/>
    <s v="Oui"/>
    <s v="Oui"/>
    <s v="Oui"/>
    <s v="Non"/>
    <s v=""/>
    <s v=""/>
    <s v=""/>
    <s v=""/>
    <s v=""/>
    <s v=""/>
    <s v=""/>
    <s v=""/>
    <s v="Oui"/>
    <s v="Oui"/>
    <s v=""/>
    <s v=""/>
    <s v=""/>
    <s v="Oui"/>
    <s v=""/>
    <x v="0"/>
  </r>
  <r>
    <s v="NA"/>
    <s v="Femme"/>
    <s v="Détaillant avec boutique"/>
    <n v="1"/>
    <n v="0"/>
    <n v="0"/>
    <n v="0"/>
    <n v="1"/>
    <n v="0"/>
    <n v="0"/>
    <n v="0"/>
    <n v="0"/>
    <n v="0"/>
    <s v="Oui, il y a plus de commerçants par rapport au mois passé"/>
    <s v="Moins de 20"/>
    <s v=""/>
    <s v=""/>
    <s v=""/>
    <s v=""/>
    <s v=""/>
    <s v=""/>
    <s v=""/>
    <s v=""/>
    <s v=""/>
    <s v=""/>
    <s v=""/>
    <s v=""/>
    <s v=""/>
    <s v=""/>
    <s v=""/>
    <s v=""/>
    <s v=""/>
    <s v=""/>
    <s v=""/>
    <s v=""/>
    <s v=""/>
    <s v=""/>
    <s v=""/>
    <s v=""/>
    <s v=""/>
    <s v=""/>
    <s v=""/>
    <s v=""/>
    <s v=""/>
    <s v=""/>
    <s v=""/>
    <s v=""/>
    <s v=""/>
    <s v=""/>
    <m/>
    <m/>
    <s v="Oui"/>
    <s v="Changement du taux de change de la Gourde Le prix du transport a augmenté"/>
    <n v="1"/>
    <n v="0"/>
    <n v="0"/>
    <n v="0"/>
    <n v="1"/>
    <n v="0"/>
    <n v="0"/>
    <n v="0"/>
    <n v="0"/>
    <n v="0"/>
    <n v="0"/>
    <n v="0"/>
    <n v="0"/>
    <n v="0"/>
    <n v="0"/>
    <n v="0"/>
    <s v=""/>
    <s v="Savon lessive Chlore liquide (nettoyage)"/>
    <n v="1"/>
    <n v="0"/>
    <n v="0"/>
    <n v="0"/>
    <n v="0"/>
    <n v="1"/>
    <n v="0"/>
    <n v="0"/>
    <s v="Oui"/>
    <s v="Ouest"/>
    <s v="Delmas"/>
    <s v="Oui"/>
    <s v="Non"/>
    <s v="Non"/>
    <s v="Je ne sais pas, je ne souhaite pas répondre"/>
    <s v=""/>
    <s v=""/>
    <s v=""/>
    <s v=""/>
    <s v=""/>
    <s v=""/>
    <s v=""/>
    <s v="Oui"/>
    <s v=""/>
    <s v=""/>
    <s v=""/>
    <s v=""/>
    <s v="Oui"/>
    <s v=""/>
    <s v=""/>
    <x v="0"/>
  </r>
  <r>
    <n v="0"/>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source aménagée (borne fontaine, pompe, etc.)"/>
    <x v="1"/>
  </r>
  <r>
    <n v="5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n v="25"/>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Pas de réponse"/>
    <x v="0"/>
  </r>
  <r>
    <s v="NA"/>
    <s v="Femme"/>
    <s v="Détaillant avec boutique"/>
    <n v="1"/>
    <n v="0"/>
    <n v="0"/>
    <n v="0"/>
    <n v="0"/>
    <n v="0"/>
    <n v="0"/>
    <n v="0"/>
    <n v="0"/>
    <n v="0"/>
    <s v="Oui, il y a plus de commerçants par rapport au mois passé"/>
    <s v="Entre 21 et 60"/>
    <s v=""/>
    <s v=""/>
    <s v=""/>
    <s v=""/>
    <s v=""/>
    <s v=""/>
    <s v=""/>
    <s v=""/>
    <s v=""/>
    <s v=""/>
    <s v=""/>
    <s v=""/>
    <s v=""/>
    <s v=""/>
    <s v=""/>
    <s v=""/>
    <s v=""/>
    <s v=""/>
    <s v=""/>
    <s v=""/>
    <s v=""/>
    <s v=""/>
    <s v=""/>
    <s v=""/>
    <s v=""/>
    <s v=""/>
    <s v=""/>
    <s v=""/>
    <s v=""/>
    <s v=""/>
    <s v=""/>
    <s v=""/>
    <s v=""/>
    <s v=""/>
    <m/>
    <m/>
    <s v="Oui"/>
    <s v="Insécurité sur les routes"/>
    <n v="0"/>
    <n v="0"/>
    <n v="1"/>
    <n v="0"/>
    <n v="0"/>
    <n v="0"/>
    <n v="0"/>
    <n v="0"/>
    <n v="0"/>
    <n v="0"/>
    <n v="0"/>
    <n v="0"/>
    <n v="0"/>
    <n v="0"/>
    <n v="0"/>
    <n v="0"/>
    <s v=""/>
    <s v="Papier toilette Dentifrice Serviettes hygiéniques"/>
    <n v="0"/>
    <n v="0"/>
    <n v="1"/>
    <n v="1"/>
    <n v="1"/>
    <n v="0"/>
    <n v="0"/>
    <n v="0"/>
    <s v="Oui"/>
    <s v="Ouest"/>
    <s v="Petit-Goâve"/>
    <s v="Oui"/>
    <s v="Non"/>
    <s v="Non"/>
    <s v="Oui"/>
    <s v=""/>
    <s v=""/>
    <s v=""/>
    <s v=""/>
    <s v=""/>
    <s v=""/>
    <s v=""/>
    <s v="Oui"/>
    <s v="Oui"/>
    <s v="Oui"/>
    <s v="Oui"/>
    <s v="Oui"/>
    <s v=""/>
    <s v="Oui"/>
    <s v=""/>
    <x v="0"/>
  </r>
  <r>
    <s v="NA"/>
    <s v="Homme"/>
    <s v="Détaillant avec boutique"/>
    <n v="1"/>
    <n v="0"/>
    <n v="1"/>
    <n v="0"/>
    <n v="0"/>
    <n v="0"/>
    <n v="0"/>
    <n v="0"/>
    <n v="0"/>
    <n v="0"/>
    <s v="Oui, il y a plus de commerçants par rapport au mois passé"/>
    <s v="Plus de 60"/>
    <s v=""/>
    <s v=""/>
    <s v=""/>
    <s v=""/>
    <s v=""/>
    <s v=""/>
    <s v=""/>
    <s v=""/>
    <s v=""/>
    <s v=""/>
    <s v=""/>
    <s v=""/>
    <s v=""/>
    <s v=""/>
    <s v=""/>
    <s v=""/>
    <s v=""/>
    <s v=""/>
    <s v=""/>
    <s v=""/>
    <s v=""/>
    <s v=""/>
    <s v=""/>
    <s v=""/>
    <s v=""/>
    <s v=""/>
    <s v=""/>
    <s v=""/>
    <s v=""/>
    <s v=""/>
    <s v=""/>
    <s v=""/>
    <s v=""/>
    <s v=""/>
    <m/>
    <m/>
    <s v="Oui"/>
    <s v="Insécurité en ville"/>
    <n v="0"/>
    <n v="1"/>
    <n v="0"/>
    <n v="0"/>
    <n v="0"/>
    <n v="0"/>
    <n v="0"/>
    <n v="0"/>
    <n v="0"/>
    <n v="0"/>
    <n v="0"/>
    <n v="0"/>
    <n v="0"/>
    <n v="0"/>
    <n v="0"/>
    <n v="0"/>
    <s v=""/>
    <s v="Savon lessive Brosse à dent Dentifrice"/>
    <n v="1"/>
    <n v="1"/>
    <n v="1"/>
    <n v="0"/>
    <n v="0"/>
    <n v="0"/>
    <n v="0"/>
    <n v="0"/>
    <s v="Oui"/>
    <s v="Ouest"/>
    <s v="Carrefour"/>
    <s v="Oui"/>
    <s v="Non"/>
    <s v="Non"/>
    <s v="Non"/>
    <s v=""/>
    <s v=""/>
    <s v=""/>
    <s v=""/>
    <s v=""/>
    <s v=""/>
    <s v=""/>
    <s v="Oui"/>
    <s v="Oui"/>
    <s v="Oui"/>
    <s v="Oui"/>
    <s v="Oui"/>
    <s v="Oui"/>
    <s v="Oui"/>
    <s v=""/>
    <x v="0"/>
  </r>
  <r>
    <s v="NA"/>
    <s v="Femme"/>
    <s v="Détaillant sur une table"/>
    <n v="1"/>
    <n v="0"/>
    <n v="0"/>
    <n v="0"/>
    <n v="0"/>
    <n v="0"/>
    <n v="0"/>
    <n v="0"/>
    <n v="0"/>
    <n v="0"/>
    <s v="Oui, il y a plus de commerçants par rapport au mois passé"/>
    <s v="Entre 21 et 60"/>
    <s v="Oui"/>
    <s v="Mauvais état des routes"/>
    <n v="0"/>
    <n v="0"/>
    <n v="0"/>
    <n v="1"/>
    <n v="0"/>
    <n v="0"/>
    <n v="0"/>
    <n v="0"/>
    <n v="0"/>
    <n v="0"/>
    <n v="0"/>
    <n v="0"/>
    <n v="0"/>
    <n v="0"/>
    <n v="0"/>
    <n v="0"/>
    <n v="0"/>
    <s v=""/>
    <s v="Farine de blé blanche Riz Maïs (moulu) Sucre Haricot noir"/>
    <n v="1"/>
    <n v="1"/>
    <n v="1"/>
    <n v="1"/>
    <n v="1"/>
    <n v="0"/>
    <n v="0"/>
    <n v="0"/>
    <s v="Oui"/>
    <s v="Ouest"/>
    <s v="Léogâne"/>
    <s v="Oui"/>
    <s v="Oui"/>
    <s v="Oui"/>
    <s v="Oui"/>
    <s v=""/>
    <s v=""/>
    <s v=""/>
    <s v=""/>
    <s v=""/>
    <s v=""/>
    <s v=""/>
    <s v=""/>
    <s v=""/>
    <s v=""/>
    <s v=""/>
    <s v=""/>
    <s v=""/>
    <s v=""/>
    <s v=""/>
    <s v=""/>
    <s v=""/>
    <s v=""/>
    <s v=""/>
    <s v=""/>
    <s v=""/>
    <s v=""/>
    <s v=""/>
    <s v=""/>
    <s v=""/>
    <s v=""/>
    <s v=""/>
    <s v=""/>
    <s v=""/>
    <s v=""/>
    <s v=""/>
    <m/>
    <m/>
    <s v=""/>
    <s v=""/>
    <s v="Oui"/>
    <s v="Oui"/>
    <s v="Oui"/>
    <s v="Oui"/>
    <s v="Non"/>
    <s v=""/>
    <s v="Oui"/>
    <s v=""/>
    <s v=""/>
    <s v=""/>
    <s v=""/>
    <s v=""/>
    <s v=""/>
    <s v=""/>
    <s v=""/>
    <x v="0"/>
  </r>
  <r>
    <n v="4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s v="NA"/>
    <s v="Homme"/>
    <s v="Détaillant avec boutique"/>
    <n v="1"/>
    <n v="0"/>
    <n v="0"/>
    <n v="0"/>
    <n v="0"/>
    <n v="0"/>
    <n v="0"/>
    <n v="0"/>
    <n v="0"/>
    <n v="0"/>
    <s v="Oui, il y a moins de commerçants par rapport au mois passé"/>
    <s v="Entre 21 et 60"/>
    <s v="Oui"/>
    <s v="Insécurité sur les routes"/>
    <n v="0"/>
    <n v="0"/>
    <n v="1"/>
    <n v="0"/>
    <n v="0"/>
    <n v="0"/>
    <n v="0"/>
    <n v="0"/>
    <n v="0"/>
    <n v="0"/>
    <n v="0"/>
    <n v="0"/>
    <n v="0"/>
    <n v="0"/>
    <n v="0"/>
    <n v="0"/>
    <n v="0"/>
    <s v=""/>
    <s v="Sucre"/>
    <n v="0"/>
    <n v="0"/>
    <n v="0"/>
    <n v="1"/>
    <n v="0"/>
    <n v="0"/>
    <n v="0"/>
    <n v="0"/>
    <s v="Oui"/>
    <s v="Ouest"/>
    <s v="Carrefour"/>
    <s v="Non"/>
    <s v="Non"/>
    <s v="Oui"/>
    <s v="Non"/>
    <s v=""/>
    <s v=""/>
    <s v=""/>
    <s v=""/>
    <s v=""/>
    <s v=""/>
    <s v=""/>
    <s v=""/>
    <s v=""/>
    <s v=""/>
    <s v=""/>
    <s v=""/>
    <s v=""/>
    <s v=""/>
    <s v=""/>
    <s v=""/>
    <s v=""/>
    <s v=""/>
    <s v=""/>
    <s v=""/>
    <s v=""/>
    <s v=""/>
    <s v=""/>
    <s v=""/>
    <s v=""/>
    <s v=""/>
    <s v=""/>
    <s v=""/>
    <s v=""/>
    <s v=""/>
    <s v=""/>
    <m/>
    <m/>
    <s v=""/>
    <s v=""/>
    <s v=""/>
    <s v="Oui"/>
    <s v="Oui"/>
    <s v="Oui"/>
    <s v="Non"/>
    <s v=""/>
    <s v="Oui"/>
    <s v=""/>
    <s v=""/>
    <s v=""/>
    <s v=""/>
    <s v=""/>
    <s v=""/>
    <s v=""/>
    <s v=""/>
    <x v="0"/>
  </r>
  <r>
    <n v="60"/>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 kiosque"/>
    <x v="1"/>
  </r>
  <r>
    <n v="45"/>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n v="5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s v="NA"/>
    <s v="Femme"/>
    <s v="Détaillant sur une table"/>
    <n v="1"/>
    <n v="0"/>
    <n v="0"/>
    <n v="0"/>
    <n v="0"/>
    <n v="0"/>
    <n v="0"/>
    <n v="0"/>
    <n v="0"/>
    <n v="0"/>
    <s v="Non, il n'y a pas eu de variation"/>
    <s v="Moins de 20"/>
    <s v=""/>
    <s v=""/>
    <s v=""/>
    <s v=""/>
    <s v=""/>
    <s v=""/>
    <s v=""/>
    <s v=""/>
    <s v=""/>
    <s v=""/>
    <s v=""/>
    <s v=""/>
    <s v=""/>
    <s v=""/>
    <s v=""/>
    <s v=""/>
    <s v=""/>
    <s v=""/>
    <s v=""/>
    <s v=""/>
    <s v=""/>
    <s v=""/>
    <s v=""/>
    <s v=""/>
    <s v=""/>
    <s v=""/>
    <s v=""/>
    <s v=""/>
    <s v=""/>
    <s v=""/>
    <s v=""/>
    <s v=""/>
    <s v=""/>
    <s v=""/>
    <m/>
    <m/>
    <s v="Non"/>
    <s v=""/>
    <s v=""/>
    <s v=""/>
    <s v=""/>
    <s v=""/>
    <s v=""/>
    <s v=""/>
    <s v=""/>
    <s v=""/>
    <s v=""/>
    <s v=""/>
    <s v=""/>
    <s v=""/>
    <s v=""/>
    <s v=""/>
    <s v=""/>
    <s v=""/>
    <s v=""/>
    <s v=""/>
    <s v=""/>
    <s v=""/>
    <s v=""/>
    <s v=""/>
    <s v=""/>
    <s v=""/>
    <s v=""/>
    <s v=""/>
    <s v="Oui"/>
    <s v="Sud"/>
    <s v="Les Cayes"/>
    <s v="Oui"/>
    <s v="Oui"/>
    <s v="Non"/>
    <s v="Non"/>
    <s v=""/>
    <s v=""/>
    <s v=""/>
    <s v=""/>
    <s v=""/>
    <s v=""/>
    <s v=""/>
    <s v=""/>
    <s v="Je ne sais pas, je ne souhaite pas répondre"/>
    <s v="Oui"/>
    <s v="Je ne sais pas, je ne souhaite pas répondre"/>
    <s v="Je ne sais pas, je ne souhaite pas répondre"/>
    <s v=""/>
    <s v="Je ne sais pas, je ne souhaite pas répondre"/>
    <s v=""/>
    <x v="0"/>
  </r>
  <r>
    <s v="NA"/>
    <s v="Femme"/>
    <s v="Détaillant sur une table"/>
    <n v="1"/>
    <n v="0"/>
    <n v="0"/>
    <n v="0"/>
    <n v="0"/>
    <n v="0"/>
    <n v="0"/>
    <n v="0"/>
    <n v="0"/>
    <n v="0"/>
    <s v="Non, il n'y a pas eu de variation"/>
    <s v="Je ne sais pas / Je ne souhaite pas répondre"/>
    <s v="Oui"/>
    <s v="Article trop cher"/>
    <n v="0"/>
    <n v="0"/>
    <n v="0"/>
    <n v="0"/>
    <n v="0"/>
    <n v="0"/>
    <n v="0"/>
    <n v="0"/>
    <n v="0"/>
    <n v="0"/>
    <n v="1"/>
    <n v="0"/>
    <n v="0"/>
    <n v="0"/>
    <n v="0"/>
    <n v="0"/>
    <n v="0"/>
    <s v=""/>
    <s v="Farine de blé blanche Riz Maïs (moulu) Haricot rouge Sucre Haricot noir Huile végétale"/>
    <n v="1"/>
    <n v="1"/>
    <n v="1"/>
    <n v="1"/>
    <n v="1"/>
    <n v="1"/>
    <n v="1"/>
    <n v="0"/>
    <s v="Oui"/>
    <s v="Ouest"/>
    <s v="Port-au-Prince"/>
    <s v="Non"/>
    <s v="Oui"/>
    <s v="Non"/>
    <s v="Non"/>
    <s v=""/>
    <s v=""/>
    <s v=""/>
    <s v=""/>
    <s v=""/>
    <s v=""/>
    <s v=""/>
    <s v=""/>
    <s v=""/>
    <s v=""/>
    <s v=""/>
    <s v=""/>
    <s v=""/>
    <s v=""/>
    <s v=""/>
    <s v=""/>
    <s v=""/>
    <s v=""/>
    <s v=""/>
    <s v=""/>
    <s v=""/>
    <s v=""/>
    <s v=""/>
    <s v=""/>
    <s v=""/>
    <s v=""/>
    <s v=""/>
    <s v=""/>
    <s v=""/>
    <s v=""/>
    <s v=""/>
    <m/>
    <m/>
    <s v=""/>
    <s v=""/>
    <s v="Oui"/>
    <s v="Oui"/>
    <s v="Oui"/>
    <s v="Oui"/>
    <s v="Oui"/>
    <s v="Oui"/>
    <s v="Oui"/>
    <s v=""/>
    <s v=""/>
    <s v=""/>
    <s v=""/>
    <s v=""/>
    <s v=""/>
    <s v=""/>
    <s v=""/>
    <x v="0"/>
  </r>
  <r>
    <n v="25"/>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n v="50"/>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n v="25"/>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n v="25"/>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n v="25"/>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n v="0"/>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rivière/ source non aménagée"/>
    <x v="4"/>
  </r>
  <r>
    <s v="NA"/>
    <s v="Femme"/>
    <s v="Détaillant sur une table"/>
    <n v="1"/>
    <n v="0"/>
    <n v="0"/>
    <n v="0"/>
    <n v="1"/>
    <n v="0"/>
    <n v="0"/>
    <n v="0"/>
    <n v="0"/>
    <n v="0"/>
    <s v="Oui, il y a plus de commerçants par rapport au mois passé"/>
    <s v="Moins de 20"/>
    <s v="Oui"/>
    <s v="Changement du taux de change de la Gourde Article trop cher"/>
    <n v="1"/>
    <n v="0"/>
    <n v="0"/>
    <n v="0"/>
    <n v="0"/>
    <n v="0"/>
    <n v="0"/>
    <n v="0"/>
    <n v="0"/>
    <n v="0"/>
    <n v="1"/>
    <n v="0"/>
    <n v="0"/>
    <n v="0"/>
    <n v="0"/>
    <n v="0"/>
    <n v="0"/>
    <s v=""/>
    <s v="Riz Maïs (moulu) Farine de blé blanche Sucre Haricot noir Haricot rouge"/>
    <n v="1"/>
    <n v="1"/>
    <n v="1"/>
    <n v="1"/>
    <n v="1"/>
    <n v="1"/>
    <n v="0"/>
    <n v="0"/>
    <s v="Oui"/>
    <s v="Sud"/>
    <s v="Les Cayes"/>
    <s v="Non"/>
    <s v="Non"/>
    <s v="Oui"/>
    <s v="Oui"/>
    <s v=""/>
    <s v=""/>
    <s v=""/>
    <s v=""/>
    <s v=""/>
    <s v=""/>
    <s v=""/>
    <s v=""/>
    <s v=""/>
    <s v=""/>
    <s v=""/>
    <s v=""/>
    <s v=""/>
    <s v=""/>
    <s v=""/>
    <s v=""/>
    <s v=""/>
    <s v=""/>
    <s v=""/>
    <s v=""/>
    <s v=""/>
    <s v=""/>
    <s v=""/>
    <s v=""/>
    <s v=""/>
    <s v=""/>
    <s v=""/>
    <s v=""/>
    <s v=""/>
    <s v=""/>
    <s v=""/>
    <m/>
    <m/>
    <s v=""/>
    <s v=""/>
    <s v="Oui"/>
    <s v="Oui"/>
    <s v="Non"/>
    <s v="Oui"/>
    <s v="Non"/>
    <s v="Oui"/>
    <s v="Oui"/>
    <s v=""/>
    <s v=""/>
    <s v=""/>
    <s v=""/>
    <s v=""/>
    <s v=""/>
    <s v=""/>
    <s v=""/>
    <x v="0"/>
  </r>
  <r>
    <s v="NA"/>
    <s v="Femme"/>
    <s v="Détaillant avec boutique"/>
    <n v="1"/>
    <n v="0"/>
    <n v="0"/>
    <n v="0"/>
    <n v="0"/>
    <n v="0"/>
    <n v="0"/>
    <n v="0"/>
    <n v="0"/>
    <n v="0"/>
    <s v="Non, il n'y a pas eu de variation"/>
    <s v="Je ne sais pas / Je ne souhaite pas répondre"/>
    <s v=""/>
    <s v=""/>
    <s v=""/>
    <s v=""/>
    <s v=""/>
    <s v=""/>
    <s v=""/>
    <s v=""/>
    <s v=""/>
    <s v=""/>
    <s v=""/>
    <s v=""/>
    <s v=""/>
    <s v=""/>
    <s v=""/>
    <s v=""/>
    <s v=""/>
    <s v=""/>
    <s v=""/>
    <s v=""/>
    <s v=""/>
    <s v=""/>
    <s v=""/>
    <s v=""/>
    <s v=""/>
    <s v=""/>
    <s v=""/>
    <s v=""/>
    <s v=""/>
    <s v=""/>
    <s v=""/>
    <s v=""/>
    <s v=""/>
    <s v=""/>
    <m/>
    <m/>
    <s v="Oui"/>
    <s v="Insécurité en ville Article trop cher"/>
    <n v="0"/>
    <n v="1"/>
    <n v="0"/>
    <n v="0"/>
    <n v="0"/>
    <n v="0"/>
    <n v="0"/>
    <n v="0"/>
    <n v="0"/>
    <n v="1"/>
    <n v="0"/>
    <n v="0"/>
    <n v="0"/>
    <n v="0"/>
    <n v="0"/>
    <n v="0"/>
    <s v=""/>
    <s v="Savon lessive Brosse à dent Dentifrice Papier toilette Serviettes hygiéniques Savon pour se laver"/>
    <n v="1"/>
    <n v="1"/>
    <n v="1"/>
    <n v="1"/>
    <n v="1"/>
    <n v="0"/>
    <n v="1"/>
    <n v="0"/>
    <s v="Oui"/>
    <s v="Sud"/>
    <s v="Les Cayes"/>
    <s v="Oui"/>
    <s v="Oui"/>
    <s v="Oui"/>
    <s v="Non"/>
    <s v=""/>
    <s v=""/>
    <s v=""/>
    <s v=""/>
    <s v=""/>
    <s v=""/>
    <s v=""/>
    <s v="Je ne sais pas, je ne souhaite pas répondre"/>
    <s v="Je ne sais pas, je ne souhaite pas répondre"/>
    <s v="Je ne sais pas, je ne souhaite pas répondre"/>
    <s v="Je ne sais pas, je ne souhaite pas répondre"/>
    <s v="Je ne sais pas, je ne souhaite pas répondre"/>
    <s v=""/>
    <s v="Je ne sais pas, je ne souhaite pas répondre"/>
    <s v=""/>
    <x v="0"/>
  </r>
  <r>
    <n v="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 kiosque"/>
    <x v="1"/>
  </r>
  <r>
    <n v="25"/>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boutique"/>
    <x v="2"/>
  </r>
  <r>
    <n v="15"/>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source aménagée (borne fontaine, pompe, etc.)"/>
    <x v="1"/>
  </r>
  <r>
    <s v="NA"/>
    <s v="Femme"/>
    <s v="Détaillant sur une table"/>
    <n v="1"/>
    <n v="0"/>
    <n v="1"/>
    <n v="0"/>
    <n v="0"/>
    <n v="0"/>
    <n v="0"/>
    <n v="0"/>
    <n v="0"/>
    <n v="0"/>
    <s v="Oui, il y a plus de commerçants par rapport au mois passé"/>
    <s v="Moins de 20"/>
    <s v=""/>
    <s v=""/>
    <s v=""/>
    <s v=""/>
    <s v=""/>
    <s v=""/>
    <s v=""/>
    <s v=""/>
    <s v=""/>
    <s v=""/>
    <s v=""/>
    <s v=""/>
    <s v=""/>
    <s v=""/>
    <s v=""/>
    <s v=""/>
    <s v=""/>
    <s v=""/>
    <s v=""/>
    <s v=""/>
    <s v=""/>
    <s v=""/>
    <s v=""/>
    <s v=""/>
    <s v=""/>
    <s v=""/>
    <s v=""/>
    <s v=""/>
    <s v=""/>
    <s v=""/>
    <s v=""/>
    <s v=""/>
    <s v=""/>
    <s v=""/>
    <m/>
    <m/>
    <s v="Non"/>
    <s v=""/>
    <s v=""/>
    <s v=""/>
    <s v=""/>
    <s v=""/>
    <s v=""/>
    <s v=""/>
    <s v=""/>
    <s v=""/>
    <s v=""/>
    <s v=""/>
    <s v=""/>
    <s v=""/>
    <s v=""/>
    <s v=""/>
    <s v=""/>
    <s v=""/>
    <s v=""/>
    <s v=""/>
    <s v=""/>
    <s v=""/>
    <s v=""/>
    <s v=""/>
    <s v=""/>
    <s v=""/>
    <s v=""/>
    <s v=""/>
    <s v="Oui"/>
    <s v="Sud"/>
    <s v="Les Cayes"/>
    <s v="Oui"/>
    <s v="Oui"/>
    <s v="Non"/>
    <s v="Non"/>
    <s v=""/>
    <s v=""/>
    <s v=""/>
    <s v=""/>
    <s v=""/>
    <s v=""/>
    <s v=""/>
    <s v="Non"/>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
    <x v="0"/>
  </r>
  <r>
    <s v="NA"/>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en boutique (bidon ou bouteille fermé)"/>
    <x v="2"/>
  </r>
  <r>
    <s v="NA"/>
    <s v="Homme"/>
    <s v="Détaillant sur une table"/>
    <n v="1"/>
    <n v="0"/>
    <n v="0"/>
    <n v="0"/>
    <n v="0"/>
    <n v="0"/>
    <n v="0"/>
    <n v="0"/>
    <n v="0"/>
    <n v="0"/>
    <s v="Oui, il y a plus de commerçants par rapport au mois passé"/>
    <s v="Je ne sais pas / Je ne souhaite pas répondre"/>
    <s v=""/>
    <s v=""/>
    <s v=""/>
    <s v=""/>
    <s v=""/>
    <s v=""/>
    <s v=""/>
    <s v=""/>
    <s v=""/>
    <s v=""/>
    <s v=""/>
    <s v=""/>
    <s v=""/>
    <s v=""/>
    <s v=""/>
    <s v=""/>
    <s v=""/>
    <s v=""/>
    <s v=""/>
    <s v=""/>
    <s v=""/>
    <s v=""/>
    <s v=""/>
    <s v=""/>
    <s v=""/>
    <s v=""/>
    <s v=""/>
    <s v=""/>
    <s v=""/>
    <s v=""/>
    <s v=""/>
    <s v=""/>
    <s v=""/>
    <s v=""/>
    <m/>
    <m/>
    <s v="Non"/>
    <s v=""/>
    <s v=""/>
    <s v=""/>
    <s v=""/>
    <s v=""/>
    <s v=""/>
    <s v=""/>
    <s v=""/>
    <s v=""/>
    <s v=""/>
    <s v=""/>
    <s v=""/>
    <s v=""/>
    <s v=""/>
    <s v=""/>
    <s v=""/>
    <s v=""/>
    <s v=""/>
    <s v=""/>
    <s v=""/>
    <s v=""/>
    <s v=""/>
    <s v=""/>
    <s v=""/>
    <s v=""/>
    <s v=""/>
    <s v=""/>
    <s v="Oui"/>
    <s v="Sud"/>
    <s v="Les Cayes"/>
    <s v="Oui"/>
    <s v="Oui"/>
    <s v="Oui"/>
    <s v="Oui"/>
    <s v=""/>
    <s v=""/>
    <s v=""/>
    <s v=""/>
    <s v=""/>
    <s v=""/>
    <s v=""/>
    <s v="Je ne sais pas, je ne souhaite pas répondre"/>
    <s v=""/>
    <s v=""/>
    <s v=""/>
    <s v=""/>
    <s v="Je ne sais pas, je ne souhaite pas répondre"/>
    <s v=""/>
    <s v=""/>
    <x v="0"/>
  </r>
  <r>
    <s v="NA"/>
    <s v="Femme"/>
    <s v="Détaillant sur une table"/>
    <n v="1"/>
    <n v="0"/>
    <n v="0"/>
    <n v="0"/>
    <n v="0"/>
    <n v="0"/>
    <n v="0"/>
    <n v="0"/>
    <n v="0"/>
    <n v="0"/>
    <s v="Non, il n'y a pas eu de variation"/>
    <s v="Je ne sais pas / Je ne souhaite pas répondre"/>
    <s v=""/>
    <s v=""/>
    <s v=""/>
    <s v=""/>
    <s v=""/>
    <s v=""/>
    <s v=""/>
    <s v=""/>
    <s v=""/>
    <s v=""/>
    <s v=""/>
    <s v=""/>
    <s v=""/>
    <s v=""/>
    <s v=""/>
    <s v=""/>
    <s v=""/>
    <s v=""/>
    <s v=""/>
    <s v=""/>
    <s v=""/>
    <s v=""/>
    <s v=""/>
    <s v=""/>
    <s v=""/>
    <s v=""/>
    <s v=""/>
    <s v=""/>
    <s v=""/>
    <s v=""/>
    <s v=""/>
    <s v=""/>
    <s v=""/>
    <s v=""/>
    <m/>
    <m/>
    <s v="Non"/>
    <s v=""/>
    <s v=""/>
    <s v=""/>
    <s v=""/>
    <s v=""/>
    <s v=""/>
    <s v=""/>
    <s v=""/>
    <s v=""/>
    <s v=""/>
    <s v=""/>
    <s v=""/>
    <s v=""/>
    <s v=""/>
    <s v=""/>
    <s v=""/>
    <s v=""/>
    <s v=""/>
    <s v=""/>
    <s v=""/>
    <s v=""/>
    <s v=""/>
    <s v=""/>
    <s v=""/>
    <s v=""/>
    <s v=""/>
    <s v=""/>
    <s v="Oui"/>
    <s v="Sud"/>
    <s v="Les Cayes"/>
    <s v="Oui"/>
    <s v="Oui"/>
    <s v="Oui"/>
    <s v="Non"/>
    <s v=""/>
    <s v=""/>
    <s v=""/>
    <s v=""/>
    <s v=""/>
    <s v=""/>
    <s v=""/>
    <s v="Je ne sais pas, je ne souhaite pas répondre"/>
    <s v=""/>
    <s v=""/>
    <s v=""/>
    <s v=""/>
    <s v="Oui"/>
    <s v=""/>
    <s v=""/>
    <x v="0"/>
  </r>
  <r>
    <s v="NA"/>
    <s v="Femme"/>
    <s v="Détaillant sur une table"/>
    <n v="1"/>
    <n v="0"/>
    <n v="0"/>
    <n v="0"/>
    <n v="0"/>
    <n v="0"/>
    <n v="0"/>
    <n v="0"/>
    <n v="0"/>
    <n v="0"/>
    <s v="Oui, il y a plus de commerçants par rapport au mois passé"/>
    <s v="Moins de 20"/>
    <s v=""/>
    <s v=""/>
    <s v=""/>
    <s v=""/>
    <s v=""/>
    <s v=""/>
    <s v=""/>
    <s v=""/>
    <s v=""/>
    <s v=""/>
    <s v=""/>
    <s v=""/>
    <s v=""/>
    <s v=""/>
    <s v=""/>
    <s v=""/>
    <s v=""/>
    <s v=""/>
    <s v=""/>
    <s v=""/>
    <s v=""/>
    <s v=""/>
    <s v=""/>
    <s v=""/>
    <s v=""/>
    <s v=""/>
    <s v=""/>
    <s v=""/>
    <s v=""/>
    <s v=""/>
    <s v=""/>
    <s v=""/>
    <s v=""/>
    <s v=""/>
    <m/>
    <m/>
    <s v="Non"/>
    <s v=""/>
    <s v=""/>
    <s v=""/>
    <s v=""/>
    <s v=""/>
    <s v=""/>
    <s v=""/>
    <s v=""/>
    <s v=""/>
    <s v=""/>
    <s v=""/>
    <s v=""/>
    <s v=""/>
    <s v=""/>
    <s v=""/>
    <s v=""/>
    <s v=""/>
    <s v=""/>
    <s v=""/>
    <s v=""/>
    <s v=""/>
    <s v=""/>
    <s v=""/>
    <s v=""/>
    <s v=""/>
    <s v=""/>
    <s v=""/>
    <s v="Oui"/>
    <s v="Sud"/>
    <s v="Les Cayes"/>
    <s v="Oui"/>
    <s v="Oui"/>
    <s v="Non"/>
    <s v="Non"/>
    <s v=""/>
    <s v=""/>
    <s v=""/>
    <s v=""/>
    <s v=""/>
    <s v=""/>
    <s v=""/>
    <s v=""/>
    <s v="Je ne sais pas, je ne souhaite pas répondre"/>
    <s v="Je ne sais pas, je ne souhaite pas répondre"/>
    <s v="Je ne sais pas, je ne souhaite pas répondre"/>
    <s v="Je ne sais pas, je ne souhaite pas répondre"/>
    <s v=""/>
    <s v="Je ne sais pas, je ne souhaite pas répondre"/>
    <s v=""/>
    <x v="0"/>
  </r>
  <r>
    <s v="NA"/>
    <s v="Homme"/>
    <s v="Détaillant sur une table"/>
    <n v="1"/>
    <n v="1"/>
    <n v="1"/>
    <n v="0"/>
    <n v="0"/>
    <n v="0"/>
    <n v="0"/>
    <n v="0"/>
    <n v="0"/>
    <n v="0"/>
    <s v="Oui, il y a plus de commerçants par rapport au mois passé"/>
    <s v="Je ne sais pas / Je ne souhaite pas répondre"/>
    <s v="Non"/>
    <s v=""/>
    <s v=""/>
    <s v=""/>
    <s v=""/>
    <s v=""/>
    <s v=""/>
    <s v=""/>
    <s v=""/>
    <s v=""/>
    <s v=""/>
    <s v=""/>
    <s v=""/>
    <s v=""/>
    <s v=""/>
    <s v=""/>
    <s v=""/>
    <s v=""/>
    <s v=""/>
    <s v=""/>
    <s v=""/>
    <s v=""/>
    <s v=""/>
    <s v=""/>
    <s v=""/>
    <s v=""/>
    <s v=""/>
    <s v=""/>
    <s v=""/>
    <s v="Oui"/>
    <s v="Sud"/>
    <s v="Les Cayes"/>
    <s v="Oui"/>
    <s v="Non"/>
    <s v="Oui"/>
    <s v="Oui"/>
    <s v=""/>
    <s v=""/>
    <s v=""/>
    <s v=""/>
    <s v=""/>
    <s v=""/>
    <s v=""/>
    <s v=""/>
    <s v=""/>
    <s v=""/>
    <s v=""/>
    <s v=""/>
    <s v=""/>
    <s v=""/>
    <s v=""/>
    <s v=""/>
    <s v=""/>
    <s v=""/>
    <s v=""/>
    <s v=""/>
    <s v=""/>
    <s v=""/>
    <s v=""/>
    <s v=""/>
    <s v=""/>
    <s v=""/>
    <s v=""/>
    <s v=""/>
    <s v=""/>
    <s v=""/>
    <s v=""/>
    <m/>
    <m/>
    <s v=""/>
    <s v=""/>
    <s v="Oui"/>
    <s v="Oui"/>
    <s v="Oui"/>
    <s v="Oui"/>
    <s v="Non"/>
    <s v="Oui"/>
    <s v="Oui"/>
    <s v=""/>
    <s v=""/>
    <s v=""/>
    <s v=""/>
    <s v=""/>
    <s v=""/>
    <s v=""/>
    <s v=""/>
    <x v="0"/>
  </r>
  <r>
    <n v="1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 kiosque"/>
    <x v="1"/>
  </r>
  <r>
    <s v="NA"/>
    <s v="Homme"/>
    <s v="Détaillant sur une table"/>
    <n v="1"/>
    <n v="1"/>
    <n v="0"/>
    <n v="0"/>
    <n v="0"/>
    <n v="0"/>
    <n v="0"/>
    <n v="0"/>
    <n v="0"/>
    <n v="0"/>
    <s v="Oui, il y a plus de commerçants par rapport au mois passé"/>
    <s v="Je ne sais pas / Je ne souhaite pas répondre"/>
    <s v="Oui"/>
    <s v="Insécurité sur les routes Insécurité en ville"/>
    <n v="0"/>
    <n v="1"/>
    <n v="1"/>
    <n v="0"/>
    <n v="0"/>
    <n v="0"/>
    <n v="0"/>
    <n v="0"/>
    <n v="0"/>
    <n v="0"/>
    <n v="0"/>
    <n v="0"/>
    <n v="0"/>
    <n v="0"/>
    <n v="0"/>
    <n v="0"/>
    <n v="0"/>
    <s v=""/>
    <s v="Huile végétale"/>
    <n v="0"/>
    <n v="0"/>
    <n v="0"/>
    <n v="0"/>
    <n v="0"/>
    <n v="0"/>
    <n v="1"/>
    <n v="0"/>
    <s v="Oui"/>
    <s v="Ouest"/>
    <s v="Port-au-Prince"/>
    <s v="Oui"/>
    <s v="Non"/>
    <s v="Non"/>
    <s v="Non"/>
    <s v=""/>
    <s v=""/>
    <s v=""/>
    <s v=""/>
    <s v=""/>
    <s v=""/>
    <s v=""/>
    <s v=""/>
    <s v=""/>
    <s v=""/>
    <s v=""/>
    <s v=""/>
    <s v=""/>
    <s v=""/>
    <s v=""/>
    <s v=""/>
    <s v=""/>
    <s v=""/>
    <s v=""/>
    <s v=""/>
    <s v=""/>
    <s v=""/>
    <s v=""/>
    <s v=""/>
    <s v=""/>
    <s v=""/>
    <s v=""/>
    <s v=""/>
    <s v=""/>
    <s v=""/>
    <s v=""/>
    <m/>
    <m/>
    <s v=""/>
    <s v=""/>
    <s v=""/>
    <s v=""/>
    <s v=""/>
    <s v=""/>
    <s v=""/>
    <s v=""/>
    <s v="Oui"/>
    <s v=""/>
    <s v=""/>
    <s v=""/>
    <s v=""/>
    <s v=""/>
    <s v=""/>
    <s v=""/>
    <s v=""/>
    <x v="0"/>
  </r>
  <r>
    <n v="0"/>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à une source aménagée (borne fontaine, pompe, etc.)"/>
    <x v="1"/>
  </r>
  <r>
    <s v="NA"/>
    <s v="Femme"/>
    <s v="Détaillant sur une table"/>
    <n v="1"/>
    <n v="0"/>
    <n v="0"/>
    <n v="0"/>
    <n v="0"/>
    <n v="0"/>
    <n v="0"/>
    <n v="0"/>
    <n v="0"/>
    <n v="0"/>
    <s v="Oui, il y a plus de commerçants par rapport au mois passé"/>
    <s v="Je ne sais pas / Je ne souhaite pas répondre"/>
    <s v="Non"/>
    <s v=""/>
    <s v=""/>
    <s v=""/>
    <s v=""/>
    <s v=""/>
    <s v=""/>
    <s v=""/>
    <s v=""/>
    <s v=""/>
    <s v=""/>
    <s v=""/>
    <s v=""/>
    <s v=""/>
    <s v=""/>
    <s v=""/>
    <s v=""/>
    <s v=""/>
    <s v=""/>
    <s v=""/>
    <s v=""/>
    <s v=""/>
    <s v=""/>
    <s v=""/>
    <s v=""/>
    <s v=""/>
    <s v=""/>
    <s v=""/>
    <s v=""/>
    <s v="Oui"/>
    <s v="Sud"/>
    <s v="Les Cayes"/>
    <s v="Oui"/>
    <s v="Non"/>
    <s v="Oui"/>
    <s v="Oui"/>
    <s v=""/>
    <s v=""/>
    <s v=""/>
    <s v=""/>
    <s v=""/>
    <s v=""/>
    <s v=""/>
    <s v=""/>
    <s v=""/>
    <s v=""/>
    <s v=""/>
    <s v=""/>
    <s v=""/>
    <s v=""/>
    <s v=""/>
    <s v=""/>
    <s v=""/>
    <s v=""/>
    <s v=""/>
    <s v=""/>
    <s v=""/>
    <s v=""/>
    <s v=""/>
    <s v=""/>
    <s v=""/>
    <s v=""/>
    <s v=""/>
    <s v=""/>
    <s v=""/>
    <s v=""/>
    <s v=""/>
    <m/>
    <m/>
    <s v=""/>
    <s v=""/>
    <s v="Non"/>
    <s v="Oui"/>
    <s v="Non"/>
    <s v="Je ne sais pas, je ne souhaite pas répondre"/>
    <s v="Non"/>
    <s v="Non"/>
    <s v="Oui"/>
    <s v=""/>
    <s v=""/>
    <s v=""/>
    <s v=""/>
    <s v=""/>
    <s v=""/>
    <s v=""/>
    <s v=""/>
    <x v="0"/>
  </r>
  <r>
    <s v="NA"/>
    <s v="Femme"/>
    <s v="Détaillant sur une table"/>
    <n v="1"/>
    <n v="0"/>
    <n v="0"/>
    <n v="0"/>
    <n v="1"/>
    <n v="0"/>
    <n v="0"/>
    <n v="0"/>
    <n v="0"/>
    <n v="0"/>
    <s v="Oui, il y a moins de commerçants par rapport au mois passé"/>
    <s v="Entre 21 et 60"/>
    <s v="Non"/>
    <s v=""/>
    <s v=""/>
    <s v=""/>
    <s v=""/>
    <s v=""/>
    <s v=""/>
    <s v=""/>
    <s v=""/>
    <s v=""/>
    <s v=""/>
    <s v=""/>
    <s v=""/>
    <s v=""/>
    <s v=""/>
    <s v=""/>
    <s v=""/>
    <s v=""/>
    <s v=""/>
    <s v=""/>
    <s v=""/>
    <s v=""/>
    <s v=""/>
    <s v=""/>
    <s v=""/>
    <s v=""/>
    <s v=""/>
    <s v=""/>
    <s v=""/>
    <s v="Oui"/>
    <s v="Artibonite"/>
    <s v="L'Estère"/>
    <s v="Oui"/>
    <s v="Oui"/>
    <s v="Oui"/>
    <s v="Oui"/>
    <s v=""/>
    <s v=""/>
    <s v=""/>
    <s v=""/>
    <s v=""/>
    <s v=""/>
    <s v=""/>
    <s v=""/>
    <s v=""/>
    <s v=""/>
    <s v=""/>
    <s v=""/>
    <s v=""/>
    <s v=""/>
    <s v=""/>
    <s v=""/>
    <s v=""/>
    <s v=""/>
    <s v=""/>
    <s v=""/>
    <s v=""/>
    <s v=""/>
    <s v=""/>
    <s v=""/>
    <s v=""/>
    <s v=""/>
    <s v=""/>
    <s v=""/>
    <s v=""/>
    <s v=""/>
    <s v=""/>
    <m/>
    <m/>
    <s v=""/>
    <s v=""/>
    <s v="Oui"/>
    <s v="Oui"/>
    <s v="Oui"/>
    <s v="Oui"/>
    <s v="Oui"/>
    <s v=""/>
    <s v="Oui"/>
    <s v=""/>
    <s v=""/>
    <s v=""/>
    <s v=""/>
    <s v=""/>
    <s v=""/>
    <s v=""/>
    <s v=""/>
    <x v="0"/>
  </r>
  <r>
    <s v="NA"/>
    <s v="Homme"/>
    <s v="Détaillant sur une table"/>
    <n v="1"/>
    <n v="0"/>
    <n v="0"/>
    <n v="0"/>
    <n v="0"/>
    <n v="0"/>
    <n v="0"/>
    <n v="0"/>
    <n v="0"/>
    <n v="0"/>
    <s v="Oui, il y a moins de commerçants par rapport au mois passé"/>
    <s v="Entre 21 et 60"/>
    <s v=""/>
    <s v=""/>
    <s v=""/>
    <s v=""/>
    <s v=""/>
    <s v=""/>
    <s v=""/>
    <s v=""/>
    <s v=""/>
    <s v=""/>
    <s v=""/>
    <s v=""/>
    <s v=""/>
    <s v=""/>
    <s v=""/>
    <s v=""/>
    <s v=""/>
    <s v=""/>
    <s v=""/>
    <s v=""/>
    <s v=""/>
    <s v=""/>
    <s v=""/>
    <s v=""/>
    <s v=""/>
    <s v=""/>
    <s v=""/>
    <s v=""/>
    <s v=""/>
    <s v=""/>
    <s v=""/>
    <s v=""/>
    <s v=""/>
    <s v=""/>
    <m/>
    <m/>
    <s v="Oui"/>
    <s v="La route a été fermée"/>
    <n v="0"/>
    <n v="0"/>
    <n v="0"/>
    <n v="0"/>
    <n v="0"/>
    <n v="1"/>
    <n v="0"/>
    <n v="0"/>
    <n v="0"/>
    <n v="0"/>
    <n v="0"/>
    <n v="0"/>
    <n v="0"/>
    <n v="0"/>
    <n v="0"/>
    <n v="0"/>
    <s v=""/>
    <s v="Chlore liquide (nettoyage)"/>
    <n v="0"/>
    <n v="0"/>
    <n v="0"/>
    <n v="0"/>
    <n v="0"/>
    <n v="1"/>
    <n v="0"/>
    <n v="0"/>
    <s v="Oui"/>
    <s v="Artibonite"/>
    <s v="L'Estère"/>
    <s v="Oui"/>
    <s v="Oui"/>
    <s v="Oui"/>
    <s v="Non"/>
    <s v=""/>
    <s v=""/>
    <s v=""/>
    <s v=""/>
    <s v=""/>
    <s v=""/>
    <s v=""/>
    <s v="Oui"/>
    <s v="Oui"/>
    <s v="Non"/>
    <s v="Oui"/>
    <s v="Non"/>
    <s v="Oui"/>
    <s v="Non"/>
    <s v=""/>
    <x v="0"/>
  </r>
  <r>
    <s v="NA"/>
    <s v="Femme"/>
    <s v="Détaillant avec boutique"/>
    <n v="1"/>
    <n v="0"/>
    <n v="0"/>
    <n v="0"/>
    <n v="1"/>
    <n v="0"/>
    <n v="0"/>
    <n v="0"/>
    <n v="0"/>
    <n v="0"/>
    <s v="Oui, il y a moins de commerçants par rapport au mois passé"/>
    <s v="Entre 21 et 60"/>
    <s v="Oui"/>
    <s v="La route a été fermée Article indisponible chez les fournisseurs"/>
    <n v="0"/>
    <n v="0"/>
    <n v="0"/>
    <n v="0"/>
    <n v="0"/>
    <n v="1"/>
    <n v="0"/>
    <n v="0"/>
    <n v="0"/>
    <n v="0"/>
    <n v="0"/>
    <n v="0"/>
    <n v="1"/>
    <n v="0"/>
    <n v="0"/>
    <n v="0"/>
    <n v="0"/>
    <s v=""/>
    <s v="Farine de blé blanche Riz Haricot noir"/>
    <n v="1"/>
    <n v="1"/>
    <n v="0"/>
    <n v="0"/>
    <n v="1"/>
    <n v="0"/>
    <n v="0"/>
    <n v="0"/>
    <s v="Oui"/>
    <s v="Artibonite"/>
    <s v="L'Estère"/>
    <s v="Oui"/>
    <s v="Non"/>
    <s v="Oui"/>
    <s v="Oui"/>
    <s v="Non"/>
    <s v=""/>
    <s v=""/>
    <s v=""/>
    <s v=""/>
    <s v=""/>
    <s v=""/>
    <s v=""/>
    <s v=""/>
    <s v=""/>
    <s v=""/>
    <s v=""/>
    <s v=""/>
    <s v=""/>
    <s v=""/>
    <s v=""/>
    <s v=""/>
    <s v=""/>
    <s v=""/>
    <s v=""/>
    <s v=""/>
    <s v=""/>
    <s v=""/>
    <s v=""/>
    <s v=""/>
    <s v=""/>
    <s v=""/>
    <s v=""/>
    <s v="Oui"/>
    <s v="Artibonite"/>
    <s v="L'Estère"/>
    <s v="Oui"/>
    <s v="Oui"/>
    <s v="Oui"/>
    <s v="Non"/>
    <s v="Non"/>
    <s v="Oui"/>
    <s v="Oui"/>
    <s v="Oui"/>
    <s v="Oui"/>
    <s v=""/>
    <s v="Oui"/>
    <s v="Non"/>
    <s v="Je ne sais pas, je ne souhaite pas répondre"/>
    <s v="Je ne sais pas, je ne souhaite pas répondre"/>
    <s v="Je ne sais pas, je ne souhaite pas répondre"/>
    <s v="Je ne sais pas, je ne souhaite pas répondre"/>
    <s v=""/>
    <s v="Non"/>
    <s v=""/>
    <x v="0"/>
  </r>
  <r>
    <s v="NA"/>
    <s v="Femme"/>
    <s v="Détaillant sur une table"/>
    <n v="1"/>
    <n v="0"/>
    <n v="0"/>
    <n v="0"/>
    <n v="0"/>
    <n v="0"/>
    <n v="0"/>
    <n v="0"/>
    <n v="0"/>
    <n v="0"/>
    <s v="Oui, il y a moins de commerçants par rapport au mois passé"/>
    <s v="Entre 21 et 60"/>
    <s v="Oui"/>
    <s v="Article indisponible chez les fournisseurs"/>
    <n v="0"/>
    <n v="0"/>
    <n v="0"/>
    <n v="0"/>
    <n v="0"/>
    <n v="0"/>
    <n v="0"/>
    <n v="0"/>
    <n v="0"/>
    <n v="0"/>
    <n v="0"/>
    <n v="0"/>
    <n v="1"/>
    <n v="0"/>
    <n v="0"/>
    <n v="0"/>
    <n v="0"/>
    <s v=""/>
    <s v="Huile végétale Farine de blé blanche"/>
    <n v="1"/>
    <n v="0"/>
    <n v="0"/>
    <n v="0"/>
    <n v="0"/>
    <n v="0"/>
    <n v="1"/>
    <n v="0"/>
    <s v="Oui"/>
    <s v="Ouest"/>
    <s v="Croix-Des-Bouquets"/>
    <s v="Oui"/>
    <s v="Oui"/>
    <s v="Non"/>
    <s v="Non"/>
    <s v=""/>
    <s v=""/>
    <s v=""/>
    <s v=""/>
    <s v=""/>
    <s v=""/>
    <s v=""/>
    <s v=""/>
    <s v=""/>
    <s v=""/>
    <s v=""/>
    <s v=""/>
    <s v=""/>
    <s v=""/>
    <s v=""/>
    <s v=""/>
    <s v=""/>
    <s v=""/>
    <s v=""/>
    <s v=""/>
    <s v=""/>
    <s v=""/>
    <s v=""/>
    <s v=""/>
    <s v=""/>
    <s v=""/>
    <s v=""/>
    <s v=""/>
    <s v=""/>
    <s v=""/>
    <s v=""/>
    <m/>
    <m/>
    <s v=""/>
    <s v=""/>
    <s v="Oui"/>
    <s v="Oui"/>
    <s v="Oui"/>
    <s v="Oui"/>
    <s v="Oui"/>
    <s v="Oui"/>
    <s v="Oui"/>
    <s v=""/>
    <s v=""/>
    <s v=""/>
    <s v=""/>
    <s v=""/>
    <s v=""/>
    <s v=""/>
    <s v=""/>
    <x v="0"/>
  </r>
  <r>
    <s v="NA"/>
    <s v="Femme"/>
    <s v="Détaillant sur une table"/>
    <n v="1"/>
    <n v="0"/>
    <n v="0"/>
    <n v="0"/>
    <n v="0"/>
    <n v="0"/>
    <n v="0"/>
    <n v="0"/>
    <n v="0"/>
    <n v="0"/>
    <s v="Oui, il y a moins de commerçants par rapport au mois passé"/>
    <s v="Entre 21 et 60"/>
    <s v="Non"/>
    <s v=""/>
    <s v=""/>
    <s v=""/>
    <s v=""/>
    <s v=""/>
    <s v=""/>
    <s v=""/>
    <s v=""/>
    <s v=""/>
    <s v=""/>
    <s v=""/>
    <s v=""/>
    <s v=""/>
    <s v=""/>
    <s v=""/>
    <s v=""/>
    <s v=""/>
    <s v=""/>
    <s v=""/>
    <s v=""/>
    <s v=""/>
    <s v=""/>
    <s v=""/>
    <s v=""/>
    <s v=""/>
    <s v=""/>
    <s v=""/>
    <s v=""/>
    <s v="Oui"/>
    <s v="Artibonite"/>
    <s v="Gonaïves"/>
    <s v="Non"/>
    <s v="Non"/>
    <s v="Oui"/>
    <s v="Non"/>
    <s v="Non"/>
    <s v=""/>
    <s v=""/>
    <s v=""/>
    <s v=""/>
    <s v=""/>
    <s v=""/>
    <s v=""/>
    <s v=""/>
    <s v=""/>
    <s v=""/>
    <s v=""/>
    <s v=""/>
    <s v=""/>
    <s v=""/>
    <s v=""/>
    <s v=""/>
    <s v=""/>
    <s v=""/>
    <s v=""/>
    <s v=""/>
    <s v=""/>
    <s v=""/>
    <s v=""/>
    <s v=""/>
    <s v=""/>
    <s v=""/>
    <s v=""/>
    <s v="Oui"/>
    <s v="Artibonite"/>
    <s v="L'Estère"/>
    <s v="Oui"/>
    <s v="Oui"/>
    <s v="Non"/>
    <s v="Non"/>
    <s v="Oui"/>
    <s v="Oui"/>
    <s v="Oui"/>
    <s v="Oui"/>
    <s v="Oui"/>
    <s v=""/>
    <s v="Oui"/>
    <s v="Oui"/>
    <s v="Oui"/>
    <s v="Oui"/>
    <s v=""/>
    <s v="Oui"/>
    <s v=""/>
    <s v="Non"/>
    <s v=""/>
    <x v="0"/>
  </r>
  <r>
    <n v="35"/>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en boutique (bidon ou bouteille fermé)"/>
    <x v="2"/>
  </r>
  <r>
    <s v="NA"/>
    <s v="Femme"/>
    <s v="Détaillant sur une table"/>
    <n v="1"/>
    <n v="0"/>
    <n v="0"/>
    <n v="0"/>
    <n v="0"/>
    <n v="0"/>
    <n v="0"/>
    <n v="0"/>
    <n v="0"/>
    <n v="0"/>
    <s v="Oui, il y a moins de commerçants par rapport au mois passé"/>
    <s v="Entre 21 et 60"/>
    <s v="Oui"/>
    <s v="La route a été fermée"/>
    <n v="0"/>
    <n v="0"/>
    <n v="0"/>
    <n v="0"/>
    <n v="0"/>
    <n v="1"/>
    <n v="0"/>
    <n v="0"/>
    <n v="0"/>
    <n v="0"/>
    <n v="0"/>
    <n v="0"/>
    <n v="0"/>
    <n v="0"/>
    <n v="0"/>
    <n v="0"/>
    <n v="0"/>
    <s v=""/>
    <s v="Huile végétale Haricot noir"/>
    <n v="0"/>
    <n v="0"/>
    <n v="0"/>
    <n v="0"/>
    <n v="1"/>
    <n v="0"/>
    <n v="1"/>
    <n v="0"/>
    <s v="Oui"/>
    <s v="Artibonite"/>
    <s v="Gonaïves"/>
    <s v="Non"/>
    <s v="Non"/>
    <s v="Oui"/>
    <s v="Non"/>
    <s v=""/>
    <s v=""/>
    <s v=""/>
    <s v=""/>
    <s v=""/>
    <s v=""/>
    <s v=""/>
    <s v=""/>
    <s v=""/>
    <s v=""/>
    <s v=""/>
    <s v=""/>
    <s v=""/>
    <s v=""/>
    <s v=""/>
    <s v=""/>
    <s v=""/>
    <s v=""/>
    <s v=""/>
    <s v=""/>
    <s v=""/>
    <s v=""/>
    <s v=""/>
    <s v=""/>
    <s v=""/>
    <s v=""/>
    <s v=""/>
    <s v=""/>
    <s v=""/>
    <s v=""/>
    <s v=""/>
    <m/>
    <m/>
    <s v=""/>
    <s v=""/>
    <s v="Oui"/>
    <s v="Oui"/>
    <s v="Oui"/>
    <s v="Oui"/>
    <s v="Oui"/>
    <s v=""/>
    <s v="Oui"/>
    <s v=""/>
    <s v=""/>
    <s v=""/>
    <s v=""/>
    <s v=""/>
    <s v=""/>
    <s v=""/>
    <s v=""/>
    <x v="0"/>
  </r>
  <r>
    <n v="5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chez un voisin"/>
    <x v="3"/>
  </r>
  <r>
    <s v="NA"/>
    <s v="Femme"/>
    <s v="Détaillant sur une table"/>
    <n v="1"/>
    <n v="0"/>
    <n v="0"/>
    <n v="0"/>
    <n v="0"/>
    <n v="0"/>
    <n v="0"/>
    <n v="0"/>
    <n v="0"/>
    <n v="0"/>
    <s v="Oui, il y a moins de commerçants par rapport au mois passé"/>
    <s v="Entre 21 et 60"/>
    <s v=""/>
    <s v=""/>
    <s v=""/>
    <s v=""/>
    <s v=""/>
    <s v=""/>
    <s v=""/>
    <s v=""/>
    <s v=""/>
    <s v=""/>
    <s v=""/>
    <s v=""/>
    <s v=""/>
    <s v=""/>
    <s v=""/>
    <s v=""/>
    <s v=""/>
    <s v=""/>
    <s v=""/>
    <s v=""/>
    <s v=""/>
    <s v=""/>
    <s v=""/>
    <s v=""/>
    <s v=""/>
    <s v=""/>
    <s v=""/>
    <s v=""/>
    <s v=""/>
    <s v=""/>
    <s v=""/>
    <s v=""/>
    <s v=""/>
    <s v=""/>
    <m/>
    <m/>
    <s v="Non"/>
    <s v=""/>
    <s v=""/>
    <s v=""/>
    <s v=""/>
    <s v=""/>
    <s v=""/>
    <s v=""/>
    <s v=""/>
    <s v=""/>
    <s v=""/>
    <s v=""/>
    <s v=""/>
    <s v=""/>
    <s v=""/>
    <s v=""/>
    <s v=""/>
    <s v=""/>
    <s v=""/>
    <s v=""/>
    <s v=""/>
    <s v=""/>
    <s v=""/>
    <s v=""/>
    <s v=""/>
    <s v=""/>
    <s v=""/>
    <s v=""/>
    <s v="Oui"/>
    <s v="Artibonite"/>
    <s v="Gonaïves"/>
    <s v="Oui"/>
    <s v="Non"/>
    <s v="Non"/>
    <s v="Non"/>
    <s v=""/>
    <s v=""/>
    <s v=""/>
    <s v=""/>
    <s v=""/>
    <s v=""/>
    <s v=""/>
    <s v="Oui"/>
    <s v="Oui"/>
    <s v="Oui"/>
    <s v="Oui"/>
    <s v="Non"/>
    <s v=""/>
    <s v="Non"/>
    <s v=""/>
    <x v="5"/>
  </r>
  <r>
    <n v="10"/>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chez un voisin"/>
    <x v="3"/>
  </r>
  <r>
    <n v="5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chez un voisin"/>
    <x v="3"/>
  </r>
  <r>
    <n v="5"/>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branchement privé"/>
    <x v="3"/>
  </r>
  <r>
    <n v="50"/>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chez un voisin"/>
    <x v="3"/>
  </r>
  <r>
    <n v="5"/>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chez un voisin"/>
    <x v="3"/>
  </r>
  <r>
    <n v="5"/>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branchement privé"/>
    <x v="3"/>
  </r>
  <r>
    <n v="5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en boutique (bidon ou bouteille fermé)"/>
    <x v="2"/>
  </r>
  <r>
    <n v="4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en boutique (bidon ou bouteille fermé)"/>
    <x v="2"/>
  </r>
  <r>
    <s v="NA"/>
    <s v="Femme"/>
    <s v="Détaillant avec boutique"/>
    <n v="1"/>
    <n v="0"/>
    <n v="0"/>
    <n v="0"/>
    <n v="0"/>
    <n v="0"/>
    <n v="0"/>
    <n v="0"/>
    <n v="0"/>
    <n v="0"/>
    <s v="Oui, il y a plus de commerçants par rapport au mois passé"/>
    <s v="Entre 21 et 60"/>
    <s v="Non"/>
    <s v=""/>
    <s v=""/>
    <s v=""/>
    <s v=""/>
    <s v=""/>
    <s v=""/>
    <s v=""/>
    <s v=""/>
    <s v=""/>
    <s v=""/>
    <s v=""/>
    <s v=""/>
    <s v=""/>
    <s v=""/>
    <s v=""/>
    <s v=""/>
    <s v=""/>
    <s v=""/>
    <s v=""/>
    <s v=""/>
    <s v=""/>
    <s v=""/>
    <s v=""/>
    <s v=""/>
    <s v=""/>
    <s v=""/>
    <s v=""/>
    <s v=""/>
    <s v="Oui"/>
    <s v="Nord"/>
    <s v="Limonade"/>
    <s v="Oui"/>
    <s v="Non"/>
    <s v="Oui"/>
    <s v="Oui"/>
    <s v="Non"/>
    <s v=""/>
    <s v=""/>
    <s v=""/>
    <s v=""/>
    <s v=""/>
    <s v=""/>
    <s v=""/>
    <s v=""/>
    <s v=""/>
    <s v=""/>
    <s v=""/>
    <s v=""/>
    <s v=""/>
    <s v=""/>
    <s v=""/>
    <s v=""/>
    <s v=""/>
    <s v=""/>
    <s v=""/>
    <s v=""/>
    <s v=""/>
    <s v=""/>
    <s v=""/>
    <s v=""/>
    <s v=""/>
    <s v=""/>
    <s v=""/>
    <s v="Oui"/>
    <s v="Nord"/>
    <s v="Limonade"/>
    <s v="Oui"/>
    <s v="Oui"/>
    <s v="Oui"/>
    <s v="Non"/>
    <s v="Oui"/>
    <s v="Oui"/>
    <s v="Non"/>
    <s v="Oui"/>
    <s v="Oui"/>
    <s v="Oui"/>
    <s v="Oui"/>
    <s v="Oui"/>
    <s v="Oui"/>
    <s v="Oui"/>
    <s v="Oui"/>
    <s v="Oui"/>
    <s v="Oui"/>
    <s v="Oui"/>
    <s v=""/>
    <x v="5"/>
  </r>
  <r>
    <s v="NA"/>
    <s v="Femme"/>
    <s v="Détaillant sur une table"/>
    <n v="1"/>
    <n v="0"/>
    <n v="0"/>
    <n v="0"/>
    <n v="0"/>
    <n v="0"/>
    <n v="0"/>
    <n v="0"/>
    <n v="0"/>
    <n v="0"/>
    <s v="Non, il n'y a pas eu de variation"/>
    <s v="Entre 21 et 60"/>
    <s v="Oui"/>
    <s v="Changement du taux de change de la Gourde Article trop cher"/>
    <n v="1"/>
    <n v="0"/>
    <n v="0"/>
    <n v="0"/>
    <n v="0"/>
    <n v="0"/>
    <n v="0"/>
    <n v="0"/>
    <n v="0"/>
    <n v="0"/>
    <n v="1"/>
    <n v="0"/>
    <n v="0"/>
    <n v="0"/>
    <n v="0"/>
    <n v="0"/>
    <n v="0"/>
    <s v=""/>
    <s v="Riz Haricot noir Haricot rouge Huile végétale"/>
    <n v="0"/>
    <n v="1"/>
    <n v="0"/>
    <n v="0"/>
    <n v="1"/>
    <n v="1"/>
    <n v="1"/>
    <n v="0"/>
    <s v="Oui"/>
    <s v="Nord"/>
    <s v="Limonade"/>
    <s v="Non"/>
    <s v="Non"/>
    <s v="Oui"/>
    <s v="Oui"/>
    <s v="Oui"/>
    <s v="Changement du taux de change de la Gourde Article trop cher"/>
    <n v="1"/>
    <n v="0"/>
    <n v="0"/>
    <n v="0"/>
    <n v="0"/>
    <n v="0"/>
    <n v="0"/>
    <n v="0"/>
    <n v="0"/>
    <n v="1"/>
    <n v="0"/>
    <n v="0"/>
    <n v="0"/>
    <n v="0"/>
    <n v="0"/>
    <n v="0"/>
    <s v=""/>
    <s v="Dentifrice Serviettes hygiéniques Chlore liquide (nettoyage) Savon pour se laver"/>
    <n v="0"/>
    <n v="0"/>
    <n v="1"/>
    <n v="0"/>
    <n v="1"/>
    <n v="1"/>
    <n v="1"/>
    <n v="0"/>
    <s v="Oui"/>
    <s v="Nord"/>
    <s v="Limonade"/>
    <s v="Oui"/>
    <s v="Oui"/>
    <s v="Oui"/>
    <s v="Non"/>
    <s v="Oui"/>
    <s v="Oui"/>
    <s v="Oui"/>
    <s v="Oui"/>
    <s v="Oui"/>
    <s v="Non"/>
    <s v="Oui"/>
    <s v="Oui"/>
    <s v="Oui"/>
    <s v="Oui"/>
    <s v="Oui"/>
    <s v="Oui"/>
    <s v="Oui"/>
    <s v="Oui"/>
    <s v=""/>
    <x v="5"/>
  </r>
  <r>
    <s v="NA"/>
    <s v="Femme"/>
    <s v="Détaillant sur une table"/>
    <n v="1"/>
    <n v="0"/>
    <n v="0"/>
    <n v="0"/>
    <n v="0"/>
    <n v="0"/>
    <n v="0"/>
    <n v="0"/>
    <n v="0"/>
    <n v="0"/>
    <s v="Oui, il y a plus de commerçants par rapport au mois passé"/>
    <s v="Entre 21 et 60"/>
    <s v="Non"/>
    <s v=""/>
    <s v=""/>
    <s v=""/>
    <s v=""/>
    <s v=""/>
    <s v=""/>
    <s v=""/>
    <s v=""/>
    <s v=""/>
    <s v=""/>
    <s v=""/>
    <s v=""/>
    <s v=""/>
    <s v=""/>
    <s v=""/>
    <s v=""/>
    <s v=""/>
    <s v=""/>
    <s v=""/>
    <s v=""/>
    <s v=""/>
    <s v=""/>
    <s v=""/>
    <s v=""/>
    <s v=""/>
    <s v=""/>
    <s v=""/>
    <s v=""/>
    <s v="Oui"/>
    <s v="Nord"/>
    <s v="Limonade"/>
    <s v="Oui"/>
    <s v="Non"/>
    <s v="Oui"/>
    <s v="Oui"/>
    <s v="Non"/>
    <s v=""/>
    <s v=""/>
    <s v=""/>
    <s v=""/>
    <s v=""/>
    <s v=""/>
    <s v=""/>
    <s v=""/>
    <s v=""/>
    <s v=""/>
    <s v=""/>
    <s v=""/>
    <s v=""/>
    <s v=""/>
    <s v=""/>
    <s v=""/>
    <s v=""/>
    <s v=""/>
    <s v=""/>
    <s v=""/>
    <s v=""/>
    <s v=""/>
    <s v=""/>
    <s v=""/>
    <s v=""/>
    <s v=""/>
    <s v=""/>
    <s v="Oui"/>
    <s v="Nord"/>
    <s v="Limonade"/>
    <s v="Oui"/>
    <s v="Oui"/>
    <s v="Oui"/>
    <s v="Non"/>
    <s v="Oui"/>
    <s v="Oui"/>
    <s v="Non"/>
    <s v="Oui"/>
    <s v="Non"/>
    <s v="Oui"/>
    <s v="Oui"/>
    <s v="Oui"/>
    <s v="Oui"/>
    <s v="Oui"/>
    <s v="Oui"/>
    <s v="Oui"/>
    <s v="Oui"/>
    <s v="Oui"/>
    <s v=""/>
    <x v="5"/>
  </r>
  <r>
    <s v="NA"/>
    <s v="Femme"/>
    <s v="Détaillant sur une table"/>
    <n v="1"/>
    <n v="0"/>
    <n v="0"/>
    <n v="0"/>
    <n v="0"/>
    <n v="0"/>
    <n v="0"/>
    <n v="0"/>
    <n v="0"/>
    <n v="0"/>
    <s v="Non, il n'y a pas eu de variation"/>
    <s v="Entre 21 et 60"/>
    <s v="Oui"/>
    <s v="Changement du taux de change de la Gourde Article trop cher"/>
    <n v="1"/>
    <n v="0"/>
    <n v="0"/>
    <n v="0"/>
    <n v="0"/>
    <n v="0"/>
    <n v="0"/>
    <n v="0"/>
    <n v="0"/>
    <n v="0"/>
    <n v="1"/>
    <n v="0"/>
    <n v="0"/>
    <n v="0"/>
    <n v="0"/>
    <n v="0"/>
    <n v="0"/>
    <s v=""/>
    <s v="Riz Haricot noir Haricot rouge Huile végétale"/>
    <n v="0"/>
    <n v="1"/>
    <n v="0"/>
    <n v="0"/>
    <n v="1"/>
    <n v="1"/>
    <n v="1"/>
    <n v="0"/>
    <s v="Oui"/>
    <s v="Nord"/>
    <s v="Limonade"/>
    <s v="Oui"/>
    <s v="Non"/>
    <s v="Oui"/>
    <s v="Oui"/>
    <s v="Oui"/>
    <s v="Changement du taux de change de la Gourde Article trop cher"/>
    <n v="1"/>
    <n v="0"/>
    <n v="0"/>
    <n v="0"/>
    <n v="0"/>
    <n v="0"/>
    <n v="0"/>
    <n v="0"/>
    <n v="0"/>
    <n v="1"/>
    <n v="0"/>
    <n v="0"/>
    <n v="0"/>
    <n v="0"/>
    <n v="0"/>
    <n v="0"/>
    <s v=""/>
    <s v="Savon lessive Dentifrice Chlore liquide (nettoyage) Savon pour se laver"/>
    <n v="1"/>
    <n v="0"/>
    <n v="1"/>
    <n v="0"/>
    <n v="0"/>
    <n v="1"/>
    <n v="1"/>
    <n v="0"/>
    <s v="Oui"/>
    <s v="Nord"/>
    <s v="Limonade"/>
    <s v="Oui"/>
    <s v="Oui"/>
    <s v="Oui"/>
    <s v="Non"/>
    <s v="Oui"/>
    <s v="Oui"/>
    <s v="Oui"/>
    <s v="Oui"/>
    <s v="Oui"/>
    <s v="Oui"/>
    <s v="Oui"/>
    <s v="Oui"/>
    <s v="Oui"/>
    <s v="Oui"/>
    <s v="Oui"/>
    <s v="Oui"/>
    <s v="Oui"/>
    <s v="Oui"/>
    <s v=""/>
    <x v="5"/>
  </r>
  <r>
    <s v="NA"/>
    <s v="Femme"/>
    <s v="Détaillant avec boutique"/>
    <n v="1"/>
    <n v="0"/>
    <n v="0"/>
    <n v="0"/>
    <n v="0"/>
    <n v="0"/>
    <n v="0"/>
    <n v="0"/>
    <n v="0"/>
    <n v="0"/>
    <s v="Non, il n'y a pas eu de variation"/>
    <s v="Entre 21 et 60"/>
    <s v="Non"/>
    <s v=""/>
    <s v=""/>
    <s v=""/>
    <s v=""/>
    <s v=""/>
    <s v=""/>
    <s v=""/>
    <s v=""/>
    <s v=""/>
    <s v=""/>
    <s v=""/>
    <s v=""/>
    <s v=""/>
    <s v=""/>
    <s v=""/>
    <s v=""/>
    <s v=""/>
    <s v=""/>
    <s v=""/>
    <s v=""/>
    <s v=""/>
    <s v=""/>
    <s v=""/>
    <s v=""/>
    <s v=""/>
    <s v=""/>
    <s v=""/>
    <s v=""/>
    <s v="Oui"/>
    <s v="Nord"/>
    <s v="Limonade"/>
    <s v="Oui"/>
    <s v="Non"/>
    <s v="Oui"/>
    <s v="Oui"/>
    <s v="Non"/>
    <s v=""/>
    <s v=""/>
    <s v=""/>
    <s v=""/>
    <s v=""/>
    <s v=""/>
    <s v=""/>
    <s v=""/>
    <s v=""/>
    <s v=""/>
    <s v=""/>
    <s v=""/>
    <s v=""/>
    <s v=""/>
    <s v=""/>
    <s v=""/>
    <s v=""/>
    <s v=""/>
    <s v=""/>
    <s v=""/>
    <s v=""/>
    <s v=""/>
    <s v=""/>
    <s v=""/>
    <s v=""/>
    <s v=""/>
    <s v=""/>
    <s v="Oui"/>
    <s v="Nord"/>
    <s v="Limonade"/>
    <s v="Oui"/>
    <s v="Oui"/>
    <s v="Oui"/>
    <s v="Non"/>
    <s v="Oui"/>
    <s v="Oui"/>
    <s v="Oui"/>
    <s v="Non"/>
    <s v="Oui"/>
    <s v="Oui"/>
    <s v=""/>
    <s v="Oui"/>
    <s v="Oui"/>
    <s v="Oui"/>
    <s v="Oui"/>
    <s v="Oui"/>
    <s v="Oui"/>
    <s v="Oui"/>
    <s v=""/>
    <x v="5"/>
  </r>
  <r>
    <s v="NA"/>
    <s v="Femme"/>
    <s v="Détaillant sur une table"/>
    <n v="1"/>
    <n v="0"/>
    <n v="0"/>
    <n v="0"/>
    <n v="0"/>
    <n v="0"/>
    <n v="0"/>
    <n v="0"/>
    <n v="0"/>
    <n v="0"/>
    <s v="Oui, il y a moins de commerçants par rapport au mois passé"/>
    <s v="Je ne sais pas / Je ne souhaite pas répondre"/>
    <s v="Non"/>
    <s v=""/>
    <s v=""/>
    <s v=""/>
    <s v=""/>
    <s v=""/>
    <s v=""/>
    <s v=""/>
    <s v=""/>
    <s v=""/>
    <s v=""/>
    <s v=""/>
    <s v=""/>
    <s v=""/>
    <s v=""/>
    <s v=""/>
    <s v=""/>
    <s v=""/>
    <s v=""/>
    <s v=""/>
    <s v=""/>
    <s v=""/>
    <s v=""/>
    <s v=""/>
    <s v=""/>
    <s v=""/>
    <s v=""/>
    <s v=""/>
    <s v=""/>
    <s v="Oui"/>
    <s v="Nippes"/>
    <s v="Fonds des Nègres"/>
    <s v="Non"/>
    <s v="Oui"/>
    <s v="Oui"/>
    <s v="Non"/>
    <s v=""/>
    <s v=""/>
    <s v=""/>
    <s v=""/>
    <s v=""/>
    <s v=""/>
    <s v=""/>
    <s v=""/>
    <s v=""/>
    <s v=""/>
    <s v=""/>
    <s v=""/>
    <s v=""/>
    <s v=""/>
    <s v=""/>
    <s v=""/>
    <s v=""/>
    <s v=""/>
    <s v=""/>
    <s v=""/>
    <s v=""/>
    <s v=""/>
    <s v=""/>
    <s v=""/>
    <s v=""/>
    <s v=""/>
    <s v=""/>
    <s v=""/>
    <s v=""/>
    <s v=""/>
    <s v=""/>
    <m/>
    <m/>
    <s v=""/>
    <s v=""/>
    <s v="Oui"/>
    <s v="Oui"/>
    <s v="Oui"/>
    <s v="Oui"/>
    <s v="Non"/>
    <s v="Non"/>
    <s v="Oui"/>
    <s v=""/>
    <s v=""/>
    <s v=""/>
    <s v=""/>
    <s v=""/>
    <s v=""/>
    <s v=""/>
    <s v=""/>
    <x v="5"/>
  </r>
  <r>
    <s v="NA"/>
    <s v="Femme"/>
    <s v="Détaillant sur une table"/>
    <n v="1"/>
    <n v="0"/>
    <n v="0"/>
    <n v="0"/>
    <n v="0"/>
    <n v="0"/>
    <n v="0"/>
    <n v="0"/>
    <n v="0"/>
    <n v="0"/>
    <s v="Je ne sais pas / Je ne souhaite pas répondre"/>
    <s v="Je ne sais pas / Je ne souhaite pas répondre"/>
    <s v="Non"/>
    <s v=""/>
    <s v=""/>
    <s v=""/>
    <s v=""/>
    <s v=""/>
    <s v=""/>
    <s v=""/>
    <s v=""/>
    <s v=""/>
    <s v=""/>
    <s v=""/>
    <s v=""/>
    <s v=""/>
    <s v=""/>
    <s v=""/>
    <s v=""/>
    <s v=""/>
    <s v=""/>
    <s v=""/>
    <s v=""/>
    <s v=""/>
    <s v=""/>
    <s v=""/>
    <s v=""/>
    <s v=""/>
    <s v=""/>
    <s v=""/>
    <s v=""/>
    <s v="Oui"/>
    <s v="Nippes"/>
    <s v="Fonds des Nègres"/>
    <s v="Non"/>
    <s v="Je ne sais pas, je ne souhaite pas répondre"/>
    <s v="Oui"/>
    <s v="Non"/>
    <s v=""/>
    <s v=""/>
    <s v=""/>
    <s v=""/>
    <s v=""/>
    <s v=""/>
    <s v=""/>
    <s v=""/>
    <s v=""/>
    <s v=""/>
    <s v=""/>
    <s v=""/>
    <s v=""/>
    <s v=""/>
    <s v=""/>
    <s v=""/>
    <s v=""/>
    <s v=""/>
    <s v=""/>
    <s v=""/>
    <s v=""/>
    <s v=""/>
    <s v=""/>
    <s v=""/>
    <s v=""/>
    <s v=""/>
    <s v=""/>
    <s v=""/>
    <s v=""/>
    <s v=""/>
    <s v=""/>
    <m/>
    <m/>
    <s v=""/>
    <s v=""/>
    <s v="Oui"/>
    <s v="Oui"/>
    <s v="Oui"/>
    <s v="Oui"/>
    <s v="Non"/>
    <s v="Non"/>
    <s v="Je ne sais pas, je ne souhaite pas répondre"/>
    <s v=""/>
    <s v=""/>
    <s v=""/>
    <s v=""/>
    <s v=""/>
    <s v=""/>
    <s v=""/>
    <s v=""/>
    <x v="5"/>
  </r>
  <r>
    <s v="NA"/>
    <s v="Femme"/>
    <s v="Détaillant sur une table"/>
    <n v="1"/>
    <n v="0"/>
    <n v="0"/>
    <n v="0"/>
    <n v="0"/>
    <n v="0"/>
    <n v="0"/>
    <n v="0"/>
    <n v="0"/>
    <n v="0"/>
    <s v="Je ne sais pas / Je ne souhaite pas répondre"/>
    <s v="Je ne sais pas / Je ne souhaite pas répondre"/>
    <s v="Oui"/>
    <s v="Article indisponible chez les fournisseurs Insécurité sur les routes"/>
    <n v="0"/>
    <n v="0"/>
    <n v="1"/>
    <n v="0"/>
    <n v="0"/>
    <n v="0"/>
    <n v="0"/>
    <n v="0"/>
    <n v="0"/>
    <n v="0"/>
    <n v="0"/>
    <n v="0"/>
    <n v="1"/>
    <n v="0"/>
    <n v="0"/>
    <n v="0"/>
    <n v="0"/>
    <s v=""/>
    <s v="Farine de blé blanche Riz Maïs (moulu) Sucre Haricot noir Haricot rouge Huile végétale"/>
    <n v="1"/>
    <n v="1"/>
    <n v="1"/>
    <n v="1"/>
    <n v="1"/>
    <n v="1"/>
    <n v="1"/>
    <n v="0"/>
    <s v="Oui"/>
    <s v="Nippes"/>
    <s v="Fonds des Nègres"/>
    <s v="Oui"/>
    <s v="Je ne sais pas, je ne souhaite pas répondre"/>
    <s v="Oui"/>
    <s v="Non"/>
    <s v=""/>
    <s v=""/>
    <s v=""/>
    <s v=""/>
    <s v=""/>
    <s v=""/>
    <s v=""/>
    <s v=""/>
    <s v=""/>
    <s v=""/>
    <s v=""/>
    <s v=""/>
    <s v=""/>
    <s v=""/>
    <s v=""/>
    <s v=""/>
    <s v=""/>
    <s v=""/>
    <s v=""/>
    <s v=""/>
    <s v=""/>
    <s v=""/>
    <s v=""/>
    <s v=""/>
    <s v=""/>
    <s v=""/>
    <s v=""/>
    <s v=""/>
    <s v=""/>
    <s v=""/>
    <s v=""/>
    <m/>
    <m/>
    <s v=""/>
    <s v=""/>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Je ne sais pas, je ne souhaite pas répondre"/>
    <s v=""/>
    <s v=""/>
    <s v=""/>
    <s v=""/>
    <s v=""/>
    <s v=""/>
    <s v=""/>
    <s v=""/>
    <x v="5"/>
  </r>
  <r>
    <s v="NA"/>
    <s v="Femme"/>
    <s v="Détaillant sur une table"/>
    <n v="1"/>
    <n v="0"/>
    <n v="0"/>
    <n v="0"/>
    <n v="0"/>
    <n v="0"/>
    <n v="0"/>
    <n v="0"/>
    <n v="0"/>
    <n v="0"/>
    <s v="Oui, il y a moins de commerçants par rapport au mois passé"/>
    <s v="Je ne sais pas / Je ne souhaite pas répondre"/>
    <s v="Non"/>
    <s v=""/>
    <s v=""/>
    <s v=""/>
    <s v=""/>
    <s v=""/>
    <s v=""/>
    <s v=""/>
    <s v=""/>
    <s v=""/>
    <s v=""/>
    <s v=""/>
    <s v=""/>
    <s v=""/>
    <s v=""/>
    <s v=""/>
    <s v=""/>
    <s v=""/>
    <s v=""/>
    <s v=""/>
    <s v=""/>
    <s v=""/>
    <s v=""/>
    <s v=""/>
    <s v=""/>
    <s v=""/>
    <s v=""/>
    <s v=""/>
    <s v=""/>
    <s v="Oui"/>
    <s v="Nippes"/>
    <s v="Fonds des Nègres"/>
    <s v="Oui"/>
    <s v="Non"/>
    <s v="Oui"/>
    <s v="Non"/>
    <s v="Non"/>
    <s v=""/>
    <s v=""/>
    <s v=""/>
    <s v=""/>
    <s v=""/>
    <s v=""/>
    <s v=""/>
    <s v=""/>
    <s v=""/>
    <s v=""/>
    <s v=""/>
    <s v=""/>
    <s v=""/>
    <s v=""/>
    <s v=""/>
    <s v=""/>
    <s v=""/>
    <s v=""/>
    <s v=""/>
    <s v=""/>
    <s v=""/>
    <s v=""/>
    <s v=""/>
    <s v=""/>
    <s v=""/>
    <s v=""/>
    <s v=""/>
    <s v="Oui"/>
    <s v="Nippes"/>
    <s v="Fonds des Nègres"/>
    <s v="Oui"/>
    <s v="Non"/>
    <s v="Oui"/>
    <s v="Non"/>
    <s v="Je ne sais pas, je ne souhaite pas répondre"/>
    <s v="Je ne sais pas, je ne souhaite pas répondre"/>
    <s v="Je ne sais pas, je ne souhaite pas répondre"/>
    <s v="Je ne sais pas, je ne souhaite pas répondre"/>
    <s v=""/>
    <s v=""/>
    <s v="Je ne sais pas, je ne souhaite pas répondre"/>
    <s v=""/>
    <s v="Je ne sais pas, je ne souhaite pas répondre"/>
    <s v="Je ne sais pas, je ne souhaite pas répondre"/>
    <s v="Je ne sais pas, je ne souhaite pas répondre"/>
    <s v="Je ne sais pas, je ne souhaite pas répondre"/>
    <s v=""/>
    <s v="Je ne sais pas, je ne souhaite pas répondre"/>
    <s v=""/>
    <x v="5"/>
  </r>
  <r>
    <s v="NA"/>
    <s v="Femme"/>
    <s v="Détaillant sur une table"/>
    <n v="1"/>
    <n v="0"/>
    <n v="0"/>
    <n v="0"/>
    <n v="0"/>
    <n v="0"/>
    <n v="0"/>
    <n v="0"/>
    <n v="0"/>
    <n v="0"/>
    <s v="Je ne sais pas / Je ne souhaite pas répondre"/>
    <s v="Je ne sais pas / Je ne souhaite pas répondre"/>
    <s v="Non"/>
    <s v=""/>
    <s v=""/>
    <s v=""/>
    <s v=""/>
    <s v=""/>
    <s v=""/>
    <s v=""/>
    <s v=""/>
    <s v=""/>
    <s v=""/>
    <s v=""/>
    <s v=""/>
    <s v=""/>
    <s v=""/>
    <s v=""/>
    <s v=""/>
    <s v=""/>
    <s v=""/>
    <s v=""/>
    <s v=""/>
    <s v=""/>
    <s v=""/>
    <s v=""/>
    <s v=""/>
    <s v=""/>
    <s v=""/>
    <s v=""/>
    <s v=""/>
    <s v="Oui"/>
    <s v="Nippes"/>
    <s v="Miragoâne"/>
    <s v="Oui"/>
    <s v="Non"/>
    <s v="Oui"/>
    <s v="Oui"/>
    <s v=""/>
    <s v=""/>
    <s v=""/>
    <s v=""/>
    <s v=""/>
    <s v=""/>
    <s v=""/>
    <s v=""/>
    <s v=""/>
    <s v=""/>
    <s v=""/>
    <s v=""/>
    <s v=""/>
    <s v=""/>
    <s v=""/>
    <s v=""/>
    <s v=""/>
    <s v=""/>
    <s v=""/>
    <s v=""/>
    <s v=""/>
    <s v=""/>
    <s v=""/>
    <s v=""/>
    <s v=""/>
    <s v=""/>
    <s v=""/>
    <s v=""/>
    <s v=""/>
    <s v=""/>
    <s v=""/>
    <m/>
    <m/>
    <s v=""/>
    <s v=""/>
    <s v="Oui"/>
    <s v="Oui"/>
    <s v="Oui"/>
    <s v="Oui"/>
    <s v=""/>
    <s v=""/>
    <s v="Oui"/>
    <s v=""/>
    <s v=""/>
    <s v=""/>
    <s v=""/>
    <s v=""/>
    <s v=""/>
    <s v=""/>
    <s v=""/>
    <x v="5"/>
  </r>
  <r>
    <s v="NA"/>
    <s v="Femme"/>
    <s v="Détaillant avec boutique"/>
    <n v="1"/>
    <n v="0"/>
    <n v="0"/>
    <n v="0"/>
    <n v="0"/>
    <n v="0"/>
    <n v="0"/>
    <n v="0"/>
    <n v="0"/>
    <n v="0"/>
    <s v="Non, il n'y a pas eu de variation"/>
    <s v="Entre 21 et 60"/>
    <s v="Oui"/>
    <s v="Changement du taux de change de la Gourde Insécurité sur les routes Le prix du transport a augmenté La route a été fermée Le port a été fermé Absence de moyen de transport Article trop cher Problème de stockage"/>
    <n v="1"/>
    <n v="0"/>
    <n v="1"/>
    <n v="0"/>
    <n v="1"/>
    <n v="1"/>
    <n v="1"/>
    <n v="1"/>
    <n v="0"/>
    <n v="0"/>
    <n v="1"/>
    <n v="1"/>
    <n v="0"/>
    <n v="0"/>
    <n v="0"/>
    <n v="0"/>
    <n v="0"/>
    <s v=""/>
    <s v="Farine de blé blanche Riz Maïs (moulu) Sucre Huile végétale"/>
    <n v="1"/>
    <n v="1"/>
    <n v="1"/>
    <n v="1"/>
    <n v="0"/>
    <n v="0"/>
    <n v="1"/>
    <n v="0"/>
    <s v="Oui"/>
    <s v="Nippes"/>
    <s v="Fonds des Nègres"/>
    <s v="Je ne sais pas, je ne souhaite pas répondre"/>
    <s v="Je ne sais pas, je ne souhaite pas répondre"/>
    <s v="Oui"/>
    <s v="Non"/>
    <s v="Non"/>
    <s v=""/>
    <s v=""/>
    <s v=""/>
    <s v=""/>
    <s v=""/>
    <s v=""/>
    <s v=""/>
    <s v=""/>
    <s v=""/>
    <s v=""/>
    <s v=""/>
    <s v=""/>
    <s v=""/>
    <s v=""/>
    <s v=""/>
    <s v=""/>
    <s v=""/>
    <s v=""/>
    <s v=""/>
    <s v=""/>
    <s v=""/>
    <s v=""/>
    <s v=""/>
    <s v=""/>
    <s v=""/>
    <s v=""/>
    <s v=""/>
    <s v="Oui"/>
    <s v="Nippes"/>
    <s v="Miragoâne"/>
    <s v="Oui"/>
    <s v="Oui"/>
    <s v="Non"/>
    <s v="Je ne sais pas, je ne souhaite pas répondre"/>
    <s v="Je ne sais pas, je ne souhaite pas répondre"/>
    <s v="Oui"/>
    <s v="Oui"/>
    <s v="Oui"/>
    <s v="Oui"/>
    <s v="Oui"/>
    <s v="Oui"/>
    <s v="Oui"/>
    <s v="Je ne sais pas, je ne souhaite pas répondre"/>
    <s v="Je ne sais pas, je ne souhaite pas répondre"/>
    <s v="Je ne sais pas, je ne souhaite pas répondre"/>
    <s v="Oui"/>
    <s v=""/>
    <s v="Oui"/>
    <s v=""/>
    <x v="5"/>
  </r>
  <r>
    <s v="NA"/>
    <s v="Femme"/>
    <s v="Détaillant sur une table"/>
    <n v="1"/>
    <n v="0"/>
    <n v="0"/>
    <n v="0"/>
    <n v="1"/>
    <n v="0"/>
    <n v="0"/>
    <n v="0"/>
    <n v="0"/>
    <n v="0"/>
    <s v="Oui, il y a moins de commerçants par rapport au mois passé"/>
    <s v="Entre 21 et 60"/>
    <s v="Oui"/>
    <s v="Changement du taux de change de la Gourde Article trop cher Article indisponible chez les fournisseurs"/>
    <n v="1"/>
    <n v="0"/>
    <n v="0"/>
    <n v="0"/>
    <n v="0"/>
    <n v="0"/>
    <n v="0"/>
    <n v="0"/>
    <n v="0"/>
    <n v="0"/>
    <n v="1"/>
    <n v="0"/>
    <n v="1"/>
    <n v="0"/>
    <n v="0"/>
    <n v="0"/>
    <n v="0"/>
    <s v=""/>
    <s v="Farine de blé blanche Riz Maïs (moulu) Sucre Haricot noir Huile végétale Haricot rouge"/>
    <n v="1"/>
    <n v="1"/>
    <n v="1"/>
    <n v="1"/>
    <n v="1"/>
    <n v="1"/>
    <n v="1"/>
    <n v="0"/>
    <s v="Oui"/>
    <s v="Ouest"/>
    <s v="Grand-Goâve"/>
    <s v="Oui"/>
    <s v="Non"/>
    <s v="Non"/>
    <s v="Non"/>
    <s v="Non"/>
    <s v=""/>
    <s v=""/>
    <s v=""/>
    <s v=""/>
    <s v=""/>
    <s v=""/>
    <s v=""/>
    <s v=""/>
    <s v=""/>
    <s v=""/>
    <s v=""/>
    <s v=""/>
    <s v=""/>
    <s v=""/>
    <s v=""/>
    <s v=""/>
    <s v=""/>
    <s v=""/>
    <s v=""/>
    <s v=""/>
    <s v=""/>
    <s v=""/>
    <s v=""/>
    <s v=""/>
    <s v=""/>
    <s v=""/>
    <s v=""/>
    <s v="Oui"/>
    <s v="Nippes"/>
    <s v="Miragoâne"/>
    <s v="Oui"/>
    <s v="Oui"/>
    <s v="Oui"/>
    <s v="Non"/>
    <s v="Je ne sais pas, je ne souhaite pas répondre"/>
    <s v="Je ne sais pas, je ne souhaite pas répondre"/>
    <s v="Oui"/>
    <s v="Je ne sais pas, je ne souhaite pas répondre"/>
    <s v="Non"/>
    <s v="Non"/>
    <s v="Je ne sais pas, je ne souhaite pas répondre"/>
    <s v="Oui"/>
    <s v=""/>
    <s v=""/>
    <s v=""/>
    <s v=""/>
    <s v=""/>
    <s v="Je ne sais pas, je ne souhaite pas répondre"/>
    <s v=""/>
    <x v="5"/>
  </r>
  <r>
    <s v="NA"/>
    <s v="Femme"/>
    <s v="Détaillant sur une table"/>
    <n v="1"/>
    <n v="0"/>
    <n v="0"/>
    <n v="0"/>
    <n v="0"/>
    <n v="0"/>
    <n v="0"/>
    <n v="0"/>
    <n v="0"/>
    <n v="0"/>
    <s v="Oui, il y a moins de commerçants par rapport au mois passé"/>
    <s v="Moins de 20"/>
    <s v="Oui"/>
    <s v="Article indisponible chez les fournisseurs Insécurité sur les routes"/>
    <n v="0"/>
    <n v="0"/>
    <n v="1"/>
    <n v="0"/>
    <n v="0"/>
    <n v="0"/>
    <n v="0"/>
    <n v="0"/>
    <n v="0"/>
    <n v="0"/>
    <n v="0"/>
    <n v="0"/>
    <n v="1"/>
    <n v="0"/>
    <n v="0"/>
    <n v="0"/>
    <n v="0"/>
    <s v=""/>
    <s v="Farine de blé blanche Riz Maïs (moulu) Sucre Haricot rouge Huile végétale"/>
    <n v="1"/>
    <n v="1"/>
    <n v="1"/>
    <n v="1"/>
    <n v="0"/>
    <n v="1"/>
    <n v="1"/>
    <n v="0"/>
    <s v="Oui"/>
    <s v="Nippes"/>
    <s v="Miragoâne"/>
    <s v="Oui"/>
    <s v="Oui"/>
    <s v="Oui"/>
    <s v="Oui"/>
    <s v=""/>
    <s v=""/>
    <s v=""/>
    <s v=""/>
    <s v=""/>
    <s v=""/>
    <s v=""/>
    <s v=""/>
    <s v=""/>
    <s v=""/>
    <s v=""/>
    <s v=""/>
    <s v=""/>
    <s v=""/>
    <s v=""/>
    <s v=""/>
    <s v=""/>
    <s v=""/>
    <s v=""/>
    <s v=""/>
    <s v=""/>
    <s v=""/>
    <s v=""/>
    <s v=""/>
    <s v=""/>
    <s v=""/>
    <s v=""/>
    <s v=""/>
    <s v=""/>
    <s v=""/>
    <s v=""/>
    <m/>
    <m/>
    <s v=""/>
    <s v=""/>
    <s v="Je ne sais pas, je ne souhaite pas répondre"/>
    <s v="Je ne sais pas, je ne souhaite pas répondre"/>
    <s v="Je ne sais pas, je ne souhaite pas répondre"/>
    <s v="Je ne sais pas, je ne souhaite pas répondre"/>
    <s v=""/>
    <s v="Je ne sais pas, je ne souhaite pas répondre"/>
    <s v="Je ne sais pas, je ne souhaite pas répondre"/>
    <s v=""/>
    <s v=""/>
    <s v=""/>
    <s v=""/>
    <s v=""/>
    <s v=""/>
    <s v=""/>
    <s v=""/>
    <x v="5"/>
  </r>
  <r>
    <s v="NA"/>
    <s v="Homme"/>
    <s v="Détaillant avec boutique"/>
    <n v="1"/>
    <n v="0"/>
    <n v="0"/>
    <n v="0"/>
    <n v="1"/>
    <n v="0"/>
    <n v="0"/>
    <n v="0"/>
    <n v="0"/>
    <n v="0"/>
    <s v="Je ne sais pas / Je ne souhaite pas répondre"/>
    <s v="Plus de 60"/>
    <s v="Oui"/>
    <s v="Changement du taux de change de la Gourde Insécurité sur les routes Le prix du transport a augmenté Article trop cher Article indisponible chez les fournisseurs"/>
    <n v="1"/>
    <n v="0"/>
    <n v="1"/>
    <n v="0"/>
    <n v="1"/>
    <n v="0"/>
    <n v="0"/>
    <n v="0"/>
    <n v="0"/>
    <n v="0"/>
    <n v="1"/>
    <n v="0"/>
    <n v="1"/>
    <n v="0"/>
    <n v="0"/>
    <n v="0"/>
    <n v="0"/>
    <s v=""/>
    <s v="Haricot noir Maïs (moulu) Farine de blé blanche Riz"/>
    <n v="1"/>
    <n v="1"/>
    <n v="1"/>
    <n v="0"/>
    <n v="1"/>
    <n v="0"/>
    <n v="0"/>
    <n v="0"/>
    <s v="Oui"/>
    <s v="Ouest"/>
    <s v="Port-au-Prince"/>
    <s v="Je ne sais pas, je ne souhaite pas répondre"/>
    <s v="Non"/>
    <s v="Non"/>
    <s v="Non"/>
    <s v="Non"/>
    <s v=""/>
    <s v=""/>
    <s v=""/>
    <s v=""/>
    <s v=""/>
    <s v=""/>
    <s v=""/>
    <s v=""/>
    <s v=""/>
    <s v=""/>
    <s v=""/>
    <s v=""/>
    <s v=""/>
    <s v=""/>
    <s v=""/>
    <s v=""/>
    <s v=""/>
    <s v=""/>
    <s v=""/>
    <s v=""/>
    <s v=""/>
    <s v=""/>
    <s v=""/>
    <s v=""/>
    <s v=""/>
    <s v=""/>
    <s v=""/>
    <s v="Oui"/>
    <s v="Ouest"/>
    <s v="Port-au-Prince"/>
    <s v="Non"/>
    <s v="Non"/>
    <s v="Je ne sais pas, je ne souhaite pas répondre"/>
    <s v="Non"/>
    <s v=""/>
    <s v=""/>
    <s v=""/>
    <s v=""/>
    <s v=""/>
    <s v=""/>
    <s v="Je ne sais pas, je ne souhaite pas répondre"/>
    <s v="Je ne sais pas, je ne souhaite pas répondre"/>
    <s v=""/>
    <s v="Je ne sais pas, je ne souhaite pas répondre"/>
    <s v=""/>
    <s v=""/>
    <s v=""/>
    <s v=""/>
    <s v=""/>
    <x v="5"/>
  </r>
  <r>
    <s v="NA"/>
    <s v="Femme"/>
    <s v="Détaillant sur une table"/>
    <n v="1"/>
    <n v="0"/>
    <n v="0"/>
    <n v="0"/>
    <n v="1"/>
    <n v="0"/>
    <n v="0"/>
    <n v="0"/>
    <n v="0"/>
    <n v="0"/>
    <s v="Je ne sais pas / Je ne souhaite pas répondre"/>
    <s v="Moins de 20"/>
    <s v="Oui"/>
    <s v="Je ne sais pas, je ne souhaite pas répondre"/>
    <n v="0"/>
    <n v="0"/>
    <n v="0"/>
    <n v="0"/>
    <n v="0"/>
    <n v="0"/>
    <n v="0"/>
    <n v="0"/>
    <n v="0"/>
    <n v="0"/>
    <n v="0"/>
    <n v="0"/>
    <n v="0"/>
    <n v="0"/>
    <n v="0"/>
    <n v="0"/>
    <n v="1"/>
    <s v=""/>
    <s v="Farine de blé blanche Riz Maïs (moulu) Haricot rouge Huile végétale"/>
    <n v="1"/>
    <n v="1"/>
    <n v="1"/>
    <n v="0"/>
    <n v="0"/>
    <n v="1"/>
    <n v="1"/>
    <n v="0"/>
    <s v="Oui"/>
    <s v="Nippes"/>
    <s v="Miragoâne"/>
    <s v="Je ne sais pas, je ne souhaite pas répondre"/>
    <s v="Non"/>
    <s v="Oui"/>
    <s v="Oui"/>
    <s v="Oui"/>
    <s v="Changement du taux de change de la Gourde Absence de moyen de transport Article trop cher Article indisponible chez les fournisseurs"/>
    <n v="1"/>
    <n v="0"/>
    <n v="0"/>
    <n v="0"/>
    <n v="0"/>
    <n v="0"/>
    <n v="0"/>
    <n v="1"/>
    <n v="0"/>
    <n v="1"/>
    <n v="0"/>
    <n v="1"/>
    <n v="0"/>
    <n v="0"/>
    <n v="0"/>
    <n v="0"/>
    <s v=""/>
    <s v="Savon lessive Papier toilette"/>
    <n v="1"/>
    <n v="0"/>
    <n v="0"/>
    <n v="1"/>
    <n v="0"/>
    <n v="0"/>
    <n v="0"/>
    <n v="0"/>
    <s v="Oui"/>
    <s v="Nippes"/>
    <s v="Fonds des Nègres"/>
    <s v="Oui"/>
    <s v="Non"/>
    <s v="Oui"/>
    <s v="Non"/>
    <s v="Je ne sais pas, je ne souhaite pas répondre"/>
    <s v="Oui"/>
    <s v="Oui"/>
    <s v="Je ne sais pas, je ne souhaite pas répondre"/>
    <s v="Oui"/>
    <s v="Je ne sais pas, je ne souhaite pas répondre"/>
    <s v="Oui"/>
    <s v="Je ne sais pas, je ne souhaite pas répondre"/>
    <s v=""/>
    <s v="Je ne sais pas, je ne souhaite pas répondre"/>
    <s v="Oui"/>
    <s v=""/>
    <s v=""/>
    <s v=""/>
    <s v=""/>
    <x v="5"/>
  </r>
  <r>
    <s v="NA"/>
    <s v="Femme"/>
    <s v="Détaillant sur une table"/>
    <n v="1"/>
    <n v="0"/>
    <n v="0"/>
    <n v="0"/>
    <n v="0"/>
    <n v="0"/>
    <n v="0"/>
    <n v="0"/>
    <n v="0"/>
    <n v="0"/>
    <s v="Je ne sais pas / Je ne souhaite pas répondre"/>
    <s v="Moins de 20"/>
    <s v=""/>
    <s v=""/>
    <s v=""/>
    <s v=""/>
    <s v=""/>
    <s v=""/>
    <s v=""/>
    <s v=""/>
    <s v=""/>
    <s v=""/>
    <s v=""/>
    <s v=""/>
    <s v=""/>
    <s v=""/>
    <s v=""/>
    <s v=""/>
    <s v=""/>
    <s v=""/>
    <s v=""/>
    <s v=""/>
    <s v=""/>
    <s v=""/>
    <s v=""/>
    <s v=""/>
    <s v=""/>
    <s v=""/>
    <s v=""/>
    <s v=""/>
    <s v=""/>
    <s v=""/>
    <s v=""/>
    <s v=""/>
    <s v=""/>
    <s v=""/>
    <m/>
    <m/>
    <s v="Oui"/>
    <s v="Changement du taux de change de la Gourde Article trop cher Article indisponible chez les fournisseurs Problème de stockage"/>
    <n v="1"/>
    <n v="0"/>
    <n v="0"/>
    <n v="0"/>
    <n v="0"/>
    <n v="0"/>
    <n v="0"/>
    <n v="0"/>
    <n v="0"/>
    <n v="1"/>
    <n v="1"/>
    <n v="1"/>
    <n v="0"/>
    <n v="0"/>
    <n v="0"/>
    <n v="0"/>
    <s v=""/>
    <s v="Savon pour se laver Brosse à dent Serviettes hygiéniques"/>
    <n v="0"/>
    <n v="1"/>
    <n v="0"/>
    <n v="0"/>
    <n v="1"/>
    <n v="0"/>
    <n v="1"/>
    <n v="0"/>
    <s v="Oui"/>
    <s v="Ouest"/>
    <s v="Petit-Goâve"/>
    <s v="Non"/>
    <s v="Non"/>
    <s v="Non"/>
    <s v="Non"/>
    <s v=""/>
    <s v=""/>
    <s v=""/>
    <s v=""/>
    <s v=""/>
    <s v=""/>
    <s v=""/>
    <s v=""/>
    <s v="Je ne sais pas, je ne souhaite pas répondre"/>
    <s v="Je ne sais pas, je ne souhaite pas répondre"/>
    <s v="Je ne sais pas, je ne souhaite pas répondre"/>
    <s v="Je ne sais pas, je ne souhaite pas répondre"/>
    <s v=""/>
    <s v="Je ne sais pas, je ne souhaite pas répondre"/>
    <s v=""/>
    <x v="5"/>
  </r>
  <r>
    <s v="NA"/>
    <s v="Femme"/>
    <s v="Détaillant sur une table"/>
    <n v="1"/>
    <n v="0"/>
    <n v="0"/>
    <n v="0"/>
    <n v="1"/>
    <n v="0"/>
    <n v="0"/>
    <n v="0"/>
    <n v="0"/>
    <n v="0"/>
    <s v="Oui, il y a plus de commerçants par rapport au mois passé"/>
    <s v="Je ne sais pas / Je ne souhaite pas répondre"/>
    <s v=""/>
    <s v=""/>
    <s v=""/>
    <s v=""/>
    <s v=""/>
    <s v=""/>
    <s v=""/>
    <s v=""/>
    <s v=""/>
    <s v=""/>
    <s v=""/>
    <s v=""/>
    <s v=""/>
    <s v=""/>
    <s v=""/>
    <s v=""/>
    <s v=""/>
    <s v=""/>
    <s v=""/>
    <s v=""/>
    <s v=""/>
    <s v=""/>
    <s v=""/>
    <s v=""/>
    <s v=""/>
    <s v=""/>
    <s v=""/>
    <s v=""/>
    <s v=""/>
    <s v=""/>
    <s v=""/>
    <s v=""/>
    <s v=""/>
    <s v=""/>
    <m/>
    <m/>
    <s v="Oui"/>
    <s v="Changement du taux de change de la Gourde Insécurité sur les routes Le prix du transport a augmenté Article trop cher"/>
    <n v="1"/>
    <n v="0"/>
    <n v="1"/>
    <n v="0"/>
    <n v="1"/>
    <n v="0"/>
    <n v="0"/>
    <n v="0"/>
    <n v="0"/>
    <n v="1"/>
    <n v="0"/>
    <n v="0"/>
    <n v="0"/>
    <n v="0"/>
    <n v="0"/>
    <n v="0"/>
    <s v=""/>
    <s v="Serviettes hygiéniques"/>
    <n v="0"/>
    <n v="0"/>
    <n v="0"/>
    <n v="0"/>
    <n v="1"/>
    <n v="0"/>
    <n v="0"/>
    <n v="0"/>
    <s v="Oui"/>
    <s v="Ouest"/>
    <s v="Petit-Goâve"/>
    <s v="Non"/>
    <s v="Non"/>
    <s v="Je ne sais pas, je ne souhaite pas répondre"/>
    <s v="Non"/>
    <s v=""/>
    <s v=""/>
    <s v=""/>
    <s v=""/>
    <s v=""/>
    <s v=""/>
    <s v=""/>
    <s v=""/>
    <s v="Je ne sais pas, je ne souhaite pas répondre"/>
    <s v="Je ne sais pas, je ne souhaite pas répondre"/>
    <s v="Je ne sais pas, je ne souhaite pas répondre"/>
    <s v="Je ne sais pas, je ne souhaite pas répondre"/>
    <s v=""/>
    <s v="Je ne sais pas, je ne souhaite pas répondre"/>
    <s v=""/>
    <x v="5"/>
  </r>
  <r>
    <s v="NA"/>
    <s v="Femme"/>
    <s v="Détaillant avec boutique"/>
    <n v="1"/>
    <n v="0"/>
    <n v="0"/>
    <n v="0"/>
    <n v="1"/>
    <n v="0"/>
    <n v="0"/>
    <n v="0"/>
    <n v="0"/>
    <n v="0"/>
    <s v="Oui, il y a moins de commerçants par rapport au mois passé"/>
    <s v="Je ne sais pas / Je ne souhaite pas répondre"/>
    <s v=""/>
    <s v=""/>
    <s v=""/>
    <s v=""/>
    <s v=""/>
    <s v=""/>
    <s v=""/>
    <s v=""/>
    <s v=""/>
    <s v=""/>
    <s v=""/>
    <s v=""/>
    <s v=""/>
    <s v=""/>
    <s v=""/>
    <s v=""/>
    <s v=""/>
    <s v=""/>
    <s v=""/>
    <s v=""/>
    <s v=""/>
    <s v=""/>
    <s v=""/>
    <s v=""/>
    <s v=""/>
    <s v=""/>
    <s v=""/>
    <s v=""/>
    <s v=""/>
    <s v=""/>
    <s v=""/>
    <s v=""/>
    <s v=""/>
    <s v=""/>
    <m/>
    <m/>
    <s v="Oui"/>
    <s v="Article trop cher"/>
    <n v="0"/>
    <n v="0"/>
    <n v="0"/>
    <n v="0"/>
    <n v="0"/>
    <n v="0"/>
    <n v="0"/>
    <n v="0"/>
    <n v="0"/>
    <n v="1"/>
    <n v="0"/>
    <n v="0"/>
    <n v="0"/>
    <n v="0"/>
    <n v="0"/>
    <n v="0"/>
    <s v=""/>
    <s v="Brosse à dent Papier toilette"/>
    <n v="0"/>
    <n v="1"/>
    <n v="0"/>
    <n v="1"/>
    <n v="0"/>
    <n v="0"/>
    <n v="0"/>
    <n v="0"/>
    <s v="Oui"/>
    <s v="Ouest"/>
    <s v="Petit-Goâve"/>
    <s v="Non"/>
    <s v="Non"/>
    <s v="Oui"/>
    <s v="Oui"/>
    <s v=""/>
    <s v=""/>
    <s v=""/>
    <s v=""/>
    <s v=""/>
    <s v=""/>
    <s v=""/>
    <s v=""/>
    <s v="Je ne sais pas, je ne souhaite pas répondre"/>
    <s v="Je ne sais pas, je ne souhaite pas répondre"/>
    <s v="Je ne sais pas, je ne souhaite pas répondre"/>
    <s v="Je ne sais pas, je ne souhaite pas répondre"/>
    <s v=""/>
    <s v="Je ne sais pas, je ne souhaite pas répondre"/>
    <s v=""/>
    <x v="5"/>
  </r>
  <r>
    <s v="NA"/>
    <s v="Femme"/>
    <s v="Détaillant sur une table"/>
    <n v="1"/>
    <n v="0"/>
    <n v="0"/>
    <n v="0"/>
    <n v="0"/>
    <n v="0"/>
    <n v="0"/>
    <n v="0"/>
    <n v="0"/>
    <n v="0"/>
    <s v="Oui, il y a moins de commerçants par rapport au mois passé"/>
    <s v="Je ne sais pas / Je ne souhaite pas répondre"/>
    <s v="Oui"/>
    <s v="Article indisponible chez les fournisseurs Insécurité en ville Insécurité sur les routes"/>
    <n v="0"/>
    <n v="1"/>
    <n v="1"/>
    <n v="0"/>
    <n v="0"/>
    <n v="0"/>
    <n v="0"/>
    <n v="0"/>
    <n v="0"/>
    <n v="0"/>
    <n v="0"/>
    <n v="0"/>
    <n v="1"/>
    <n v="0"/>
    <n v="0"/>
    <n v="0"/>
    <n v="0"/>
    <s v=""/>
    <s v="Sucre Maïs (moulu) Riz Farine de blé blanche Haricot noir Haricot rouge Huile végétale"/>
    <n v="1"/>
    <n v="1"/>
    <n v="1"/>
    <n v="1"/>
    <n v="1"/>
    <n v="1"/>
    <n v="1"/>
    <n v="0"/>
    <s v="Oui"/>
    <s v="Nippes"/>
    <s v="Fonds des Nègres"/>
    <s v="Oui"/>
    <s v="Non"/>
    <s v="Oui"/>
    <s v="Non"/>
    <s v=""/>
    <s v=""/>
    <s v=""/>
    <s v=""/>
    <s v=""/>
    <s v=""/>
    <s v=""/>
    <s v=""/>
    <s v=""/>
    <s v=""/>
    <s v=""/>
    <s v=""/>
    <s v=""/>
    <s v=""/>
    <s v=""/>
    <s v=""/>
    <s v=""/>
    <s v=""/>
    <s v=""/>
    <s v=""/>
    <s v=""/>
    <s v=""/>
    <s v=""/>
    <s v=""/>
    <s v=""/>
    <s v=""/>
    <s v=""/>
    <s v=""/>
    <s v=""/>
    <s v=""/>
    <s v=""/>
    <m/>
    <m/>
    <s v=""/>
    <s v=""/>
    <s v="Non"/>
    <s v="Oui"/>
    <s v="Oui"/>
    <s v="Oui"/>
    <s v="Non"/>
    <s v="Non"/>
    <s v="Oui"/>
    <s v=""/>
    <s v=""/>
    <s v=""/>
    <s v=""/>
    <s v=""/>
    <s v=""/>
    <s v=""/>
    <s v=""/>
    <x v="5"/>
  </r>
  <r>
    <s v="NA"/>
    <s v="Femme"/>
    <s v="Détaillant sur une table"/>
    <n v="1"/>
    <n v="0"/>
    <n v="0"/>
    <n v="0"/>
    <n v="0"/>
    <n v="0"/>
    <n v="0"/>
    <n v="0"/>
    <n v="0"/>
    <n v="0"/>
    <s v="Oui, il y a moins de commerçants par rapport au mois passé"/>
    <s v="Moins de 20"/>
    <s v="Oui"/>
    <s v="Insécurité sur les routes"/>
    <n v="0"/>
    <n v="0"/>
    <n v="1"/>
    <n v="0"/>
    <n v="0"/>
    <n v="0"/>
    <n v="0"/>
    <n v="0"/>
    <n v="0"/>
    <n v="0"/>
    <n v="0"/>
    <n v="0"/>
    <n v="0"/>
    <n v="0"/>
    <n v="0"/>
    <n v="0"/>
    <n v="0"/>
    <s v=""/>
    <s v="Farine de blé blanche Riz Maïs (moulu) Sucre Huile végétale"/>
    <n v="1"/>
    <n v="1"/>
    <n v="1"/>
    <n v="1"/>
    <n v="0"/>
    <n v="0"/>
    <n v="1"/>
    <n v="0"/>
    <s v="Oui"/>
    <s v="Nippes"/>
    <s v="Fonds des Nègres"/>
    <s v="Oui"/>
    <s v="Non"/>
    <s v="Oui"/>
    <s v="Non"/>
    <s v=""/>
    <s v=""/>
    <s v=""/>
    <s v=""/>
    <s v=""/>
    <s v=""/>
    <s v=""/>
    <s v=""/>
    <s v=""/>
    <s v=""/>
    <s v=""/>
    <s v=""/>
    <s v=""/>
    <s v=""/>
    <s v=""/>
    <s v=""/>
    <s v=""/>
    <s v=""/>
    <s v=""/>
    <s v=""/>
    <s v=""/>
    <s v=""/>
    <s v=""/>
    <s v=""/>
    <s v=""/>
    <s v=""/>
    <s v=""/>
    <s v=""/>
    <s v=""/>
    <s v=""/>
    <s v=""/>
    <m/>
    <m/>
    <s v=""/>
    <s v=""/>
    <s v="Je ne sais pas, je ne souhaite pas répondre"/>
    <s v="Oui"/>
    <s v="Je ne sais pas, je ne souhaite pas répondre"/>
    <s v="Je ne sais pas, je ne souhaite pas répondre"/>
    <s v=""/>
    <s v=""/>
    <s v="Je ne sais pas, je ne souhaite pas répondre"/>
    <s v=""/>
    <s v=""/>
    <s v=""/>
    <s v=""/>
    <s v=""/>
    <s v=""/>
    <s v=""/>
    <s v=""/>
    <x v="5"/>
  </r>
  <r>
    <s v="NA"/>
    <s v="Femme"/>
    <s v="Détaillant sur une table"/>
    <n v="1"/>
    <n v="0"/>
    <n v="0"/>
    <n v="0"/>
    <n v="0"/>
    <n v="0"/>
    <n v="0"/>
    <n v="0"/>
    <n v="0"/>
    <n v="0"/>
    <s v="Je ne sais pas / Je ne souhaite pas répondre"/>
    <s v="Moins de 20"/>
    <s v=""/>
    <s v=""/>
    <s v=""/>
    <s v=""/>
    <s v=""/>
    <s v=""/>
    <s v=""/>
    <s v=""/>
    <s v=""/>
    <s v=""/>
    <s v=""/>
    <s v=""/>
    <s v=""/>
    <s v=""/>
    <s v=""/>
    <s v=""/>
    <s v=""/>
    <s v=""/>
    <s v=""/>
    <s v=""/>
    <s v=""/>
    <s v=""/>
    <s v=""/>
    <s v=""/>
    <s v=""/>
    <s v=""/>
    <s v=""/>
    <s v=""/>
    <s v=""/>
    <s v=""/>
    <s v=""/>
    <s v=""/>
    <s v=""/>
    <s v=""/>
    <m/>
    <m/>
    <s v="Oui"/>
    <s v="Changement du taux de change de la Gourde Insécurité sur les routes Le prix du transport a augmenté Article indisponible chez les fournisseurs"/>
    <n v="1"/>
    <n v="0"/>
    <n v="1"/>
    <n v="0"/>
    <n v="1"/>
    <n v="0"/>
    <n v="0"/>
    <n v="0"/>
    <n v="0"/>
    <n v="0"/>
    <n v="0"/>
    <n v="1"/>
    <n v="0"/>
    <n v="0"/>
    <n v="0"/>
    <n v="0"/>
    <s v=""/>
    <s v="Brosse à dent Dentifrice"/>
    <n v="0"/>
    <n v="1"/>
    <n v="1"/>
    <n v="0"/>
    <n v="0"/>
    <n v="0"/>
    <n v="0"/>
    <n v="0"/>
    <s v="Oui"/>
    <s v="Ouest"/>
    <s v="Port-au-Prince"/>
    <s v="Non"/>
    <s v="Non"/>
    <s v="Je ne sais pas, je ne souhaite pas répondre"/>
    <s v="Non"/>
    <s v=""/>
    <s v=""/>
    <s v=""/>
    <s v=""/>
    <s v=""/>
    <s v=""/>
    <s v=""/>
    <s v=""/>
    <s v="Je ne sais pas, je ne souhaite pas répondre"/>
    <s v="Je ne sais pas, je ne souhaite pas répondre"/>
    <s v="Je ne sais pas, je ne souhaite pas répondre"/>
    <s v="Je ne sais pas, je ne souhaite pas répondre"/>
    <s v=""/>
    <s v="Je ne sais pas, je ne souhaite pas répondre"/>
    <s v=""/>
    <x v="5"/>
  </r>
  <r>
    <s v="NA"/>
    <s v="Homme"/>
    <s v="Détaillant avec boutique"/>
    <n v="1"/>
    <n v="0"/>
    <n v="0"/>
    <n v="0"/>
    <n v="0"/>
    <n v="0"/>
    <n v="0"/>
    <n v="0"/>
    <n v="0"/>
    <n v="0"/>
    <s v="Oui, il y a moins de commerçants par rapport au mois passé"/>
    <s v="Entre 21 et 60"/>
    <s v="Non"/>
    <s v=""/>
    <s v=""/>
    <s v=""/>
    <s v=""/>
    <s v=""/>
    <s v=""/>
    <s v=""/>
    <s v=""/>
    <s v=""/>
    <s v=""/>
    <s v=""/>
    <s v=""/>
    <s v=""/>
    <s v=""/>
    <s v=""/>
    <s v=""/>
    <s v=""/>
    <s v=""/>
    <s v=""/>
    <s v=""/>
    <s v=""/>
    <s v=""/>
    <s v=""/>
    <s v=""/>
    <s v=""/>
    <s v=""/>
    <s v=""/>
    <s v=""/>
    <s v="Oui"/>
    <s v="Nippes"/>
    <s v="Fonds des Nègres"/>
    <s v="Je ne sais pas, je ne souhaite pas répondre"/>
    <s v="Non"/>
    <s v="Oui"/>
    <s v="Non"/>
    <s v="Oui"/>
    <s v="Insécurité sur les routes Le prix du transport a augmenté Absence de moyen de transport Article trop cher Problème de stockage Article indisponible chez les fournisseurs Changement du taux de change de la Gourde"/>
    <n v="1"/>
    <n v="0"/>
    <n v="1"/>
    <n v="0"/>
    <n v="1"/>
    <n v="0"/>
    <n v="0"/>
    <n v="1"/>
    <n v="0"/>
    <n v="1"/>
    <n v="1"/>
    <n v="1"/>
    <n v="0"/>
    <n v="0"/>
    <n v="0"/>
    <n v="0"/>
    <s v=""/>
    <s v="Chlore liquide (nettoyage)"/>
    <n v="0"/>
    <n v="0"/>
    <n v="0"/>
    <n v="0"/>
    <n v="0"/>
    <n v="1"/>
    <n v="0"/>
    <n v="0"/>
    <s v="Oui"/>
    <s v="Nippes"/>
    <s v="Fonds des Nègres"/>
    <s v="Oui"/>
    <s v="Non"/>
    <s v="Je ne sais pas, je ne souhaite pas répondre"/>
    <s v="Je ne sais pas, je ne souhaite pas répondre"/>
    <s v="Je ne sais pas, je ne souhaite pas répondre"/>
    <s v="Oui"/>
    <s v="Oui"/>
    <s v="Oui"/>
    <s v=""/>
    <s v="Oui"/>
    <s v="Oui"/>
    <s v="Je ne sais pas, je ne souhaite pas répondre"/>
    <s v="Oui"/>
    <s v="Oui"/>
    <s v="Oui"/>
    <s v="Oui"/>
    <s v="Oui"/>
    <s v="Oui"/>
    <s v=""/>
    <x v="5"/>
  </r>
  <r>
    <s v="NA"/>
    <s v="Femme"/>
    <s v="Détaillant sur une table"/>
    <n v="1"/>
    <n v="0"/>
    <n v="0"/>
    <n v="0"/>
    <n v="1"/>
    <n v="0"/>
    <n v="0"/>
    <n v="0"/>
    <n v="0"/>
    <n v="0"/>
    <s v="Oui, il y a moins de commerçants par rapport au mois passé"/>
    <s v="Moins de 20"/>
    <s v=""/>
    <s v=""/>
    <s v=""/>
    <s v=""/>
    <s v=""/>
    <s v=""/>
    <s v=""/>
    <s v=""/>
    <s v=""/>
    <s v=""/>
    <s v=""/>
    <s v=""/>
    <s v=""/>
    <s v=""/>
    <s v=""/>
    <s v=""/>
    <s v=""/>
    <s v=""/>
    <s v=""/>
    <s v=""/>
    <s v=""/>
    <s v=""/>
    <s v=""/>
    <s v=""/>
    <s v=""/>
    <s v=""/>
    <s v=""/>
    <s v=""/>
    <s v=""/>
    <s v=""/>
    <s v=""/>
    <s v=""/>
    <s v=""/>
    <s v=""/>
    <m/>
    <m/>
    <s v="Oui"/>
    <s v="Changement du taux de change de la Gourde Insécurité sur les routes Le prix du transport a augmenté Article trop cher"/>
    <n v="1"/>
    <n v="0"/>
    <n v="1"/>
    <n v="0"/>
    <n v="1"/>
    <n v="0"/>
    <n v="0"/>
    <n v="0"/>
    <n v="0"/>
    <n v="1"/>
    <n v="0"/>
    <n v="0"/>
    <n v="0"/>
    <n v="0"/>
    <n v="0"/>
    <n v="0"/>
    <s v=""/>
    <s v="Serviettes hygiéniques"/>
    <n v="0"/>
    <n v="0"/>
    <n v="0"/>
    <n v="0"/>
    <n v="1"/>
    <n v="0"/>
    <n v="0"/>
    <n v="0"/>
    <s v="Oui"/>
    <s v="Ouest"/>
    <s v="Petit-Goâve"/>
    <s v="Non"/>
    <s v="Non"/>
    <s v="Je ne sais pas, je ne souhaite pas répondre"/>
    <s v="Non"/>
    <s v=""/>
    <s v=""/>
    <s v=""/>
    <s v=""/>
    <s v=""/>
    <s v=""/>
    <s v=""/>
    <s v="Je ne sais pas, je ne souhaite pas répondre"/>
    <s v=""/>
    <s v="Je ne sais pas, je ne souhaite pas répondre"/>
    <s v="Je ne sais pas, je ne souhaite pas répondre"/>
    <s v="Je ne sais pas, je ne souhaite pas répondre"/>
    <s v=""/>
    <s v="Je ne sais pas, je ne souhaite pas répondre"/>
    <s v=""/>
    <x v="5"/>
  </r>
  <r>
    <s v="NA"/>
    <s v="Femme"/>
    <s v="Détaillant sur une table"/>
    <n v="1"/>
    <n v="0"/>
    <n v="0"/>
    <n v="0"/>
    <n v="0"/>
    <n v="0"/>
    <n v="0"/>
    <n v="0"/>
    <n v="0"/>
    <n v="0"/>
    <s v="Oui, il y a moins de commerçants par rapport au mois passé"/>
    <s v="Je ne sais pas / Je ne souhaite pas répondre"/>
    <s v="Oui"/>
    <s v="Changement du taux de change de la Gourde"/>
    <n v="1"/>
    <n v="0"/>
    <n v="0"/>
    <n v="0"/>
    <n v="0"/>
    <n v="0"/>
    <n v="0"/>
    <n v="0"/>
    <n v="0"/>
    <n v="0"/>
    <n v="0"/>
    <n v="0"/>
    <n v="0"/>
    <n v="0"/>
    <n v="0"/>
    <n v="0"/>
    <n v="0"/>
    <s v=""/>
    <s v="Huile végétale Sucre"/>
    <n v="0"/>
    <n v="0"/>
    <n v="0"/>
    <n v="1"/>
    <n v="0"/>
    <n v="0"/>
    <n v="1"/>
    <n v="0"/>
    <s v="Oui"/>
    <s v="Nippes"/>
    <s v="Fonds des Nègres"/>
    <s v="Oui"/>
    <s v="Non"/>
    <s v="Oui"/>
    <s v="Non"/>
    <s v="Non"/>
    <s v=""/>
    <s v=""/>
    <s v=""/>
    <s v=""/>
    <s v=""/>
    <s v=""/>
    <s v=""/>
    <s v=""/>
    <s v=""/>
    <s v=""/>
    <s v=""/>
    <s v=""/>
    <s v=""/>
    <s v=""/>
    <s v=""/>
    <s v=""/>
    <s v=""/>
    <s v=""/>
    <s v=""/>
    <s v=""/>
    <s v=""/>
    <s v=""/>
    <s v=""/>
    <s v=""/>
    <s v=""/>
    <s v=""/>
    <s v=""/>
    <s v="Oui"/>
    <s v="Nippes"/>
    <s v="Fonds des Nègres"/>
    <s v="Oui"/>
    <s v="Non"/>
    <s v="Je ne sais pas, je ne souhaite pas répondre"/>
    <s v="Non"/>
    <s v=""/>
    <s v="Oui"/>
    <s v="Je ne sais pas, je ne souhaite pas répondre"/>
    <s v="Je ne sais pas, je ne souhaite pas répondre"/>
    <s v=""/>
    <s v=""/>
    <s v="Je ne sais pas, je ne souhaite pas répondre"/>
    <s v="Je ne sais pas, je ne souhaite pas répondre"/>
    <s v=""/>
    <s v=""/>
    <s v=""/>
    <s v=""/>
    <s v=""/>
    <s v=""/>
    <s v=""/>
    <x v="5"/>
  </r>
  <r>
    <s v="NA"/>
    <s v="Femme"/>
    <s v="Détaillant sur une table"/>
    <n v="1"/>
    <n v="0"/>
    <n v="0"/>
    <n v="0"/>
    <n v="0"/>
    <n v="0"/>
    <n v="0"/>
    <n v="0"/>
    <n v="0"/>
    <n v="0"/>
    <s v="Je ne sais pas / Je ne souhaite pas répondre"/>
    <s v="Je ne sais pas / Je ne souhaite pas répondre"/>
    <s v="Oui"/>
    <s v="Article indisponible chez les fournisseurs Insécurité sur les routes"/>
    <n v="0"/>
    <n v="0"/>
    <n v="1"/>
    <n v="0"/>
    <n v="0"/>
    <n v="0"/>
    <n v="0"/>
    <n v="0"/>
    <n v="0"/>
    <n v="0"/>
    <n v="0"/>
    <n v="0"/>
    <n v="1"/>
    <n v="0"/>
    <n v="0"/>
    <n v="0"/>
    <n v="0"/>
    <s v=""/>
    <s v="Riz Sucre Huile végétale"/>
    <n v="0"/>
    <n v="1"/>
    <n v="0"/>
    <n v="1"/>
    <n v="0"/>
    <n v="0"/>
    <n v="1"/>
    <n v="0"/>
    <s v="Oui"/>
    <s v="Nippes"/>
    <s v="Fonds des Nègres"/>
    <s v="Non"/>
    <s v="Non"/>
    <s v="Oui"/>
    <s v="Non"/>
    <s v=""/>
    <s v=""/>
    <s v=""/>
    <s v=""/>
    <s v=""/>
    <s v=""/>
    <s v=""/>
    <s v=""/>
    <s v=""/>
    <s v=""/>
    <s v=""/>
    <s v=""/>
    <s v=""/>
    <s v=""/>
    <s v=""/>
    <s v=""/>
    <s v=""/>
    <s v=""/>
    <s v=""/>
    <s v=""/>
    <s v=""/>
    <s v=""/>
    <s v=""/>
    <s v=""/>
    <s v=""/>
    <s v=""/>
    <s v=""/>
    <s v=""/>
    <s v=""/>
    <s v=""/>
    <s v=""/>
    <m/>
    <m/>
    <s v=""/>
    <s v=""/>
    <s v=""/>
    <s v=""/>
    <s v=""/>
    <s v=""/>
    <s v=""/>
    <s v=""/>
    <s v="Oui"/>
    <s v=""/>
    <s v=""/>
    <s v=""/>
    <s v=""/>
    <s v=""/>
    <s v=""/>
    <s v=""/>
    <s v=""/>
    <x v="5"/>
  </r>
  <r>
    <s v="NA"/>
    <s v="Homme"/>
    <s v="Détaillant avec boutique"/>
    <n v="1"/>
    <n v="0"/>
    <n v="0"/>
    <n v="0"/>
    <n v="0"/>
    <n v="0"/>
    <n v="0"/>
    <n v="0"/>
    <n v="0"/>
    <n v="0"/>
    <s v="Je ne sais pas / Je ne souhaite pas répondre"/>
    <s v="Je ne sais pas / Je ne souhaite pas répondre"/>
    <s v=""/>
    <s v=""/>
    <s v=""/>
    <s v=""/>
    <s v=""/>
    <s v=""/>
    <s v=""/>
    <s v=""/>
    <s v=""/>
    <s v=""/>
    <s v=""/>
    <s v=""/>
    <s v=""/>
    <s v=""/>
    <s v=""/>
    <s v=""/>
    <s v=""/>
    <s v=""/>
    <s v=""/>
    <s v=""/>
    <s v=""/>
    <s v=""/>
    <s v=""/>
    <s v=""/>
    <s v=""/>
    <s v=""/>
    <s v=""/>
    <s v=""/>
    <s v=""/>
    <s v=""/>
    <s v=""/>
    <s v=""/>
    <s v=""/>
    <s v=""/>
    <m/>
    <m/>
    <s v="Non"/>
    <s v=""/>
    <s v=""/>
    <s v=""/>
    <s v=""/>
    <s v=""/>
    <s v=""/>
    <s v=""/>
    <s v=""/>
    <s v=""/>
    <s v=""/>
    <s v=""/>
    <s v=""/>
    <s v=""/>
    <s v=""/>
    <s v=""/>
    <s v=""/>
    <s v=""/>
    <s v=""/>
    <s v=""/>
    <s v=""/>
    <s v=""/>
    <s v=""/>
    <s v=""/>
    <s v=""/>
    <s v=""/>
    <s v=""/>
    <s v=""/>
    <s v="Oui"/>
    <s v="Ouest"/>
    <s v="Port-au-Prince"/>
    <s v="Non"/>
    <s v="Non"/>
    <s v="Oui"/>
    <s v="Non"/>
    <s v=""/>
    <s v=""/>
    <s v=""/>
    <s v=""/>
    <s v=""/>
    <s v=""/>
    <s v=""/>
    <s v=""/>
    <s v="Je ne sais pas, je ne souhaite pas répondre"/>
    <s v="Je ne sais pas, je ne souhaite pas répondre"/>
    <s v="Je ne sais pas, je ne souhaite pas répondre"/>
    <s v="Je ne sais pas, je ne souhaite pas répondre"/>
    <s v=""/>
    <s v="Je ne sais pas, je ne souhaite pas répondre"/>
    <s v=""/>
    <x v="5"/>
  </r>
  <r>
    <s v="NA"/>
    <s v="Femme"/>
    <s v="Détaillant sur une table"/>
    <n v="1"/>
    <n v="0"/>
    <n v="0"/>
    <n v="1"/>
    <n v="0"/>
    <n v="0"/>
    <n v="0"/>
    <n v="0"/>
    <n v="0"/>
    <n v="0"/>
    <s v="Oui, il y a plus de commerçants par rapport au mois passé"/>
    <s v="Moins de 20"/>
    <s v=""/>
    <s v=""/>
    <s v=""/>
    <s v=""/>
    <s v=""/>
    <s v=""/>
    <s v=""/>
    <s v=""/>
    <s v=""/>
    <s v=""/>
    <s v=""/>
    <s v=""/>
    <s v=""/>
    <s v=""/>
    <s v=""/>
    <s v=""/>
    <s v=""/>
    <s v=""/>
    <s v=""/>
    <s v=""/>
    <s v=""/>
    <s v=""/>
    <s v=""/>
    <s v=""/>
    <s v=""/>
    <s v=""/>
    <s v=""/>
    <s v=""/>
    <s v=""/>
    <s v=""/>
    <s v=""/>
    <s v=""/>
    <s v=""/>
    <s v=""/>
    <m/>
    <m/>
    <s v="Non"/>
    <s v=""/>
    <s v=""/>
    <s v=""/>
    <s v=""/>
    <s v=""/>
    <s v=""/>
    <s v=""/>
    <s v=""/>
    <s v=""/>
    <s v=""/>
    <s v=""/>
    <s v=""/>
    <s v=""/>
    <s v=""/>
    <s v=""/>
    <s v=""/>
    <s v=""/>
    <s v=""/>
    <s v=""/>
    <s v=""/>
    <s v=""/>
    <s v=""/>
    <s v=""/>
    <s v=""/>
    <s v=""/>
    <s v=""/>
    <s v=""/>
    <s v="Oui"/>
    <s v="Nippes"/>
    <s v="Fonds des Nègres"/>
    <s v="Oui"/>
    <s v="Non"/>
    <s v="Non"/>
    <s v="Oui"/>
    <s v=""/>
    <s v=""/>
    <s v=""/>
    <s v=""/>
    <s v=""/>
    <s v=""/>
    <s v=""/>
    <s v=""/>
    <s v="Oui"/>
    <s v="Oui"/>
    <s v="Oui"/>
    <s v="Oui"/>
    <s v=""/>
    <s v="Oui"/>
    <s v=""/>
    <x v="5"/>
  </r>
  <r>
    <n v="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chez un voisin"/>
    <x v="6"/>
  </r>
  <r>
    <s v="NA"/>
    <s v="Femme"/>
    <s v="Détaillant sur une table"/>
    <n v="1"/>
    <n v="0"/>
    <n v="0"/>
    <n v="0"/>
    <n v="0"/>
    <n v="0"/>
    <n v="0"/>
    <n v="0"/>
    <n v="0"/>
    <n v="0"/>
    <s v="Oui, il y a plus de commerçants par rapport au mois passé"/>
    <s v="Moins de 20"/>
    <s v=""/>
    <s v=""/>
    <s v=""/>
    <s v=""/>
    <s v=""/>
    <s v=""/>
    <s v=""/>
    <s v=""/>
    <s v=""/>
    <s v=""/>
    <s v=""/>
    <s v=""/>
    <s v=""/>
    <s v=""/>
    <s v=""/>
    <s v=""/>
    <s v=""/>
    <s v=""/>
    <s v=""/>
    <s v=""/>
    <s v=""/>
    <s v=""/>
    <s v=""/>
    <s v=""/>
    <s v=""/>
    <s v=""/>
    <s v=""/>
    <s v=""/>
    <s v=""/>
    <s v=""/>
    <s v=""/>
    <s v=""/>
    <s v=""/>
    <s v=""/>
    <m/>
    <m/>
    <s v="Non"/>
    <s v=""/>
    <s v=""/>
    <s v=""/>
    <s v=""/>
    <s v=""/>
    <s v=""/>
    <s v=""/>
    <s v=""/>
    <s v=""/>
    <s v=""/>
    <s v=""/>
    <s v=""/>
    <s v=""/>
    <s v=""/>
    <s v=""/>
    <s v=""/>
    <s v=""/>
    <s v=""/>
    <s v=""/>
    <s v=""/>
    <s v=""/>
    <s v=""/>
    <s v=""/>
    <s v=""/>
    <s v=""/>
    <s v=""/>
    <s v=""/>
    <s v="Oui"/>
    <s v="Nippes"/>
    <s v="Fonds des Nègres"/>
    <s v="Oui"/>
    <s v="Non"/>
    <s v="Non"/>
    <s v="Non"/>
    <s v=""/>
    <s v=""/>
    <s v=""/>
    <s v=""/>
    <s v=""/>
    <s v=""/>
    <s v=""/>
    <s v=""/>
    <s v="Oui"/>
    <s v="Oui"/>
    <s v=""/>
    <s v="Oui"/>
    <s v=""/>
    <s v="Oui"/>
    <s v=""/>
    <x v="5"/>
  </r>
  <r>
    <s v="NA"/>
    <s v="Femme"/>
    <s v="Détaillant sur une table"/>
    <n v="1"/>
    <n v="0"/>
    <n v="0"/>
    <n v="0"/>
    <n v="0"/>
    <n v="0"/>
    <n v="0"/>
    <n v="0"/>
    <n v="0"/>
    <n v="0"/>
    <s v="Oui, il y a plus de commerçants par rapport au mois passé"/>
    <s v="Moins de 20"/>
    <s v="Non"/>
    <s v=""/>
    <s v=""/>
    <s v=""/>
    <s v=""/>
    <s v=""/>
    <s v=""/>
    <s v=""/>
    <s v=""/>
    <s v=""/>
    <s v=""/>
    <s v=""/>
    <s v=""/>
    <s v=""/>
    <s v=""/>
    <s v=""/>
    <s v=""/>
    <s v=""/>
    <s v=""/>
    <s v=""/>
    <s v=""/>
    <s v=""/>
    <s v=""/>
    <s v=""/>
    <s v=""/>
    <s v=""/>
    <s v=""/>
    <s v=""/>
    <s v=""/>
    <s v="Oui"/>
    <s v="Nippes"/>
    <s v="Miragoâne"/>
    <s v="Non"/>
    <s v="Oui"/>
    <s v="Oui"/>
    <s v="Non"/>
    <s v="Oui"/>
    <s v="Article trop cher"/>
    <n v="0"/>
    <n v="0"/>
    <n v="0"/>
    <n v="0"/>
    <n v="0"/>
    <n v="0"/>
    <n v="0"/>
    <n v="0"/>
    <n v="0"/>
    <n v="1"/>
    <n v="0"/>
    <n v="0"/>
    <n v="0"/>
    <n v="0"/>
    <n v="0"/>
    <n v="0"/>
    <s v=""/>
    <s v="Savon lessive"/>
    <n v="1"/>
    <n v="0"/>
    <n v="0"/>
    <n v="0"/>
    <n v="0"/>
    <n v="0"/>
    <n v="0"/>
    <n v="0"/>
    <s v="Oui"/>
    <s v="Nippes"/>
    <s v="Miragoâne"/>
    <s v="Oui"/>
    <s v="Non"/>
    <s v="Non"/>
    <s v="Oui"/>
    <s v=""/>
    <s v=""/>
    <s v=""/>
    <s v=""/>
    <s v=""/>
    <s v=""/>
    <s v="Oui"/>
    <s v="Non"/>
    <s v=""/>
    <s v=""/>
    <s v=""/>
    <s v=""/>
    <s v=""/>
    <s v=""/>
    <s v=""/>
    <x v="5"/>
  </r>
  <r>
    <n v="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Remplissage chez un voisin"/>
    <x v="6"/>
  </r>
  <r>
    <n v="60"/>
    <s v="Fe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achat d'eau chez un voisin"/>
    <x v="3"/>
  </r>
  <r>
    <s v="NA"/>
    <s v="Femme"/>
    <s v="Détaillant sur une table"/>
    <n v="1"/>
    <n v="0"/>
    <n v="0"/>
    <n v="0"/>
    <n v="0"/>
    <n v="0"/>
    <n v="0"/>
    <n v="0"/>
    <n v="0"/>
    <n v="0"/>
    <s v="Oui, il y a plus de commerçants par rapport au mois passé"/>
    <s v="Entre 21 et 60"/>
    <s v=""/>
    <s v=""/>
    <s v=""/>
    <s v=""/>
    <s v=""/>
    <s v=""/>
    <s v=""/>
    <s v=""/>
    <s v=""/>
    <s v=""/>
    <s v=""/>
    <s v=""/>
    <s v=""/>
    <s v=""/>
    <s v=""/>
    <s v=""/>
    <s v=""/>
    <s v=""/>
    <s v=""/>
    <s v=""/>
    <s v=""/>
    <s v=""/>
    <s v=""/>
    <s v=""/>
    <s v=""/>
    <s v=""/>
    <s v=""/>
    <s v=""/>
    <s v=""/>
    <s v=""/>
    <s v=""/>
    <s v=""/>
    <s v=""/>
    <s v=""/>
    <m/>
    <m/>
    <s v="Non"/>
    <s v=""/>
    <s v=""/>
    <s v=""/>
    <s v=""/>
    <s v=""/>
    <s v=""/>
    <s v=""/>
    <s v=""/>
    <s v=""/>
    <s v=""/>
    <s v=""/>
    <s v=""/>
    <s v=""/>
    <s v=""/>
    <s v=""/>
    <s v=""/>
    <s v=""/>
    <s v=""/>
    <s v=""/>
    <s v=""/>
    <s v=""/>
    <s v=""/>
    <s v=""/>
    <s v=""/>
    <s v=""/>
    <s v=""/>
    <s v=""/>
    <s v="Oui"/>
    <s v="Nippes"/>
    <s v="Petite Rivière de Nippes"/>
    <s v="Oui"/>
    <s v="Oui"/>
    <s v="Non"/>
    <s v="Oui"/>
    <s v=""/>
    <s v=""/>
    <s v=""/>
    <s v=""/>
    <s v=""/>
    <s v=""/>
    <s v=""/>
    <s v="Non"/>
    <s v=""/>
    <s v=""/>
    <s v=""/>
    <s v=""/>
    <s v=""/>
    <s v=""/>
    <s v=""/>
    <x v="0"/>
  </r>
  <r>
    <s v="NA"/>
    <s v="Femme"/>
    <s v="Détaillant mobile"/>
    <n v="1"/>
    <n v="0"/>
    <n v="0"/>
    <n v="1"/>
    <n v="0"/>
    <n v="0"/>
    <n v="0"/>
    <n v="0"/>
    <n v="0"/>
    <n v="0"/>
    <s v="Oui, il y a plus de commerçants par rapport au mois passé"/>
    <s v="Entre 21 et 60"/>
    <s v=""/>
    <s v=""/>
    <s v=""/>
    <s v=""/>
    <s v=""/>
    <s v=""/>
    <s v=""/>
    <s v=""/>
    <s v=""/>
    <s v=""/>
    <s v=""/>
    <s v=""/>
    <s v=""/>
    <s v=""/>
    <s v=""/>
    <s v=""/>
    <s v=""/>
    <s v=""/>
    <s v=""/>
    <s v=""/>
    <s v=""/>
    <s v=""/>
    <s v=""/>
    <s v=""/>
    <s v=""/>
    <s v=""/>
    <s v=""/>
    <s v=""/>
    <s v=""/>
    <s v=""/>
    <s v=""/>
    <s v=""/>
    <s v=""/>
    <s v=""/>
    <m/>
    <m/>
    <s v="Non"/>
    <s v=""/>
    <s v=""/>
    <s v=""/>
    <s v=""/>
    <s v=""/>
    <s v=""/>
    <s v=""/>
    <s v=""/>
    <s v=""/>
    <s v=""/>
    <s v=""/>
    <s v=""/>
    <s v=""/>
    <s v=""/>
    <s v=""/>
    <s v=""/>
    <s v=""/>
    <s v=""/>
    <s v=""/>
    <s v=""/>
    <s v=""/>
    <s v=""/>
    <s v=""/>
    <s v=""/>
    <s v=""/>
    <s v=""/>
    <s v=""/>
    <s v="Oui"/>
    <s v="Ouest"/>
    <s v="Petit-Goâve"/>
    <s v="Non"/>
    <s v="Non"/>
    <s v="Non"/>
    <s v="Oui"/>
    <s v=""/>
    <s v=""/>
    <s v=""/>
    <s v=""/>
    <s v=""/>
    <s v=""/>
    <s v=""/>
    <s v=""/>
    <s v="Oui"/>
    <s v="Oui"/>
    <s v="Oui"/>
    <s v="Oui"/>
    <s v=""/>
    <s v="Oui"/>
    <s v=""/>
    <x v="0"/>
  </r>
  <r>
    <n v="0"/>
    <s v="Homme"/>
    <s v=""/>
    <s v=""/>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s v=""/>
    <s v=""/>
    <m/>
    <m/>
    <s v=""/>
    <s v=""/>
    <s v=""/>
    <s v=""/>
    <s v=""/>
    <s v=""/>
    <s v=""/>
    <s v=""/>
    <s v=""/>
    <s v=""/>
    <s v=""/>
    <s v=""/>
    <s v=""/>
    <s v=""/>
    <s v=""/>
    <s v=""/>
    <s v="branchement privé"/>
    <x v="3"/>
  </r>
  <r>
    <s v="NA"/>
    <s v="Femme"/>
    <s v="Détaillant sur une table"/>
    <n v="1"/>
    <n v="0"/>
    <n v="0"/>
    <n v="1"/>
    <n v="0"/>
    <n v="0"/>
    <n v="0"/>
    <n v="0"/>
    <n v="0"/>
    <n v="0"/>
    <s v="Oui, il y a plus de commerçants par rapport au mois passé"/>
    <s v="Moins de 20"/>
    <s v="Non"/>
    <s v=""/>
    <s v=""/>
    <s v=""/>
    <s v=""/>
    <s v=""/>
    <s v=""/>
    <s v=""/>
    <s v=""/>
    <s v=""/>
    <s v=""/>
    <s v=""/>
    <s v=""/>
    <s v=""/>
    <s v=""/>
    <s v=""/>
    <s v=""/>
    <s v=""/>
    <s v=""/>
    <s v=""/>
    <s v=""/>
    <s v=""/>
    <s v=""/>
    <s v=""/>
    <s v=""/>
    <s v=""/>
    <s v=""/>
    <s v=""/>
    <s v=""/>
    <s v="Oui"/>
    <s v="Nippes"/>
    <s v="Fonds des Nègres"/>
    <s v="Non"/>
    <s v="Non"/>
    <s v="Oui"/>
    <s v="Non"/>
    <s v="Non"/>
    <s v=""/>
    <s v=""/>
    <s v=""/>
    <s v=""/>
    <s v=""/>
    <s v=""/>
    <s v=""/>
    <s v=""/>
    <s v=""/>
    <s v=""/>
    <s v=""/>
    <s v=""/>
    <s v=""/>
    <s v=""/>
    <s v=""/>
    <s v=""/>
    <s v=""/>
    <s v=""/>
    <s v=""/>
    <s v=""/>
    <s v=""/>
    <s v=""/>
    <s v=""/>
    <s v=""/>
    <s v=""/>
    <s v=""/>
    <s v=""/>
    <s v="Oui"/>
    <s v="Nippes"/>
    <s v="Fonds des Nègres"/>
    <s v="Oui"/>
    <s v="Non"/>
    <s v="Non"/>
    <s v="Non"/>
    <s v="Oui"/>
    <s v="Oui"/>
    <s v="Oui"/>
    <s v="Oui"/>
    <s v="Oui"/>
    <s v=""/>
    <s v="Oui"/>
    <s v="Non"/>
    <s v=""/>
    <s v=""/>
    <s v=""/>
    <s v=""/>
    <s v=""/>
    <s v=""/>
    <s v=""/>
    <x v="0"/>
  </r>
  <r>
    <s v="NA"/>
    <s v="Femme"/>
    <s v="Détaillant sur une table"/>
    <n v="1"/>
    <n v="0"/>
    <n v="0"/>
    <n v="1"/>
    <n v="0"/>
    <n v="0"/>
    <n v="0"/>
    <n v="0"/>
    <n v="0"/>
    <n v="0"/>
    <s v="Oui, il y a plus de commerçants par rapport au mois passé"/>
    <s v="Moins de 20"/>
    <s v="Non"/>
    <s v=""/>
    <s v=""/>
    <s v=""/>
    <s v=""/>
    <s v=""/>
    <s v=""/>
    <s v=""/>
    <s v=""/>
    <s v=""/>
    <s v=""/>
    <s v=""/>
    <s v=""/>
    <s v=""/>
    <s v=""/>
    <s v=""/>
    <s v=""/>
    <s v=""/>
    <s v=""/>
    <s v=""/>
    <s v=""/>
    <s v=""/>
    <s v=""/>
    <s v=""/>
    <s v=""/>
    <s v=""/>
    <s v=""/>
    <s v=""/>
    <s v=""/>
    <s v="Oui"/>
    <s v="Nippes"/>
    <s v="Fonds des Nègres"/>
    <s v="Non"/>
    <s v="Oui"/>
    <s v="Oui"/>
    <s v="Non"/>
    <s v=""/>
    <s v=""/>
    <s v=""/>
    <s v=""/>
    <s v=""/>
    <s v=""/>
    <s v=""/>
    <s v=""/>
    <s v=""/>
    <s v=""/>
    <s v=""/>
    <s v=""/>
    <s v=""/>
    <s v=""/>
    <s v=""/>
    <s v=""/>
    <s v=""/>
    <s v=""/>
    <s v=""/>
    <s v=""/>
    <s v=""/>
    <s v=""/>
    <s v=""/>
    <s v=""/>
    <s v=""/>
    <s v=""/>
    <s v=""/>
    <s v=""/>
    <s v=""/>
    <s v=""/>
    <s v=""/>
    <m/>
    <m/>
    <s v=""/>
    <s v=""/>
    <s v="Oui"/>
    <s v="Oui"/>
    <s v="Oui"/>
    <s v="Oui"/>
    <s v="Oui"/>
    <s v=""/>
    <s v="Oui"/>
    <s v=""/>
    <s v=""/>
    <s v=""/>
    <s v=""/>
    <s v=""/>
    <s v=""/>
    <s v=""/>
    <s v=""/>
    <x v="0"/>
  </r>
  <r>
    <s v="NA"/>
    <s v="Femme"/>
    <s v="Détaillant sur une table"/>
    <n v="1"/>
    <n v="0"/>
    <n v="0"/>
    <n v="1"/>
    <n v="0"/>
    <n v="0"/>
    <n v="0"/>
    <n v="0"/>
    <n v="0"/>
    <n v="0"/>
    <s v="Oui, il y a plus de commerçants par rapport au mois passé"/>
    <s v="Entre 21 et 60"/>
    <s v=""/>
    <s v=""/>
    <s v=""/>
    <s v=""/>
    <s v=""/>
    <s v=""/>
    <s v=""/>
    <s v=""/>
    <s v=""/>
    <s v=""/>
    <s v=""/>
    <s v=""/>
    <s v=""/>
    <s v=""/>
    <s v=""/>
    <s v=""/>
    <s v=""/>
    <s v=""/>
    <s v=""/>
    <s v=""/>
    <s v=""/>
    <s v=""/>
    <s v=""/>
    <s v=""/>
    <s v=""/>
    <s v=""/>
    <s v=""/>
    <s v=""/>
    <s v=""/>
    <s v=""/>
    <s v=""/>
    <s v=""/>
    <s v=""/>
    <s v=""/>
    <m/>
    <m/>
    <s v="Non"/>
    <s v=""/>
    <s v=""/>
    <s v=""/>
    <s v=""/>
    <s v=""/>
    <s v=""/>
    <s v=""/>
    <s v=""/>
    <s v=""/>
    <s v=""/>
    <s v=""/>
    <s v=""/>
    <s v=""/>
    <s v=""/>
    <s v=""/>
    <s v=""/>
    <s v=""/>
    <s v=""/>
    <s v=""/>
    <s v=""/>
    <s v=""/>
    <s v=""/>
    <s v=""/>
    <s v=""/>
    <s v=""/>
    <s v=""/>
    <s v=""/>
    <s v="Oui"/>
    <s v="Ouest"/>
    <s v="Petit-Goâve"/>
    <s v="Non"/>
    <s v="Non"/>
    <s v="Oui"/>
    <s v="Oui"/>
    <s v=""/>
    <s v=""/>
    <s v=""/>
    <s v=""/>
    <s v=""/>
    <s v=""/>
    <s v=""/>
    <s v=""/>
    <s v="Oui"/>
    <s v="Oui"/>
    <s v="Oui"/>
    <s v="Oui"/>
    <s v=""/>
    <s v="Oui"/>
    <s v=""/>
    <x v="0"/>
  </r>
  <r>
    <s v="NA"/>
    <s v="Homme"/>
    <s v="Détaillant sur une table"/>
    <n v="1"/>
    <n v="0"/>
    <n v="0"/>
    <n v="1"/>
    <n v="0"/>
    <n v="0"/>
    <n v="0"/>
    <n v="0"/>
    <n v="0"/>
    <n v="0"/>
    <s v="Oui, il y a plus de commerçants par rapport au mois passé"/>
    <s v="Entre 21 et 60"/>
    <s v="Non"/>
    <s v=""/>
    <s v=""/>
    <s v=""/>
    <s v=""/>
    <s v=""/>
    <s v=""/>
    <s v=""/>
    <s v=""/>
    <s v=""/>
    <s v=""/>
    <s v=""/>
    <s v=""/>
    <s v=""/>
    <s v=""/>
    <s v=""/>
    <s v=""/>
    <s v=""/>
    <s v=""/>
    <s v=""/>
    <s v=""/>
    <s v=""/>
    <s v=""/>
    <s v=""/>
    <s v=""/>
    <s v=""/>
    <s v=""/>
    <s v=""/>
    <s v=""/>
    <s v="Oui"/>
    <s v="Nippes"/>
    <s v="Miragoâne"/>
    <s v="Non"/>
    <s v="Non"/>
    <s v="Oui"/>
    <s v="Non"/>
    <s v="Non"/>
    <s v=""/>
    <s v=""/>
    <s v=""/>
    <s v=""/>
    <s v=""/>
    <s v=""/>
    <s v=""/>
    <s v=""/>
    <s v=""/>
    <s v=""/>
    <s v=""/>
    <s v=""/>
    <s v=""/>
    <s v=""/>
    <s v=""/>
    <s v=""/>
    <s v=""/>
    <s v=""/>
    <s v=""/>
    <s v=""/>
    <s v=""/>
    <s v=""/>
    <s v=""/>
    <s v=""/>
    <s v=""/>
    <s v=""/>
    <s v=""/>
    <s v="Oui"/>
    <s v="Nippes"/>
    <s v="Miragoâne"/>
    <s v="Oui"/>
    <s v="Non"/>
    <s v="Non"/>
    <s v="Non"/>
    <s v=""/>
    <s v="Oui"/>
    <s v=""/>
    <s v="Oui"/>
    <s v="Oui"/>
    <s v=""/>
    <s v="Oui"/>
    <s v="Non"/>
    <s v=""/>
    <s v=""/>
    <s v=""/>
    <s v=""/>
    <s v=""/>
    <s v=""/>
    <s v=""/>
    <x v="0"/>
  </r>
  <r>
    <s v="NA"/>
    <s v="Femme"/>
    <s v="Détaillant sur une table"/>
    <n v="1"/>
    <n v="0"/>
    <n v="0"/>
    <n v="0"/>
    <n v="0"/>
    <n v="0"/>
    <n v="0"/>
    <n v="0"/>
    <n v="0"/>
    <n v="0"/>
    <s v="Oui, il y a plus de commerçants par rapport au mois passé"/>
    <s v="Entre 21 et 60"/>
    <s v="Non"/>
    <s v=""/>
    <s v=""/>
    <s v=""/>
    <s v=""/>
    <s v=""/>
    <s v=""/>
    <s v=""/>
    <s v=""/>
    <s v=""/>
    <s v=""/>
    <s v=""/>
    <s v=""/>
    <s v=""/>
    <s v=""/>
    <s v=""/>
    <s v=""/>
    <s v=""/>
    <s v=""/>
    <s v=""/>
    <s v=""/>
    <s v=""/>
    <s v=""/>
    <s v=""/>
    <s v=""/>
    <s v=""/>
    <s v=""/>
    <s v=""/>
    <s v=""/>
    <s v="Oui"/>
    <s v="Nippes"/>
    <s v="Fonds des Nègres"/>
    <s v="Non"/>
    <s v="Oui"/>
    <s v="Oui"/>
    <s v="Non"/>
    <s v=""/>
    <s v=""/>
    <s v=""/>
    <s v=""/>
    <s v=""/>
    <s v=""/>
    <s v=""/>
    <s v=""/>
    <s v=""/>
    <s v=""/>
    <s v=""/>
    <s v=""/>
    <s v=""/>
    <s v=""/>
    <s v=""/>
    <s v=""/>
    <s v=""/>
    <s v=""/>
    <s v=""/>
    <s v=""/>
    <s v=""/>
    <s v=""/>
    <s v=""/>
    <s v=""/>
    <s v=""/>
    <s v=""/>
    <s v=""/>
    <s v=""/>
    <s v=""/>
    <s v=""/>
    <s v=""/>
    <m/>
    <m/>
    <s v=""/>
    <s v=""/>
    <s v="Oui"/>
    <s v=""/>
    <s v="Non"/>
    <s v=""/>
    <s v="Non"/>
    <s v="Non"/>
    <s v=""/>
    <s v=""/>
    <s v=""/>
    <s v=""/>
    <s v=""/>
    <s v=""/>
    <s v=""/>
    <s v=""/>
    <s v=""/>
    <x v="0"/>
  </r>
  <r>
    <s v="NA"/>
    <s v="Femme"/>
    <s v="Détaillant sur une table"/>
    <n v="1"/>
    <n v="0"/>
    <n v="0"/>
    <n v="1"/>
    <n v="0"/>
    <n v="0"/>
    <n v="0"/>
    <n v="0"/>
    <n v="0"/>
    <n v="0"/>
    <s v="Oui, il y a plus de commerçants par rapport au mois passé"/>
    <s v="Moins de 20"/>
    <s v="Non"/>
    <s v=""/>
    <s v=""/>
    <s v=""/>
    <s v=""/>
    <s v=""/>
    <s v=""/>
    <s v=""/>
    <s v=""/>
    <s v=""/>
    <s v=""/>
    <s v=""/>
    <s v=""/>
    <s v=""/>
    <s v=""/>
    <s v=""/>
    <s v=""/>
    <s v=""/>
    <s v=""/>
    <s v=""/>
    <s v=""/>
    <s v=""/>
    <s v=""/>
    <s v=""/>
    <s v=""/>
    <s v=""/>
    <s v=""/>
    <s v=""/>
    <s v=""/>
    <s v="Oui"/>
    <s v="Nippes"/>
    <s v="Fonds des Nègres"/>
    <s v="Oui"/>
    <s v="Oui"/>
    <s v="Oui"/>
    <s v="Non"/>
    <s v=""/>
    <s v=""/>
    <s v=""/>
    <s v=""/>
    <s v=""/>
    <s v=""/>
    <s v=""/>
    <s v=""/>
    <s v=""/>
    <s v=""/>
    <s v=""/>
    <s v=""/>
    <s v=""/>
    <s v=""/>
    <s v=""/>
    <s v=""/>
    <s v=""/>
    <s v=""/>
    <s v=""/>
    <s v=""/>
    <s v=""/>
    <s v=""/>
    <s v=""/>
    <s v=""/>
    <s v=""/>
    <s v=""/>
    <s v=""/>
    <s v=""/>
    <s v=""/>
    <s v=""/>
    <s v=""/>
    <m/>
    <m/>
    <s v=""/>
    <s v=""/>
    <s v="Oui"/>
    <s v="Oui"/>
    <s v="Oui"/>
    <s v="Oui"/>
    <s v=""/>
    <s v=""/>
    <s v="Oui"/>
    <s v=""/>
    <s v=""/>
    <s v=""/>
    <s v=""/>
    <s v=""/>
    <s v=""/>
    <s v=""/>
    <s v=""/>
    <x v="0"/>
  </r>
  <r>
    <s v="NA"/>
    <s v="Femme"/>
    <s v="Détaillant sur une table"/>
    <n v="1"/>
    <n v="0"/>
    <n v="0"/>
    <n v="0"/>
    <n v="0"/>
    <n v="0"/>
    <n v="0"/>
    <n v="0"/>
    <n v="0"/>
    <n v="0"/>
    <s v="Oui, il y a plus de commerçants par rapport au mois passé"/>
    <s v="Moins de 20"/>
    <s v=""/>
    <s v=""/>
    <s v=""/>
    <s v=""/>
    <s v=""/>
    <s v=""/>
    <s v=""/>
    <s v=""/>
    <s v=""/>
    <s v=""/>
    <s v=""/>
    <s v=""/>
    <s v=""/>
    <s v=""/>
    <s v=""/>
    <s v=""/>
    <s v=""/>
    <s v=""/>
    <s v=""/>
    <s v=""/>
    <s v=""/>
    <s v=""/>
    <s v=""/>
    <s v=""/>
    <s v=""/>
    <s v=""/>
    <s v=""/>
    <s v=""/>
    <s v=""/>
    <s v=""/>
    <s v=""/>
    <s v=""/>
    <s v=""/>
    <s v=""/>
    <m/>
    <m/>
    <s v="Non"/>
    <s v=""/>
    <s v=""/>
    <s v=""/>
    <s v=""/>
    <s v=""/>
    <s v=""/>
    <s v=""/>
    <s v=""/>
    <s v=""/>
    <s v=""/>
    <s v=""/>
    <s v=""/>
    <s v=""/>
    <s v=""/>
    <s v=""/>
    <s v=""/>
    <s v=""/>
    <s v=""/>
    <s v=""/>
    <s v=""/>
    <s v=""/>
    <s v=""/>
    <s v=""/>
    <s v=""/>
    <s v=""/>
    <s v=""/>
    <s v=""/>
    <s v="Oui"/>
    <s v="Nippes"/>
    <s v="Fonds des Nègres"/>
    <s v="Oui"/>
    <s v="Non"/>
    <s v="Non"/>
    <s v="Oui"/>
    <s v=""/>
    <s v=""/>
    <s v=""/>
    <s v=""/>
    <s v=""/>
    <s v=""/>
    <s v=""/>
    <s v=""/>
    <s v="Oui"/>
    <s v="Oui"/>
    <s v="Oui"/>
    <s v=""/>
    <s v=""/>
    <s v="Oui"/>
    <s v=""/>
    <x v="0"/>
  </r>
  <r>
    <s v="NA"/>
    <s v="Femme"/>
    <s v="Détaillant sur une table"/>
    <n v="1"/>
    <n v="0"/>
    <n v="0"/>
    <n v="1"/>
    <n v="0"/>
    <n v="0"/>
    <n v="0"/>
    <n v="0"/>
    <n v="0"/>
    <n v="0"/>
    <s v="Oui, il y a plus de commerçants par rapport au mois passé"/>
    <s v="Entre 21 et 60"/>
    <s v=""/>
    <s v=""/>
    <s v=""/>
    <s v=""/>
    <s v=""/>
    <s v=""/>
    <s v=""/>
    <s v=""/>
    <s v=""/>
    <s v=""/>
    <s v=""/>
    <s v=""/>
    <s v=""/>
    <s v=""/>
    <s v=""/>
    <s v=""/>
    <s v=""/>
    <s v=""/>
    <s v=""/>
    <s v=""/>
    <s v=""/>
    <s v=""/>
    <s v=""/>
    <s v=""/>
    <s v=""/>
    <s v=""/>
    <s v=""/>
    <s v=""/>
    <s v=""/>
    <s v=""/>
    <s v=""/>
    <s v=""/>
    <s v=""/>
    <s v=""/>
    <m/>
    <m/>
    <s v="Oui"/>
    <s v="Autre (précisez)"/>
    <n v="0"/>
    <n v="0"/>
    <n v="0"/>
    <n v="0"/>
    <n v="0"/>
    <n v="0"/>
    <n v="0"/>
    <n v="0"/>
    <n v="0"/>
    <n v="0"/>
    <n v="0"/>
    <n v="0"/>
    <n v="0"/>
    <n v="0"/>
    <n v="1"/>
    <n v="0"/>
    <s v="Pas assez d'argent"/>
    <s v="Brosse à dent Papier toilette Serviettes hygiéniques"/>
    <n v="0"/>
    <n v="1"/>
    <n v="0"/>
    <n v="1"/>
    <n v="1"/>
    <n v="0"/>
    <n v="0"/>
    <n v="0"/>
    <s v="Oui"/>
    <s v="Nippes"/>
    <s v="Fonds des Nègres"/>
    <s v="Oui"/>
    <s v="Non"/>
    <s v="Non"/>
    <s v="Oui"/>
    <s v=""/>
    <s v=""/>
    <s v=""/>
    <s v=""/>
    <s v=""/>
    <s v=""/>
    <s v=""/>
    <s v=""/>
    <s v="Oui"/>
    <s v="Oui"/>
    <s v="Oui"/>
    <s v="Oui"/>
    <s v=""/>
    <s v="Oui"/>
    <s v=""/>
    <x v="0"/>
  </r>
  <r>
    <s v="NA"/>
    <s v="Femme"/>
    <s v="Détaillant sur une table"/>
    <n v="1"/>
    <n v="0"/>
    <n v="0"/>
    <n v="0"/>
    <n v="0"/>
    <n v="0"/>
    <n v="0"/>
    <n v="0"/>
    <n v="0"/>
    <n v="0"/>
    <s v="Non, il n'y a pas eu de variation"/>
    <s v="Entre 21 et 60"/>
    <s v=""/>
    <s v=""/>
    <s v=""/>
    <s v=""/>
    <s v=""/>
    <s v=""/>
    <s v=""/>
    <s v=""/>
    <s v=""/>
    <s v=""/>
    <s v=""/>
    <s v=""/>
    <s v=""/>
    <s v=""/>
    <s v=""/>
    <s v=""/>
    <s v=""/>
    <s v=""/>
    <s v=""/>
    <s v=""/>
    <s v=""/>
    <s v=""/>
    <s v=""/>
    <s v=""/>
    <s v=""/>
    <s v=""/>
    <s v=""/>
    <s v=""/>
    <s v=""/>
    <s v=""/>
    <s v=""/>
    <s v=""/>
    <s v=""/>
    <s v=""/>
    <m/>
    <m/>
    <s v="Oui"/>
    <s v="Autre (précisez)"/>
    <n v="0"/>
    <n v="0"/>
    <n v="0"/>
    <n v="0"/>
    <n v="0"/>
    <n v="0"/>
    <n v="0"/>
    <n v="0"/>
    <n v="0"/>
    <n v="0"/>
    <n v="0"/>
    <n v="0"/>
    <n v="0"/>
    <n v="0"/>
    <n v="1"/>
    <n v="0"/>
    <s v="Fêtes de fin d'année"/>
    <s v="Brosse à dent Dentifrice Serviettes hygiéniques Savon pour se laver"/>
    <n v="0"/>
    <n v="1"/>
    <n v="1"/>
    <n v="0"/>
    <n v="1"/>
    <n v="0"/>
    <n v="1"/>
    <n v="0"/>
    <s v="Oui"/>
    <s v="Sud"/>
    <s v="Les Cayes"/>
    <s v="Oui"/>
    <s v="Non"/>
    <s v="Non"/>
    <s v="Non"/>
    <s v=""/>
    <s v=""/>
    <s v=""/>
    <s v=""/>
    <s v=""/>
    <s v=""/>
    <s v=""/>
    <s v="Non"/>
    <s v="Non"/>
    <s v="Non"/>
    <s v="Non"/>
    <s v="Non"/>
    <s v=""/>
    <s v="Non"/>
    <s v=""/>
    <x v="0"/>
  </r>
  <r>
    <s v="NA"/>
    <s v="Femme"/>
    <s v="Détaillant sur une table"/>
    <n v="1"/>
    <n v="0"/>
    <n v="0"/>
    <n v="0"/>
    <n v="1"/>
    <n v="0"/>
    <n v="0"/>
    <n v="0"/>
    <n v="0"/>
    <n v="0"/>
    <s v="Non, il n'y a pas eu de variation"/>
    <s v="Entre 21 et 60"/>
    <s v=""/>
    <s v=""/>
    <s v=""/>
    <s v=""/>
    <s v=""/>
    <s v=""/>
    <s v=""/>
    <s v=""/>
    <s v=""/>
    <s v=""/>
    <s v=""/>
    <s v=""/>
    <s v=""/>
    <s v=""/>
    <s v=""/>
    <s v=""/>
    <s v=""/>
    <s v=""/>
    <s v=""/>
    <s v=""/>
    <s v=""/>
    <s v=""/>
    <s v=""/>
    <s v=""/>
    <s v=""/>
    <s v=""/>
    <s v=""/>
    <s v=""/>
    <s v=""/>
    <s v=""/>
    <s v=""/>
    <s v=""/>
    <s v=""/>
    <s v=""/>
    <m/>
    <m/>
    <s v="Oui"/>
    <s v="Autre (précisez)"/>
    <n v="0"/>
    <n v="0"/>
    <n v="0"/>
    <n v="0"/>
    <n v="0"/>
    <n v="0"/>
    <n v="0"/>
    <n v="0"/>
    <n v="0"/>
    <n v="0"/>
    <n v="0"/>
    <n v="0"/>
    <n v="0"/>
    <n v="0"/>
    <n v="1"/>
    <n v="0"/>
    <s v="Fêtes de fin d'année"/>
    <s v="Savon lessive Brosse à dent Dentifrice Papier toilette Serviettes hygiéniques Savon pour se laver"/>
    <n v="1"/>
    <n v="1"/>
    <n v="1"/>
    <n v="1"/>
    <n v="1"/>
    <n v="0"/>
    <n v="1"/>
    <n v="0"/>
    <s v="Oui"/>
    <s v="Sud"/>
    <s v="Les Cayes"/>
    <s v="Oui"/>
    <s v="Non"/>
    <s v="Non"/>
    <s v="Non"/>
    <s v=""/>
    <s v=""/>
    <s v=""/>
    <s v=""/>
    <s v=""/>
    <s v=""/>
    <s v=""/>
    <s v="Non"/>
    <s v="Non"/>
    <s v="Non"/>
    <s v="Non"/>
    <s v="Non"/>
    <s v="Non"/>
    <s v="Non"/>
    <s v=""/>
    <x v="0"/>
  </r>
  <r>
    <s v="NA"/>
    <s v="Femme"/>
    <s v="Détaillant sur une table"/>
    <n v="1"/>
    <n v="0"/>
    <n v="0"/>
    <n v="0"/>
    <n v="1"/>
    <n v="0"/>
    <n v="0"/>
    <n v="0"/>
    <n v="0"/>
    <n v="0"/>
    <s v="Oui, il y a plus de commerçants par rapport au mois passé"/>
    <s v="Entre 21 et 60"/>
    <s v=""/>
    <s v=""/>
    <s v=""/>
    <s v=""/>
    <s v=""/>
    <s v=""/>
    <s v=""/>
    <s v=""/>
    <s v=""/>
    <s v=""/>
    <s v=""/>
    <s v=""/>
    <s v=""/>
    <s v=""/>
    <s v=""/>
    <s v=""/>
    <s v=""/>
    <s v=""/>
    <s v=""/>
    <s v=""/>
    <s v=""/>
    <s v=""/>
    <s v=""/>
    <s v=""/>
    <s v=""/>
    <s v=""/>
    <s v=""/>
    <s v=""/>
    <s v=""/>
    <s v=""/>
    <s v=""/>
    <s v=""/>
    <s v=""/>
    <s v=""/>
    <m/>
    <m/>
    <s v="Oui"/>
    <s v="Autre (précisez)"/>
    <n v="0"/>
    <n v="0"/>
    <n v="0"/>
    <n v="0"/>
    <n v="0"/>
    <n v="0"/>
    <n v="0"/>
    <n v="0"/>
    <n v="0"/>
    <n v="0"/>
    <n v="0"/>
    <n v="0"/>
    <n v="0"/>
    <n v="0"/>
    <n v="1"/>
    <n v="0"/>
    <s v="Fêtes de fin d'année"/>
    <s v="Brosse à dent Dentifrice Papier toilette Serviettes hygiéniques Savon pour se laver"/>
    <n v="0"/>
    <n v="1"/>
    <n v="1"/>
    <n v="1"/>
    <n v="1"/>
    <n v="0"/>
    <n v="1"/>
    <n v="0"/>
    <s v="Oui"/>
    <s v="Sud"/>
    <s v="Les Cayes"/>
    <s v="Oui"/>
    <s v="Non"/>
    <s v="Non"/>
    <s v="Non"/>
    <s v=""/>
    <s v=""/>
    <s v=""/>
    <s v=""/>
    <s v=""/>
    <s v=""/>
    <s v=""/>
    <s v="Non"/>
    <s v="Non"/>
    <s v="Non"/>
    <s v="Non"/>
    <s v="Non"/>
    <s v="Non"/>
    <s v="Non"/>
    <s v=""/>
    <x v="0"/>
  </r>
  <r>
    <s v="NA"/>
    <s v="Homme"/>
    <s v="Détaillant avec boutique"/>
    <n v="1"/>
    <n v="0"/>
    <n v="0"/>
    <n v="0"/>
    <n v="0"/>
    <n v="0"/>
    <n v="0"/>
    <n v="0"/>
    <n v="0"/>
    <n v="0"/>
    <s v="Non, il n'y a pas eu de variation"/>
    <s v="Entre 21 et 60"/>
    <s v="Non"/>
    <s v=""/>
    <s v=""/>
    <s v=""/>
    <s v=""/>
    <s v=""/>
    <s v=""/>
    <s v=""/>
    <s v=""/>
    <s v=""/>
    <s v=""/>
    <s v=""/>
    <s v=""/>
    <s v=""/>
    <s v=""/>
    <s v=""/>
    <s v=""/>
    <s v=""/>
    <s v=""/>
    <s v=""/>
    <s v=""/>
    <s v=""/>
    <s v=""/>
    <s v=""/>
    <s v=""/>
    <s v=""/>
    <s v=""/>
    <s v=""/>
    <s v=""/>
    <s v="Oui"/>
    <s v="Sud"/>
    <s v="Les Cayes"/>
    <s v="Oui"/>
    <s v="Non"/>
    <s v="Oui"/>
    <s v="Non"/>
    <s v=""/>
    <s v=""/>
    <s v=""/>
    <s v=""/>
    <s v=""/>
    <s v=""/>
    <s v=""/>
    <s v=""/>
    <s v=""/>
    <s v=""/>
    <s v=""/>
    <s v=""/>
    <s v=""/>
    <s v=""/>
    <s v=""/>
    <s v=""/>
    <s v=""/>
    <s v=""/>
    <s v=""/>
    <s v=""/>
    <s v=""/>
    <s v=""/>
    <s v=""/>
    <s v=""/>
    <s v=""/>
    <s v=""/>
    <s v=""/>
    <s v=""/>
    <s v=""/>
    <s v=""/>
    <s v=""/>
    <m/>
    <m/>
    <s v=""/>
    <s v=""/>
    <s v="Oui"/>
    <s v="Oui"/>
    <s v="Oui"/>
    <s v="Oui"/>
    <s v="Non"/>
    <s v="Non"/>
    <s v="Oui"/>
    <s v=""/>
    <s v=""/>
    <s v=""/>
    <s v=""/>
    <s v=""/>
    <s v=""/>
    <s v=""/>
    <s v=""/>
    <x v="0"/>
  </r>
  <r>
    <s v="NA"/>
    <s v="Femme"/>
    <s v="Détaillant sur une table"/>
    <n v="1"/>
    <n v="0"/>
    <n v="0"/>
    <n v="0"/>
    <n v="1"/>
    <n v="0"/>
    <n v="0"/>
    <n v="0"/>
    <n v="0"/>
    <n v="0"/>
    <s v="Non, il n'y a pas eu de variation"/>
    <s v="Entre 21 et 60"/>
    <s v=""/>
    <s v=""/>
    <s v=""/>
    <s v=""/>
    <s v=""/>
    <s v=""/>
    <s v=""/>
    <s v=""/>
    <s v=""/>
    <s v=""/>
    <s v=""/>
    <s v=""/>
    <s v=""/>
    <s v=""/>
    <s v=""/>
    <s v=""/>
    <s v=""/>
    <s v=""/>
    <s v=""/>
    <s v=""/>
    <s v=""/>
    <s v=""/>
    <s v=""/>
    <s v=""/>
    <s v=""/>
    <s v=""/>
    <s v=""/>
    <s v=""/>
    <s v=""/>
    <s v=""/>
    <s v=""/>
    <s v=""/>
    <s v=""/>
    <s v=""/>
    <m/>
    <m/>
    <s v="Oui"/>
    <s v="Autre (précisez)"/>
    <n v="0"/>
    <n v="0"/>
    <n v="0"/>
    <n v="0"/>
    <n v="0"/>
    <n v="0"/>
    <n v="0"/>
    <n v="0"/>
    <n v="0"/>
    <n v="0"/>
    <n v="0"/>
    <n v="0"/>
    <n v="0"/>
    <n v="0"/>
    <n v="1"/>
    <n v="0"/>
    <s v="Augmentation du coût des produits"/>
    <s v="Savon lessive Brosse à dent Dentifrice Papier toilette Serviettes hygiéniques Savon pour se laver"/>
    <n v="1"/>
    <n v="1"/>
    <n v="1"/>
    <n v="1"/>
    <n v="1"/>
    <n v="0"/>
    <n v="1"/>
    <n v="0"/>
    <s v="Oui"/>
    <s v="Sud"/>
    <s v="Les Cayes"/>
    <s v="Oui"/>
    <s v="Non"/>
    <s v="Non"/>
    <s v="Non"/>
    <s v=""/>
    <s v=""/>
    <s v=""/>
    <s v=""/>
    <s v=""/>
    <s v=""/>
    <s v=""/>
    <s v="Non"/>
    <s v="Non"/>
    <s v="Non"/>
    <s v="Non"/>
    <s v="Non"/>
    <s v="Non"/>
    <s v="Non"/>
    <s v=""/>
    <x v="0"/>
  </r>
  <r>
    <s v="NA"/>
    <s v="Femme"/>
    <s v="Détaillant sur une table"/>
    <n v="1"/>
    <n v="0"/>
    <n v="0"/>
    <n v="0"/>
    <n v="0"/>
    <n v="0"/>
    <n v="0"/>
    <n v="0"/>
    <n v="0"/>
    <n v="0"/>
    <s v="Non, il n'y a pas eu de variation"/>
    <s v="Moins de 20"/>
    <s v="Non"/>
    <s v=""/>
    <s v=""/>
    <s v=""/>
    <s v=""/>
    <s v=""/>
    <s v=""/>
    <s v=""/>
    <s v=""/>
    <s v=""/>
    <s v=""/>
    <s v=""/>
    <s v=""/>
    <s v=""/>
    <s v=""/>
    <s v=""/>
    <s v=""/>
    <s v=""/>
    <s v=""/>
    <s v=""/>
    <s v=""/>
    <s v=""/>
    <s v=""/>
    <s v=""/>
    <s v=""/>
    <s v=""/>
    <s v=""/>
    <s v=""/>
    <s v=""/>
    <s v="Oui"/>
    <s v="Sud"/>
    <s v="Les Anglais"/>
    <s v="Oui"/>
    <s v="Non"/>
    <s v="Oui"/>
    <s v="Non"/>
    <s v=""/>
    <s v=""/>
    <s v=""/>
    <s v=""/>
    <s v=""/>
    <s v=""/>
    <s v=""/>
    <s v=""/>
    <s v=""/>
    <s v=""/>
    <s v=""/>
    <s v=""/>
    <s v=""/>
    <s v=""/>
    <s v=""/>
    <s v=""/>
    <s v=""/>
    <s v=""/>
    <s v=""/>
    <s v=""/>
    <s v=""/>
    <s v=""/>
    <s v=""/>
    <s v=""/>
    <s v=""/>
    <s v=""/>
    <s v=""/>
    <s v=""/>
    <s v=""/>
    <s v=""/>
    <s v=""/>
    <m/>
    <m/>
    <s v=""/>
    <s v=""/>
    <s v=""/>
    <s v=""/>
    <s v=""/>
    <s v=""/>
    <s v="Non"/>
    <s v="Non"/>
    <s v=""/>
    <s v=""/>
    <s v=""/>
    <s v=""/>
    <s v=""/>
    <s v=""/>
    <s v=""/>
    <s v=""/>
    <s v=""/>
    <x v="0"/>
  </r>
  <r>
    <s v="NA"/>
    <s v="Femme"/>
    <s v="Détaillant sur une table"/>
    <n v="1"/>
    <n v="0"/>
    <n v="0"/>
    <n v="0"/>
    <n v="1"/>
    <n v="0"/>
    <n v="0"/>
    <n v="0"/>
    <n v="0"/>
    <n v="0"/>
    <s v="Non, il n'y a pas eu de variation"/>
    <s v="Plus de 60"/>
    <s v=""/>
    <s v=""/>
    <s v=""/>
    <s v=""/>
    <s v=""/>
    <s v=""/>
    <s v=""/>
    <s v=""/>
    <s v=""/>
    <s v=""/>
    <s v=""/>
    <s v=""/>
    <s v=""/>
    <s v=""/>
    <s v=""/>
    <s v=""/>
    <s v=""/>
    <s v=""/>
    <s v=""/>
    <s v=""/>
    <s v=""/>
    <s v=""/>
    <s v=""/>
    <s v=""/>
    <s v=""/>
    <s v=""/>
    <s v=""/>
    <s v=""/>
    <s v=""/>
    <s v=""/>
    <s v=""/>
    <s v=""/>
    <s v=""/>
    <s v=""/>
    <m/>
    <m/>
    <s v="Oui"/>
    <s v="Autre (précisez)"/>
    <n v="0"/>
    <n v="0"/>
    <n v="0"/>
    <n v="0"/>
    <n v="0"/>
    <n v="0"/>
    <n v="0"/>
    <n v="0"/>
    <n v="0"/>
    <n v="0"/>
    <n v="0"/>
    <n v="0"/>
    <n v="0"/>
    <n v="0"/>
    <n v="1"/>
    <n v="0"/>
    <s v="Fêtes de fin d'année"/>
    <s v="Dentifrice Papier toilette Savon pour se laver Savon lessive Brosse à dent"/>
    <n v="1"/>
    <n v="1"/>
    <n v="1"/>
    <n v="1"/>
    <n v="0"/>
    <n v="0"/>
    <n v="1"/>
    <n v="0"/>
    <s v="Oui"/>
    <s v="Ouest"/>
    <s v="Tabarre"/>
    <s v="Non"/>
    <s v="Non"/>
    <s v="Non"/>
    <s v="Non"/>
    <s v=""/>
    <s v=""/>
    <s v=""/>
    <s v=""/>
    <s v=""/>
    <s v=""/>
    <s v=""/>
    <s v="Non"/>
    <s v="Non"/>
    <s v="Non"/>
    <s v="Non"/>
    <s v="Non"/>
    <s v="Non"/>
    <s v="Non"/>
    <s v=""/>
    <x v="0"/>
  </r>
  <r>
    <s v="NA"/>
    <s v="Femme"/>
    <s v="Détaillant sur une table"/>
    <n v="1"/>
    <n v="0"/>
    <n v="0"/>
    <n v="0"/>
    <n v="1"/>
    <n v="0"/>
    <n v="0"/>
    <n v="0"/>
    <n v="0"/>
    <n v="0"/>
    <s v="Non, il n'y a pas eu de variation"/>
    <s v="Entre 21 et 60"/>
    <s v=""/>
    <s v=""/>
    <s v=""/>
    <s v=""/>
    <s v=""/>
    <s v=""/>
    <s v=""/>
    <s v=""/>
    <s v=""/>
    <s v=""/>
    <s v=""/>
    <s v=""/>
    <s v=""/>
    <s v=""/>
    <s v=""/>
    <s v=""/>
    <s v=""/>
    <s v=""/>
    <s v=""/>
    <s v=""/>
    <s v=""/>
    <s v=""/>
    <s v=""/>
    <s v=""/>
    <s v=""/>
    <s v=""/>
    <s v=""/>
    <s v=""/>
    <s v=""/>
    <s v=""/>
    <s v=""/>
    <s v=""/>
    <s v=""/>
    <s v=""/>
    <m/>
    <m/>
    <s v="Oui"/>
    <s v="Autre (précisez)"/>
    <n v="0"/>
    <n v="0"/>
    <n v="0"/>
    <n v="0"/>
    <n v="0"/>
    <n v="0"/>
    <n v="0"/>
    <n v="0"/>
    <n v="0"/>
    <n v="0"/>
    <n v="0"/>
    <n v="0"/>
    <n v="0"/>
    <n v="0"/>
    <n v="1"/>
    <n v="0"/>
    <s v="Fêtes de fin d'année"/>
    <s v="Savon lessive Brosse à dent Dentifrice Papier toilette Serviettes hygiéniques Savon pour se laver"/>
    <n v="1"/>
    <n v="1"/>
    <n v="1"/>
    <n v="1"/>
    <n v="1"/>
    <n v="0"/>
    <n v="1"/>
    <n v="0"/>
    <s v="Oui"/>
    <s v="Sud"/>
    <s v="Les Cayes"/>
    <s v="Oui"/>
    <s v="Non"/>
    <s v="Oui"/>
    <s v="Non"/>
    <s v=""/>
    <s v=""/>
    <s v=""/>
    <s v=""/>
    <s v=""/>
    <s v=""/>
    <s v=""/>
    <s v="Non"/>
    <s v="Non"/>
    <s v="Non"/>
    <s v="Non"/>
    <s v="Non"/>
    <s v=""/>
    <s v="Non"/>
    <s v=""/>
    <x v="0"/>
  </r>
  <r>
    <s v="NA"/>
    <s v="Femme"/>
    <s v="Détaillant avec boutique"/>
    <n v="1"/>
    <n v="0"/>
    <n v="0"/>
    <n v="0"/>
    <n v="0"/>
    <n v="0"/>
    <n v="0"/>
    <n v="0"/>
    <n v="0"/>
    <n v="0"/>
    <s v="Non, il n'y a pas eu de variation"/>
    <s v="Entre 21 et 60"/>
    <s v="Non"/>
    <s v=""/>
    <s v=""/>
    <s v=""/>
    <s v=""/>
    <s v=""/>
    <s v=""/>
    <s v=""/>
    <s v=""/>
    <s v=""/>
    <s v=""/>
    <s v=""/>
    <s v=""/>
    <s v=""/>
    <s v=""/>
    <s v=""/>
    <s v=""/>
    <s v=""/>
    <s v=""/>
    <s v=""/>
    <s v=""/>
    <s v=""/>
    <s v=""/>
    <s v=""/>
    <s v=""/>
    <s v=""/>
    <s v=""/>
    <s v=""/>
    <s v=""/>
    <s v="Oui"/>
    <s v="Sud"/>
    <s v="Les Cayes"/>
    <s v="Oui"/>
    <s v="Non"/>
    <s v="Oui"/>
    <s v="Non"/>
    <s v=""/>
    <s v=""/>
    <s v=""/>
    <s v=""/>
    <s v=""/>
    <s v=""/>
    <s v=""/>
    <s v=""/>
    <s v=""/>
    <s v=""/>
    <s v=""/>
    <s v=""/>
    <s v=""/>
    <s v=""/>
    <s v=""/>
    <s v=""/>
    <s v=""/>
    <s v=""/>
    <s v=""/>
    <s v=""/>
    <s v=""/>
    <s v=""/>
    <s v=""/>
    <s v=""/>
    <s v=""/>
    <s v=""/>
    <s v=""/>
    <s v=""/>
    <s v=""/>
    <s v=""/>
    <s v=""/>
    <m/>
    <m/>
    <s v=""/>
    <s v=""/>
    <s v="Oui"/>
    <s v="Oui"/>
    <s v="Oui"/>
    <s v="Oui"/>
    <s v="Non"/>
    <s v="Non"/>
    <s v="Oui"/>
    <s v=""/>
    <s v=""/>
    <s v=""/>
    <s v=""/>
    <s v=""/>
    <s v=""/>
    <s v=""/>
    <s v=""/>
    <x v="0"/>
  </r>
  <r>
    <s v="NA"/>
    <s v="Femme"/>
    <s v="Détaillant sur une table"/>
    <n v="1"/>
    <n v="0"/>
    <n v="0"/>
    <n v="0"/>
    <n v="0"/>
    <n v="0"/>
    <n v="0"/>
    <n v="0"/>
    <n v="0"/>
    <n v="0"/>
    <s v="Oui, il y a plus de commerçants par rapport au mois passé"/>
    <s v="Entre 21 et 60"/>
    <s v="Non"/>
    <s v=""/>
    <s v=""/>
    <s v=""/>
    <s v=""/>
    <s v=""/>
    <s v=""/>
    <s v=""/>
    <s v=""/>
    <s v=""/>
    <s v=""/>
    <s v=""/>
    <s v=""/>
    <s v=""/>
    <s v=""/>
    <s v=""/>
    <s v=""/>
    <s v=""/>
    <s v=""/>
    <s v=""/>
    <s v=""/>
    <s v=""/>
    <s v=""/>
    <s v=""/>
    <s v=""/>
    <s v=""/>
    <s v=""/>
    <s v=""/>
    <s v=""/>
    <s v="Oui"/>
    <s v="Sud"/>
    <s v="Les Cayes"/>
    <s v="Non"/>
    <s v="Non"/>
    <s v="Oui"/>
    <s v="Non"/>
    <s v=""/>
    <s v=""/>
    <s v=""/>
    <s v=""/>
    <s v=""/>
    <s v=""/>
    <s v=""/>
    <s v=""/>
    <s v=""/>
    <s v=""/>
    <s v=""/>
    <s v=""/>
    <s v=""/>
    <s v=""/>
    <s v=""/>
    <s v=""/>
    <s v=""/>
    <s v=""/>
    <s v=""/>
    <s v=""/>
    <s v=""/>
    <s v=""/>
    <s v=""/>
    <s v=""/>
    <s v=""/>
    <s v=""/>
    <s v=""/>
    <s v=""/>
    <s v=""/>
    <s v=""/>
    <s v=""/>
    <m/>
    <m/>
    <s v=""/>
    <s v=""/>
    <s v="Oui"/>
    <s v="Oui"/>
    <s v="Oui"/>
    <s v="Oui"/>
    <s v="Non"/>
    <s v="Non"/>
    <s v="Oui"/>
    <s v=""/>
    <s v=""/>
    <s v=""/>
    <s v=""/>
    <s v=""/>
    <s v=""/>
    <s v=""/>
    <s v=""/>
    <x v="0"/>
  </r>
  <r>
    <s v="NA"/>
    <s v="Homme"/>
    <s v="Détaillant avec boutique"/>
    <n v="1"/>
    <n v="0"/>
    <n v="0"/>
    <n v="0"/>
    <n v="0"/>
    <n v="0"/>
    <n v="0"/>
    <n v="0"/>
    <n v="0"/>
    <n v="0"/>
    <s v="Non, il n'y a pas eu de variation"/>
    <s v="Plus de 60"/>
    <s v="Non"/>
    <s v=""/>
    <s v=""/>
    <s v=""/>
    <s v=""/>
    <s v=""/>
    <s v=""/>
    <s v=""/>
    <s v=""/>
    <s v=""/>
    <s v=""/>
    <s v=""/>
    <s v=""/>
    <s v=""/>
    <s v=""/>
    <s v=""/>
    <s v=""/>
    <s v=""/>
    <s v=""/>
    <s v=""/>
    <s v=""/>
    <s v=""/>
    <s v=""/>
    <s v=""/>
    <s v=""/>
    <s v=""/>
    <s v=""/>
    <s v=""/>
    <s v=""/>
    <s v="Oui"/>
    <s v="Sud"/>
    <s v="Les Cayes"/>
    <s v="Oui"/>
    <s v="Non"/>
    <s v="Oui"/>
    <s v="Non"/>
    <s v=""/>
    <s v=""/>
    <s v=""/>
    <s v=""/>
    <s v=""/>
    <s v=""/>
    <s v=""/>
    <s v=""/>
    <s v=""/>
    <s v=""/>
    <s v=""/>
    <s v=""/>
    <s v=""/>
    <s v=""/>
    <s v=""/>
    <s v=""/>
    <s v=""/>
    <s v=""/>
    <s v=""/>
    <s v=""/>
    <s v=""/>
    <s v=""/>
    <s v=""/>
    <s v=""/>
    <s v=""/>
    <s v=""/>
    <s v=""/>
    <s v=""/>
    <s v=""/>
    <s v=""/>
    <s v=""/>
    <m/>
    <m/>
    <s v=""/>
    <s v=""/>
    <s v="Oui"/>
    <s v="Oui"/>
    <s v="Oui"/>
    <s v="Oui"/>
    <s v="Non"/>
    <s v="Non"/>
    <s v="Oui"/>
    <s v=""/>
    <s v=""/>
    <s v=""/>
    <s v=""/>
    <s v=""/>
    <s v=""/>
    <s v=""/>
    <s v=""/>
    <x v="0"/>
  </r>
  <r>
    <s v="NA"/>
    <s v="Femme"/>
    <s v="Détaillant sur une table"/>
    <n v="1"/>
    <n v="0"/>
    <n v="0"/>
    <n v="0"/>
    <n v="0"/>
    <n v="0"/>
    <n v="0"/>
    <n v="0"/>
    <n v="0"/>
    <n v="0"/>
    <s v="Non, il n'y a pas eu de variation"/>
    <s v="Plus de 60"/>
    <s v="Non"/>
    <s v=""/>
    <s v=""/>
    <s v=""/>
    <s v=""/>
    <s v=""/>
    <s v=""/>
    <s v=""/>
    <s v=""/>
    <s v=""/>
    <s v=""/>
    <s v=""/>
    <s v=""/>
    <s v=""/>
    <s v=""/>
    <s v=""/>
    <s v=""/>
    <s v=""/>
    <s v=""/>
    <s v=""/>
    <s v=""/>
    <s v=""/>
    <s v=""/>
    <s v=""/>
    <s v=""/>
    <s v=""/>
    <s v=""/>
    <s v=""/>
    <s v=""/>
    <s v="Oui"/>
    <s v="Sud"/>
    <s v="Les Cayes"/>
    <s v="Oui"/>
    <s v="Non"/>
    <s v="Oui"/>
    <s v="Non"/>
    <s v=""/>
    <s v=""/>
    <s v=""/>
    <s v=""/>
    <s v=""/>
    <s v=""/>
    <s v=""/>
    <s v=""/>
    <s v=""/>
    <s v=""/>
    <s v=""/>
    <s v=""/>
    <s v=""/>
    <s v=""/>
    <s v=""/>
    <s v=""/>
    <s v=""/>
    <s v=""/>
    <s v=""/>
    <s v=""/>
    <s v=""/>
    <s v=""/>
    <s v=""/>
    <s v=""/>
    <s v=""/>
    <s v=""/>
    <s v=""/>
    <s v=""/>
    <s v=""/>
    <s v=""/>
    <s v=""/>
    <m/>
    <m/>
    <s v=""/>
    <s v=""/>
    <s v="Oui"/>
    <s v="Oui"/>
    <s v="Oui"/>
    <s v="Oui"/>
    <s v=""/>
    <s v=""/>
    <s v="Oui"/>
    <s v=""/>
    <s v=""/>
    <s v=""/>
    <s v=""/>
    <s v=""/>
    <s v=""/>
    <s v=""/>
    <s v=""/>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PivotTable2"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Organisation">
  <location ref="A2:B11" firstHeaderRow="1" firstDataRow="1" firstDataCol="1"/>
  <pivotFields count="2">
    <pivotField dataField="1" showAll="0"/>
    <pivotField axis="axisRow" showAll="0">
      <items count="9">
        <item x="3"/>
        <item x="5"/>
        <item x="7"/>
        <item x="1"/>
        <item x="4"/>
        <item x="6"/>
        <item x="0"/>
        <item x="2"/>
        <item t="default"/>
      </items>
    </pivotField>
  </pivotFields>
  <rowFields count="1">
    <field x="1"/>
  </rowFields>
  <rowItems count="9">
    <i>
      <x/>
    </i>
    <i>
      <x v="1"/>
    </i>
    <i>
      <x v="2"/>
    </i>
    <i>
      <x v="3"/>
    </i>
    <i>
      <x v="4"/>
    </i>
    <i>
      <x v="5"/>
    </i>
    <i>
      <x v="6"/>
    </i>
    <i>
      <x v="7"/>
    </i>
    <i t="grand">
      <x/>
    </i>
  </rowItems>
  <colItems count="1">
    <i/>
  </colItems>
  <dataFields count="1">
    <dataField name="Enquêtes" fld="0" subtotal="count" baseField="1" baseItem="0"/>
  </dataFields>
  <formats count="17">
    <format dxfId="790">
      <pivotArea field="1" type="button" dataOnly="0" labelOnly="1" outline="0" axis="axisRow" fieldPosition="0"/>
    </format>
    <format dxfId="789">
      <pivotArea dataOnly="0" labelOnly="1" outline="0" axis="axisValues" fieldPosition="0"/>
    </format>
    <format dxfId="788">
      <pivotArea dataOnly="0" labelOnly="1" outline="0" axis="axisValues" fieldPosition="0"/>
    </format>
    <format dxfId="787">
      <pivotArea grandRow="1" outline="0" collapsedLevelsAreSubtotals="1" fieldPosition="0"/>
    </format>
    <format dxfId="786">
      <pivotArea dataOnly="0" labelOnly="1" grandRow="1" outline="0" fieldPosition="0"/>
    </format>
    <format dxfId="785">
      <pivotArea field="1" type="button" dataOnly="0" labelOnly="1" outline="0" axis="axisRow" fieldPosition="0"/>
    </format>
    <format dxfId="784">
      <pivotArea dataOnly="0" labelOnly="1" outline="0" axis="axisValues" fieldPosition="0"/>
    </format>
    <format dxfId="783">
      <pivotArea dataOnly="0" labelOnly="1" outline="0" axis="axisValues" fieldPosition="0"/>
    </format>
    <format dxfId="782">
      <pivotArea grandRow="1" outline="0" collapsedLevelsAreSubtotals="1" fieldPosition="0"/>
    </format>
    <format dxfId="781">
      <pivotArea dataOnly="0" labelOnly="1" grandRow="1" outline="0" fieldPosition="0"/>
    </format>
    <format dxfId="780">
      <pivotArea collapsedLevelsAreSubtotals="1" fieldPosition="0">
        <references count="1">
          <reference field="1" count="0"/>
        </references>
      </pivotArea>
    </format>
    <format dxfId="779">
      <pivotArea dataOnly="0" labelOnly="1" fieldPosition="0">
        <references count="1">
          <reference field="1" count="0"/>
        </references>
      </pivotArea>
    </format>
    <format dxfId="778">
      <pivotArea field="1" type="button" dataOnly="0" labelOnly="1" outline="0" axis="axisRow" fieldPosition="0"/>
    </format>
    <format dxfId="777">
      <pivotArea dataOnly="0" labelOnly="1" outline="0" axis="axisValues" fieldPosition="0"/>
    </format>
    <format dxfId="776">
      <pivotArea dataOnly="0" labelOnly="1" outline="0" axis="axisValues" fieldPosition="0"/>
    </format>
    <format dxfId="775">
      <pivotArea grandRow="1" outline="0" collapsedLevelsAreSubtotals="1" fieldPosition="0"/>
    </format>
    <format dxfId="77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3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4:T27" firstHeaderRow="0" firstDataRow="1" firstDataCol="5"/>
  <pivotFields count="24">
    <pivotField axis="axisRow" compact="0" outline="0" subtotalTop="0" showAll="0" defaultSubtotal="0">
      <items count="8">
        <item x="3"/>
        <item x="5"/>
        <item x="7"/>
        <item x="1"/>
        <item x="4"/>
        <item x="6"/>
        <item x="0"/>
        <item x="2"/>
      </items>
      <extLst>
        <ext xmlns:x14="http://schemas.microsoft.com/office/spreadsheetml/2009/9/main" uri="{2946ED86-A175-432a-8AC1-64E0C546D7DE}">
          <x14:pivotField fillDownLabels="1"/>
        </ext>
      </extLst>
    </pivotField>
    <pivotField axis="axisRow" compact="0" outline="0" subtotalTop="0" showAll="0" defaultSubtotal="0">
      <items count="6">
        <item x="5"/>
        <item x="3"/>
        <item x="1"/>
        <item x="2"/>
        <item x="0"/>
        <item x="4"/>
      </items>
      <extLst>
        <ext xmlns:x14="http://schemas.microsoft.com/office/spreadsheetml/2009/9/main" uri="{2946ED86-A175-432a-8AC1-64E0C546D7DE}">
          <x14:pivotField fillDownLabels="1"/>
        </ext>
      </extLst>
    </pivotField>
    <pivotField axis="axisRow" compact="0" outline="0" subtotalTop="0" showAll="0" defaultSubtotal="0">
      <items count="10">
        <item x="3"/>
        <item x="9"/>
        <item x="6"/>
        <item x="0"/>
        <item x="4"/>
        <item x="7"/>
        <item x="2"/>
        <item x="1"/>
        <item x="8"/>
        <item x="5"/>
      </items>
      <extLst>
        <ext xmlns:x14="http://schemas.microsoft.com/office/spreadsheetml/2009/9/main" uri="{2946ED86-A175-432a-8AC1-64E0C546D7DE}">
          <x14:pivotField fillDownLabels="1"/>
        </ext>
      </extLst>
    </pivotField>
    <pivotField axis="axisRow" compact="0" outline="0" subtotalTop="0" showAll="0" defaultSubtotal="0">
      <items count="15">
        <item m="1" x="13"/>
        <item m="1" x="14"/>
        <item x="0"/>
        <item x="3"/>
        <item m="1" x="12"/>
        <item x="5"/>
        <item n="Centre-ville" x="10"/>
        <item x="4"/>
        <item x="9"/>
        <item x="2"/>
        <item x="1"/>
        <item x="7"/>
        <item x="6"/>
        <item x="8"/>
        <item x="11"/>
      </items>
      <extLst>
        <ext xmlns:x14="http://schemas.microsoft.com/office/spreadsheetml/2009/9/main" uri="{2946ED86-A175-432a-8AC1-64E0C546D7DE}">
          <x14:pivotField fillDownLabels="1"/>
        </ext>
      </extLst>
    </pivotField>
    <pivotField showAll="0"/>
    <pivotField axis="axisRow" compact="0" outline="0" subtotalTop="0" showAll="0" defaultSubtotal="0">
      <items count="2">
        <item x="0"/>
        <item x="1"/>
      </items>
      <extLst>
        <ext xmlns:x14="http://schemas.microsoft.com/office/spreadsheetml/2009/9/main" uri="{2946ED86-A175-432a-8AC1-64E0C546D7DE}">
          <x14:pivotField fillDownLabels="1"/>
        </ext>
      </extLst>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5">
    <field x="0"/>
    <field x="1"/>
    <field x="2"/>
    <field x="5"/>
    <field x="3"/>
  </rowFields>
  <rowItems count="13">
    <i>
      <x/>
      <x v="1"/>
      <x/>
      <x/>
      <x v="3"/>
    </i>
    <i r="3">
      <x v="1"/>
      <x v="5"/>
    </i>
    <i>
      <x v="1"/>
      <x v="4"/>
      <x v="2"/>
      <x v="1"/>
      <x v="13"/>
    </i>
    <i>
      <x v="2"/>
      <x v="2"/>
      <x v="8"/>
      <x/>
      <x v="6"/>
    </i>
    <i>
      <x v="3"/>
      <x v="2"/>
      <x v="7"/>
      <x v="1"/>
      <x v="10"/>
    </i>
    <i r="4">
      <x v="12"/>
    </i>
    <i>
      <x v="4"/>
      <x v="5"/>
      <x v="9"/>
      <x/>
      <x v="11"/>
    </i>
    <i>
      <x v="5"/>
      <x/>
      <x v="5"/>
      <x v="1"/>
      <x v="8"/>
    </i>
    <i>
      <x v="6"/>
      <x v="4"/>
      <x v="3"/>
      <x/>
      <x v="2"/>
    </i>
    <i>
      <x v="7"/>
      <x v="3"/>
      <x v="1"/>
      <x v="1"/>
      <x v="14"/>
    </i>
    <i r="2">
      <x v="6"/>
      <x/>
      <x v="9"/>
    </i>
    <i r="1">
      <x v="5"/>
      <x v="4"/>
      <x v="1"/>
      <x v="7"/>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Nb prix farine" fld="9" subtotal="countNums" baseField="16" baseItem="4"/>
    <dataField name="Nb prix riz" fld="10" subtotal="countNums" baseField="16" baseItem="4"/>
    <dataField name="Nb prix mais" fld="11" subtotal="countNums" baseField="16" baseItem="4"/>
    <dataField name="Nb prix sucre" fld="12" subtotal="countNums" baseField="16" baseItem="4"/>
    <dataField name="Nb prix haricots noirs" fld="13" subtotal="countNums" baseField="16" baseItem="4"/>
    <dataField name="Nb prix haricots rouges" fld="14" subtotal="countNums" baseField="16" baseItem="4"/>
    <dataField name="Nb prix huile" fld="15" subtotal="countNums" baseField="16" baseItem="3"/>
    <dataField name="Nb prix brosse dents" fld="17" subtotal="countNums" baseField="16" baseItem="3"/>
    <dataField name="Nb prix papier toilette" fld="18" subtotal="countNums" baseField="16" baseItem="2"/>
    <dataField name="Nb prix chlore" fld="19" subtotal="countNums" baseField="16" baseItem="2"/>
    <dataField name="Nb prix savons toilette" fld="20" subtotal="countNums" baseField="16" baseItem="4"/>
    <dataField name="Nb prix dentifrice" fld="21" subtotal="countNums" baseField="16" baseItem="4"/>
    <dataField name="Nb pri serviettes H" fld="22" subtotal="countNums" baseField="16" baseItem="2"/>
    <dataField name="Nb prix eau" fld="23" subtotal="countNums" baseField="16" baseItem="3"/>
    <dataField name="Nb prix savons lessive" fld="16" subtotal="countNums" baseField="5" baseItem="0"/>
  </dataFields>
  <formats count="71">
    <format dxfId="861">
      <pivotArea outline="0" collapsedLevelsAreSubtotals="1" fieldPosition="0">
        <references count="5">
          <reference field="0" count="0" selected="0"/>
          <reference field="1" count="0" selected="0"/>
          <reference field="2" count="0" selected="0"/>
          <reference field="3" count="0" selected="0"/>
          <reference field="5" count="0" selected="0"/>
        </references>
      </pivotArea>
    </format>
    <format dxfId="860">
      <pivotArea field="1" type="button" dataOnly="0" labelOnly="1" outline="0" axis="axisRow" fieldPosition="1"/>
    </format>
    <format dxfId="859">
      <pivotArea field="2" type="button" dataOnly="0" labelOnly="1" outline="0" axis="axisRow" fieldPosition="2"/>
    </format>
    <format dxfId="858">
      <pivotArea field="5" type="button" dataOnly="0" labelOnly="1" outline="0" axis="axisRow" fieldPosition="3"/>
    </format>
    <format dxfId="857">
      <pivotArea field="3" type="button" dataOnly="0" labelOnly="1" outline="0" axis="axisRow" fieldPosition="4"/>
    </format>
    <format dxfId="856">
      <pivotArea dataOnly="0" labelOnly="1" outline="0" fieldPosition="0">
        <references count="1">
          <reference field="4294967294" count="15">
            <x v="0"/>
            <x v="1"/>
            <x v="2"/>
            <x v="3"/>
            <x v="4"/>
            <x v="5"/>
            <x v="6"/>
            <x v="7"/>
            <x v="8"/>
            <x v="9"/>
            <x v="10"/>
            <x v="11"/>
            <x v="12"/>
            <x v="13"/>
            <x v="14"/>
          </reference>
        </references>
      </pivotArea>
    </format>
    <format dxfId="855">
      <pivotArea grandRow="1" outline="0" collapsedLevelsAreSubtotals="1" fieldPosition="0"/>
    </format>
    <format dxfId="854">
      <pivotArea dataOnly="0" labelOnly="1" grandRow="1" outline="0" fieldPosition="0"/>
    </format>
    <format dxfId="853">
      <pivotArea outline="0" collapsedLevelsAreSubtotals="1" fieldPosition="0">
        <references count="6">
          <reference field="4294967294" count="1" selected="0">
            <x v="0"/>
          </reference>
          <reference field="0" count="1" selected="0">
            <x v="7"/>
          </reference>
          <reference field="1" count="1" selected="0">
            <x v="3"/>
          </reference>
          <reference field="2" count="1" selected="0">
            <x v="1"/>
          </reference>
          <reference field="3" count="1" selected="0">
            <x v="0"/>
          </reference>
          <reference field="5" count="1" selected="0">
            <x v="1"/>
          </reference>
        </references>
      </pivotArea>
    </format>
    <format dxfId="852">
      <pivotArea dataOnly="0" labelOnly="1" grandRow="1" outline="0" offset="A256" fieldPosition="0"/>
    </format>
    <format dxfId="851">
      <pivotArea grandRow="1" outline="0" collapsedLevelsAreSubtotals="1" fieldPosition="0"/>
    </format>
    <format dxfId="850">
      <pivotArea dataOnly="0" labelOnly="1" grandRow="1" outline="0" offset="C256:IV256" fieldPosition="0"/>
    </format>
    <format dxfId="849">
      <pivotArea field="0" type="button" dataOnly="0" labelOnly="1" outline="0" axis="axisRow" fieldPosition="0"/>
    </format>
    <format dxfId="848">
      <pivotArea field="1" type="button" dataOnly="0" labelOnly="1" outline="0" axis="axisRow" fieldPosition="1"/>
    </format>
    <format dxfId="847">
      <pivotArea field="2" type="button" dataOnly="0" labelOnly="1" outline="0" axis="axisRow" fieldPosition="2"/>
    </format>
    <format dxfId="846">
      <pivotArea field="5" type="button" dataOnly="0" labelOnly="1" outline="0" axis="axisRow" fieldPosition="3"/>
    </format>
    <format dxfId="845">
      <pivotArea field="3" type="button" dataOnly="0" labelOnly="1" outline="0" axis="axisRow" fieldPosition="4"/>
    </format>
    <format dxfId="844">
      <pivotArea dataOnly="0" labelOnly="1" outline="0" fieldPosition="0">
        <references count="1">
          <reference field="4294967294" count="5">
            <x v="0"/>
            <x v="1"/>
            <x v="2"/>
            <x v="3"/>
            <x v="4"/>
          </reference>
        </references>
      </pivotArea>
    </format>
    <format dxfId="843">
      <pivotArea dataOnly="0" labelOnly="1" outline="0" fieldPosition="0">
        <references count="1">
          <reference field="4294967294" count="7">
            <x v="5"/>
            <x v="6"/>
            <x v="7"/>
            <x v="8"/>
            <x v="9"/>
            <x v="10"/>
            <x v="11"/>
          </reference>
        </references>
      </pivotArea>
    </format>
    <format dxfId="842">
      <pivotArea dataOnly="0" labelOnly="1" outline="0" fieldPosition="0">
        <references count="1">
          <reference field="4294967294" count="3">
            <x v="12"/>
            <x v="13"/>
            <x v="14"/>
          </reference>
        </references>
      </pivotArea>
    </format>
    <format dxfId="841">
      <pivotArea type="all" dataOnly="0" outline="0" fieldPosition="0"/>
    </format>
    <format dxfId="840">
      <pivotArea outline="0" collapsedLevelsAreSubtotals="1" fieldPosition="0"/>
    </format>
    <format dxfId="839">
      <pivotArea field="0" type="button" dataOnly="0" labelOnly="1" outline="0" axis="axisRow" fieldPosition="0"/>
    </format>
    <format dxfId="838">
      <pivotArea field="1" type="button" dataOnly="0" labelOnly="1" outline="0" axis="axisRow" fieldPosition="1"/>
    </format>
    <format dxfId="837">
      <pivotArea field="2" type="button" dataOnly="0" labelOnly="1" outline="0" axis="axisRow" fieldPosition="2"/>
    </format>
    <format dxfId="836">
      <pivotArea field="5" type="button" dataOnly="0" labelOnly="1" outline="0" axis="axisRow" fieldPosition="3"/>
    </format>
    <format dxfId="835">
      <pivotArea field="3" type="button" dataOnly="0" labelOnly="1" outline="0" axis="axisRow" fieldPosition="4"/>
    </format>
    <format dxfId="834">
      <pivotArea dataOnly="0" labelOnly="1" outline="0" fieldPosition="0">
        <references count="1">
          <reference field="0" count="0"/>
        </references>
      </pivotArea>
    </format>
    <format dxfId="833">
      <pivotArea dataOnly="0" labelOnly="1" grandRow="1" outline="0" fieldPosition="0"/>
    </format>
    <format dxfId="832">
      <pivotArea dataOnly="0" labelOnly="1" outline="0" fieldPosition="0">
        <references count="2">
          <reference field="0" count="1" selected="0">
            <x v="0"/>
          </reference>
          <reference field="1" count="1">
            <x v="1"/>
          </reference>
        </references>
      </pivotArea>
    </format>
    <format dxfId="831">
      <pivotArea dataOnly="0" labelOnly="1" outline="0" fieldPosition="0">
        <references count="2">
          <reference field="0" count="1" selected="0">
            <x v="1"/>
          </reference>
          <reference field="1" count="1">
            <x v="4"/>
          </reference>
        </references>
      </pivotArea>
    </format>
    <format dxfId="830">
      <pivotArea dataOnly="0" labelOnly="1" outline="0" fieldPosition="0">
        <references count="2">
          <reference field="0" count="1" selected="0">
            <x v="2"/>
          </reference>
          <reference field="1" count="1">
            <x v="2"/>
          </reference>
        </references>
      </pivotArea>
    </format>
    <format dxfId="829">
      <pivotArea dataOnly="0" labelOnly="1" outline="0" fieldPosition="0">
        <references count="2">
          <reference field="0" count="1" selected="0">
            <x v="4"/>
          </reference>
          <reference field="1" count="1">
            <x v="5"/>
          </reference>
        </references>
      </pivotArea>
    </format>
    <format dxfId="828">
      <pivotArea dataOnly="0" labelOnly="1" outline="0" fieldPosition="0">
        <references count="2">
          <reference field="0" count="1" selected="0">
            <x v="5"/>
          </reference>
          <reference field="1" count="1">
            <x v="0"/>
          </reference>
        </references>
      </pivotArea>
    </format>
    <format dxfId="827">
      <pivotArea dataOnly="0" labelOnly="1" outline="0" fieldPosition="0">
        <references count="2">
          <reference field="0" count="1" selected="0">
            <x v="6"/>
          </reference>
          <reference field="1" count="1">
            <x v="4"/>
          </reference>
        </references>
      </pivotArea>
    </format>
    <format dxfId="826">
      <pivotArea dataOnly="0" labelOnly="1" outline="0" fieldPosition="0">
        <references count="2">
          <reference field="0" count="1" selected="0">
            <x v="7"/>
          </reference>
          <reference field="1" count="2">
            <x v="3"/>
            <x v="5"/>
          </reference>
        </references>
      </pivotArea>
    </format>
    <format dxfId="825">
      <pivotArea dataOnly="0" labelOnly="1" outline="0" fieldPosition="0">
        <references count="3">
          <reference field="0" count="1" selected="0">
            <x v="0"/>
          </reference>
          <reference field="1" count="1" selected="0">
            <x v="1"/>
          </reference>
          <reference field="2" count="1">
            <x v="0"/>
          </reference>
        </references>
      </pivotArea>
    </format>
    <format dxfId="824">
      <pivotArea dataOnly="0" labelOnly="1" outline="0" fieldPosition="0">
        <references count="3">
          <reference field="0" count="1" selected="0">
            <x v="1"/>
          </reference>
          <reference field="1" count="1" selected="0">
            <x v="4"/>
          </reference>
          <reference field="2" count="1">
            <x v="2"/>
          </reference>
        </references>
      </pivotArea>
    </format>
    <format dxfId="823">
      <pivotArea dataOnly="0" labelOnly="1" outline="0" fieldPosition="0">
        <references count="3">
          <reference field="0" count="1" selected="0">
            <x v="2"/>
          </reference>
          <reference field="1" count="1" selected="0">
            <x v="2"/>
          </reference>
          <reference field="2" count="1">
            <x v="8"/>
          </reference>
        </references>
      </pivotArea>
    </format>
    <format dxfId="822">
      <pivotArea dataOnly="0" labelOnly="1" outline="0" fieldPosition="0">
        <references count="3">
          <reference field="0" count="1" selected="0">
            <x v="3"/>
          </reference>
          <reference field="1" count="1" selected="0">
            <x v="2"/>
          </reference>
          <reference field="2" count="1">
            <x v="7"/>
          </reference>
        </references>
      </pivotArea>
    </format>
    <format dxfId="821">
      <pivotArea dataOnly="0" labelOnly="1" outline="0" fieldPosition="0">
        <references count="3">
          <reference field="0" count="1" selected="0">
            <x v="4"/>
          </reference>
          <reference field="1" count="1" selected="0">
            <x v="5"/>
          </reference>
          <reference field="2" count="1">
            <x v="9"/>
          </reference>
        </references>
      </pivotArea>
    </format>
    <format dxfId="820">
      <pivotArea dataOnly="0" labelOnly="1" outline="0" fieldPosition="0">
        <references count="3">
          <reference field="0" count="1" selected="0">
            <x v="5"/>
          </reference>
          <reference field="1" count="1" selected="0">
            <x v="0"/>
          </reference>
          <reference field="2" count="1">
            <x v="5"/>
          </reference>
        </references>
      </pivotArea>
    </format>
    <format dxfId="819">
      <pivotArea dataOnly="0" labelOnly="1" outline="0" fieldPosition="0">
        <references count="3">
          <reference field="0" count="1" selected="0">
            <x v="6"/>
          </reference>
          <reference field="1" count="1" selected="0">
            <x v="4"/>
          </reference>
          <reference field="2" count="1">
            <x v="3"/>
          </reference>
        </references>
      </pivotArea>
    </format>
    <format dxfId="818">
      <pivotArea dataOnly="0" labelOnly="1" outline="0" fieldPosition="0">
        <references count="3">
          <reference field="0" count="1" selected="0">
            <x v="7"/>
          </reference>
          <reference field="1" count="1" selected="0">
            <x v="3"/>
          </reference>
          <reference field="2" count="2">
            <x v="1"/>
            <x v="6"/>
          </reference>
        </references>
      </pivotArea>
    </format>
    <format dxfId="817">
      <pivotArea dataOnly="0" labelOnly="1" outline="0" fieldPosition="0">
        <references count="3">
          <reference field="0" count="1" selected="0">
            <x v="7"/>
          </reference>
          <reference field="1" count="1" selected="0">
            <x v="5"/>
          </reference>
          <reference field="2" count="1">
            <x v="4"/>
          </reference>
        </references>
      </pivotArea>
    </format>
    <format dxfId="816">
      <pivotArea dataOnly="0" labelOnly="1" outline="0" fieldPosition="0">
        <references count="4">
          <reference field="0" count="1" selected="0">
            <x v="0"/>
          </reference>
          <reference field="1" count="1" selected="0">
            <x v="1"/>
          </reference>
          <reference field="2" count="1" selected="0">
            <x v="0"/>
          </reference>
          <reference field="5" count="0"/>
        </references>
      </pivotArea>
    </format>
    <format dxfId="815">
      <pivotArea dataOnly="0" labelOnly="1" outline="0" fieldPosition="0">
        <references count="4">
          <reference field="0" count="1" selected="0">
            <x v="2"/>
          </reference>
          <reference field="1" count="1" selected="0">
            <x v="2"/>
          </reference>
          <reference field="2" count="1" selected="0">
            <x v="8"/>
          </reference>
          <reference field="5" count="1">
            <x v="0"/>
          </reference>
        </references>
      </pivotArea>
    </format>
    <format dxfId="814">
      <pivotArea dataOnly="0" labelOnly="1" outline="0" fieldPosition="0">
        <references count="4">
          <reference field="0" count="1" selected="0">
            <x v="3"/>
          </reference>
          <reference field="1" count="1" selected="0">
            <x v="2"/>
          </reference>
          <reference field="2" count="1" selected="0">
            <x v="7"/>
          </reference>
          <reference field="5" count="1">
            <x v="1"/>
          </reference>
        </references>
      </pivotArea>
    </format>
    <format dxfId="813">
      <pivotArea dataOnly="0" labelOnly="1" outline="0" fieldPosition="0">
        <references count="4">
          <reference field="0" count="1" selected="0">
            <x v="4"/>
          </reference>
          <reference field="1" count="1" selected="0">
            <x v="5"/>
          </reference>
          <reference field="2" count="1" selected="0">
            <x v="9"/>
          </reference>
          <reference field="5" count="1">
            <x v="0"/>
          </reference>
        </references>
      </pivotArea>
    </format>
    <format dxfId="812">
      <pivotArea dataOnly="0" labelOnly="1" outline="0" fieldPosition="0">
        <references count="4">
          <reference field="0" count="1" selected="0">
            <x v="5"/>
          </reference>
          <reference field="1" count="1" selected="0">
            <x v="0"/>
          </reference>
          <reference field="2" count="1" selected="0">
            <x v="5"/>
          </reference>
          <reference field="5" count="1">
            <x v="1"/>
          </reference>
        </references>
      </pivotArea>
    </format>
    <format dxfId="811">
      <pivotArea dataOnly="0" labelOnly="1" outline="0" fieldPosition="0">
        <references count="4">
          <reference field="0" count="1" selected="0">
            <x v="6"/>
          </reference>
          <reference field="1" count="1" selected="0">
            <x v="4"/>
          </reference>
          <reference field="2" count="1" selected="0">
            <x v="3"/>
          </reference>
          <reference field="5" count="1">
            <x v="0"/>
          </reference>
        </references>
      </pivotArea>
    </format>
    <format dxfId="810">
      <pivotArea dataOnly="0" labelOnly="1" outline="0" fieldPosition="0">
        <references count="4">
          <reference field="0" count="1" selected="0">
            <x v="7"/>
          </reference>
          <reference field="1" count="1" selected="0">
            <x v="3"/>
          </reference>
          <reference field="2" count="1" selected="0">
            <x v="1"/>
          </reference>
          <reference field="5" count="1">
            <x v="1"/>
          </reference>
        </references>
      </pivotArea>
    </format>
    <format dxfId="809">
      <pivotArea dataOnly="0" labelOnly="1" outline="0" fieldPosition="0">
        <references count="4">
          <reference field="0" count="1" selected="0">
            <x v="7"/>
          </reference>
          <reference field="1" count="1" selected="0">
            <x v="3"/>
          </reference>
          <reference field="2" count="1" selected="0">
            <x v="6"/>
          </reference>
          <reference field="5" count="1">
            <x v="0"/>
          </reference>
        </references>
      </pivotArea>
    </format>
    <format dxfId="808">
      <pivotArea dataOnly="0" labelOnly="1" outline="0" fieldPosition="0">
        <references count="4">
          <reference field="0" count="1" selected="0">
            <x v="7"/>
          </reference>
          <reference field="1" count="1" selected="0">
            <x v="5"/>
          </reference>
          <reference field="2" count="1" selected="0">
            <x v="4"/>
          </reference>
          <reference field="5" count="1">
            <x v="1"/>
          </reference>
        </references>
      </pivotArea>
    </format>
    <format dxfId="807">
      <pivotArea dataOnly="0" labelOnly="1" outline="0" fieldPosition="0">
        <references count="5">
          <reference field="0" count="1" selected="0">
            <x v="0"/>
          </reference>
          <reference field="1" count="1" selected="0">
            <x v="1"/>
          </reference>
          <reference field="2" count="1" selected="0">
            <x v="0"/>
          </reference>
          <reference field="3" count="1">
            <x v="3"/>
          </reference>
          <reference field="5" count="1" selected="0">
            <x v="0"/>
          </reference>
        </references>
      </pivotArea>
    </format>
    <format dxfId="806">
      <pivotArea dataOnly="0" labelOnly="1" outline="0" fieldPosition="0">
        <references count="5">
          <reference field="0" count="1" selected="0">
            <x v="0"/>
          </reference>
          <reference field="1" count="1" selected="0">
            <x v="1"/>
          </reference>
          <reference field="2" count="1" selected="0">
            <x v="0"/>
          </reference>
          <reference field="3" count="1">
            <x v="5"/>
          </reference>
          <reference field="5" count="1" selected="0">
            <x v="1"/>
          </reference>
        </references>
      </pivotArea>
    </format>
    <format dxfId="805">
      <pivotArea dataOnly="0" labelOnly="1" outline="0" fieldPosition="0">
        <references count="5">
          <reference field="0" count="1" selected="0">
            <x v="1"/>
          </reference>
          <reference field="1" count="1" selected="0">
            <x v="4"/>
          </reference>
          <reference field="2" count="1" selected="0">
            <x v="2"/>
          </reference>
          <reference field="3" count="1">
            <x v="13"/>
          </reference>
          <reference field="5" count="1" selected="0">
            <x v="1"/>
          </reference>
        </references>
      </pivotArea>
    </format>
    <format dxfId="804">
      <pivotArea dataOnly="0" labelOnly="1" outline="0" fieldPosition="0">
        <references count="5">
          <reference field="0" count="1" selected="0">
            <x v="2"/>
          </reference>
          <reference field="1" count="1" selected="0">
            <x v="2"/>
          </reference>
          <reference field="2" count="1" selected="0">
            <x v="8"/>
          </reference>
          <reference field="3" count="1">
            <x v="6"/>
          </reference>
          <reference field="5" count="1" selected="0">
            <x v="0"/>
          </reference>
        </references>
      </pivotArea>
    </format>
    <format dxfId="803">
      <pivotArea dataOnly="0" labelOnly="1" outline="0" fieldPosition="0">
        <references count="5">
          <reference field="0" count="1" selected="0">
            <x v="3"/>
          </reference>
          <reference field="1" count="1" selected="0">
            <x v="2"/>
          </reference>
          <reference field="2" count="1" selected="0">
            <x v="7"/>
          </reference>
          <reference field="3" count="2">
            <x v="10"/>
            <x v="12"/>
          </reference>
          <reference field="5" count="1" selected="0">
            <x v="1"/>
          </reference>
        </references>
      </pivotArea>
    </format>
    <format dxfId="802">
      <pivotArea dataOnly="0" labelOnly="1" outline="0" fieldPosition="0">
        <references count="5">
          <reference field="0" count="1" selected="0">
            <x v="4"/>
          </reference>
          <reference field="1" count="1" selected="0">
            <x v="5"/>
          </reference>
          <reference field="2" count="1" selected="0">
            <x v="9"/>
          </reference>
          <reference field="3" count="1">
            <x v="11"/>
          </reference>
          <reference field="5" count="1" selected="0">
            <x v="0"/>
          </reference>
        </references>
      </pivotArea>
    </format>
    <format dxfId="801">
      <pivotArea dataOnly="0" labelOnly="1" outline="0" fieldPosition="0">
        <references count="5">
          <reference field="0" count="1" selected="0">
            <x v="5"/>
          </reference>
          <reference field="1" count="1" selected="0">
            <x v="0"/>
          </reference>
          <reference field="2" count="1" selected="0">
            <x v="5"/>
          </reference>
          <reference field="3" count="1">
            <x v="8"/>
          </reference>
          <reference field="5" count="1" selected="0">
            <x v="1"/>
          </reference>
        </references>
      </pivotArea>
    </format>
    <format dxfId="800">
      <pivotArea dataOnly="0" labelOnly="1" outline="0" fieldPosition="0">
        <references count="5">
          <reference field="0" count="1" selected="0">
            <x v="6"/>
          </reference>
          <reference field="1" count="1" selected="0">
            <x v="4"/>
          </reference>
          <reference field="2" count="1" selected="0">
            <x v="3"/>
          </reference>
          <reference field="3" count="1">
            <x v="2"/>
          </reference>
          <reference field="5" count="1" selected="0">
            <x v="0"/>
          </reference>
        </references>
      </pivotArea>
    </format>
    <format dxfId="799">
      <pivotArea dataOnly="0" labelOnly="1" outline="0" fieldPosition="0">
        <references count="5">
          <reference field="0" count="1" selected="0">
            <x v="7"/>
          </reference>
          <reference field="1" count="1" selected="0">
            <x v="3"/>
          </reference>
          <reference field="2" count="1" selected="0">
            <x v="1"/>
          </reference>
          <reference field="3" count="1">
            <x v="0"/>
          </reference>
          <reference field="5" count="1" selected="0">
            <x v="1"/>
          </reference>
        </references>
      </pivotArea>
    </format>
    <format dxfId="798">
      <pivotArea dataOnly="0" labelOnly="1" outline="0" fieldPosition="0">
        <references count="5">
          <reference field="0" count="1" selected="0">
            <x v="7"/>
          </reference>
          <reference field="1" count="1" selected="0">
            <x v="3"/>
          </reference>
          <reference field="2" count="1" selected="0">
            <x v="6"/>
          </reference>
          <reference field="3" count="1">
            <x v="9"/>
          </reference>
          <reference field="5" count="1" selected="0">
            <x v="0"/>
          </reference>
        </references>
      </pivotArea>
    </format>
    <format dxfId="797">
      <pivotArea dataOnly="0" labelOnly="1" outline="0" fieldPosition="0">
        <references count="5">
          <reference field="0" count="1" selected="0">
            <x v="7"/>
          </reference>
          <reference field="1" count="1" selected="0">
            <x v="5"/>
          </reference>
          <reference field="2" count="1" selected="0">
            <x v="4"/>
          </reference>
          <reference field="3" count="1">
            <x v="7"/>
          </reference>
          <reference field="5" count="1" selected="0">
            <x v="1"/>
          </reference>
        </references>
      </pivotArea>
    </format>
    <format dxfId="796">
      <pivotArea dataOnly="0" labelOnly="1" outline="0" fieldPosition="0">
        <references count="1">
          <reference field="4294967294" count="15">
            <x v="0"/>
            <x v="1"/>
            <x v="2"/>
            <x v="3"/>
            <x v="4"/>
            <x v="5"/>
            <x v="6"/>
            <x v="7"/>
            <x v="8"/>
            <x v="9"/>
            <x v="10"/>
            <x v="11"/>
            <x v="12"/>
            <x v="13"/>
            <x v="14"/>
          </reference>
        </references>
      </pivotArea>
    </format>
    <format dxfId="795">
      <pivotArea dataOnly="0" labelOnly="1" grandRow="1" outline="0" offset="B256" fieldPosition="0"/>
    </format>
    <format dxfId="794">
      <pivotArea outline="0" collapsedLevelsAreSubtotals="1" fieldPosition="0">
        <references count="6">
          <reference field="4294967294" count="1" selected="0">
            <x v="12"/>
          </reference>
          <reference field="0" count="1" selected="0">
            <x v="0"/>
          </reference>
          <reference field="1" count="1" selected="0">
            <x v="1"/>
          </reference>
          <reference field="2" count="1" selected="0">
            <x v="0"/>
          </reference>
          <reference field="3" count="1" selected="0">
            <x v="3"/>
          </reference>
          <reference field="5" count="1" selected="0">
            <x v="0"/>
          </reference>
        </references>
      </pivotArea>
    </format>
    <format dxfId="793">
      <pivotArea outline="0" collapsedLevelsAreSubtotals="1" fieldPosition="0">
        <references count="6">
          <reference field="4294967294" count="1" selected="0">
            <x v="12"/>
          </reference>
          <reference field="0" count="1" selected="0">
            <x v="0"/>
          </reference>
          <reference field="1" count="1" selected="0">
            <x v="1"/>
          </reference>
          <reference field="2" count="1" selected="0">
            <x v="0"/>
          </reference>
          <reference field="3" count="1" selected="0">
            <x v="3"/>
          </reference>
          <reference field="5" count="1" selected="0">
            <x v="0"/>
          </reference>
        </references>
      </pivotArea>
    </format>
    <format dxfId="792">
      <pivotArea outline="0" collapsedLevelsAreSubtotals="1" fieldPosition="0">
        <references count="6">
          <reference field="4294967294" count="1" selected="0">
            <x v="12"/>
          </reference>
          <reference field="0" count="1" selected="0">
            <x v="7"/>
          </reference>
          <reference field="1" count="1" selected="0">
            <x v="3"/>
          </reference>
          <reference field="2" count="1" selected="0">
            <x v="6"/>
          </reference>
          <reference field="3" count="1" selected="0">
            <x v="9"/>
          </reference>
          <reference field="5" count="1" selected="0">
            <x v="0"/>
          </reference>
        </references>
      </pivotArea>
    </format>
    <format dxfId="791">
      <pivotArea outline="0" collapsedLevelsAreSubtotals="1" fieldPosition="0">
        <references count="6">
          <reference field="4294967294" count="1" selected="0">
            <x v="12"/>
          </reference>
          <reference field="0" count="1" selected="0">
            <x v="3"/>
          </reference>
          <reference field="1" count="1" selected="0">
            <x v="2"/>
          </reference>
          <reference field="2" count="1" selected="0">
            <x v="7"/>
          </reference>
          <reference field="3" count="1" selected="0">
            <x v="10"/>
          </reference>
          <reference field="5" count="1" selected="0">
            <x v="1"/>
          </reference>
        </references>
      </pivotArea>
    </format>
  </formats>
  <conditionalFormats count="2">
    <conditionalFormat priority="1">
      <pivotAreas count="1">
        <pivotArea type="data" outline="0" collapsedLevelsAreSubtotals="1" fieldPosition="0">
          <references count="5">
            <reference field="0" count="1" selected="0">
              <x v="7"/>
            </reference>
            <reference field="1" count="1" selected="0">
              <x v="3"/>
            </reference>
            <reference field="2" count="1" selected="0">
              <x v="1"/>
            </reference>
            <reference field="3" count="1" selected="0">
              <x v="14"/>
            </reference>
            <reference field="5" count="1" selected="0">
              <x v="1"/>
            </reference>
          </references>
        </pivotArea>
      </pivotAreas>
    </conditionalFormat>
    <conditionalFormat priority="2">
      <pivotAreas count="1">
        <pivotArea type="data" outline="0" collapsedLevelsAreSubtotals="1" fieldPosition="0">
          <references count="5">
            <reference field="0" count="8" selected="0">
              <x v="0"/>
              <x v="1"/>
              <x v="2"/>
              <x v="3"/>
              <x v="4"/>
              <x v="5"/>
              <x v="6"/>
              <x v="7"/>
            </reference>
            <reference field="1" count="6" selected="0">
              <x v="0"/>
              <x v="1"/>
              <x v="2"/>
              <x v="3"/>
              <x v="4"/>
              <x v="5"/>
            </reference>
            <reference field="2" count="10" selected="0">
              <x v="0"/>
              <x v="1"/>
              <x v="2"/>
              <x v="3"/>
              <x v="4"/>
              <x v="5"/>
              <x v="6"/>
              <x v="7"/>
              <x v="8"/>
              <x v="9"/>
            </reference>
            <reference field="3" count="12" selected="0">
              <x v="0"/>
              <x v="2"/>
              <x v="3"/>
              <x v="5"/>
              <x v="6"/>
              <x v="7"/>
              <x v="8"/>
              <x v="9"/>
              <x v="10"/>
              <x v="11"/>
              <x v="12"/>
              <x v="13"/>
            </reference>
            <reference field="5" count="2" selected="0">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45" dataOnRows="1" applyNumberFormats="0" applyBorderFormats="0" applyFontFormats="0" applyPatternFormats="0" applyAlignmentFormats="0" applyWidthHeightFormats="1" dataCaption="Types de paiement acceptés" updatedVersion="6" minRefreshableVersion="3" useAutoFormatting="1" itemPrintTitles="1" createdVersion="6" indent="0" outline="1" outlineData="1" multipleFieldFilters="0" colHeaderCaption="# IP">
  <location ref="A19:D26" firstHeaderRow="1" firstDataRow="2" firstDataCol="1"/>
  <pivotFields count="38">
    <pivotField showAll="0" defaultSubtotal="0"/>
    <pivotField showAll="0" defaultSubtotal="0"/>
    <pivotField showAll="0" defaultSubtotal="0"/>
    <pivotField showAll="0" defaultSubtotal="0"/>
    <pivotField showAll="0" defaultSubtotal="0"/>
    <pivotField axis="axisCol" showAll="0" defaultSubtotal="0">
      <items count="2">
        <item x="0"/>
        <item n="Milieu urbain"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defaultSubtotal="0"/>
    <pivotField showAll="0" defaultSubtotal="0"/>
  </pivotFields>
  <rowFields count="1">
    <field x="-2"/>
  </rowFields>
  <rowItems count="6">
    <i>
      <x/>
    </i>
    <i i="1">
      <x v="1"/>
    </i>
    <i i="2">
      <x v="2"/>
    </i>
    <i i="3">
      <x v="3"/>
    </i>
    <i i="4">
      <x v="4"/>
    </i>
    <i i="5">
      <x v="5"/>
    </i>
  </rowItems>
  <colFields count="1">
    <field x="5"/>
  </colFields>
  <colItems count="3">
    <i>
      <x/>
    </i>
    <i>
      <x v="1"/>
    </i>
    <i t="grand">
      <x/>
    </i>
  </colItems>
  <dataFields count="6">
    <dataField name="Espèces (gourdes)" fld="26" baseField="5" baseItem="0"/>
    <dataField name="Count of Gourdes" fld="26" subtotal="count" baseField="0" baseItem="0"/>
    <dataField name="Espèces (dollars)" fld="27" baseField="0" baseItem="1483727184"/>
    <dataField name="Paiement mobile" fld="28" baseField="0" baseItem="1483727184"/>
    <dataField name="Crédit total" fld="29" baseField="0" baseItem="1483727184"/>
    <dataField name="Crédit partiel" fld="30" baseField="0" baseItem="1483727184"/>
  </dataFields>
  <formats count="13">
    <format dxfId="697">
      <pivotArea type="all" dataOnly="0" outline="0" fieldPosition="0"/>
    </format>
    <format dxfId="696">
      <pivotArea outline="0" collapsedLevelsAreSubtotals="1" fieldPosition="0"/>
    </format>
    <format dxfId="695">
      <pivotArea field="-2" type="button" dataOnly="0" labelOnly="1" outline="0" axis="axisRow" fieldPosition="0"/>
    </format>
    <format dxfId="694">
      <pivotArea dataOnly="0" labelOnly="1" outline="0" fieldPosition="0">
        <references count="1">
          <reference field="4294967294" count="5">
            <x v="0"/>
            <x v="2"/>
            <x v="3"/>
            <x v="4"/>
            <x v="5"/>
          </reference>
        </references>
      </pivotArea>
    </format>
    <format dxfId="693">
      <pivotArea dataOnly="0" labelOnly="1" grandCol="1" outline="0" axis="axisCol" fieldPosition="0"/>
    </format>
    <format dxfId="692">
      <pivotArea outline="0" collapsedLevelsAreSubtotals="1" fieldPosition="0"/>
    </format>
    <format dxfId="691">
      <pivotArea collapsedLevelsAreSubtotals="1" fieldPosition="0">
        <references count="1">
          <reference field="4294967294" count="5">
            <x v="0"/>
            <x v="1"/>
            <x v="2"/>
            <x v="3"/>
            <x v="4"/>
          </reference>
        </references>
      </pivotArea>
    </format>
    <format dxfId="690">
      <pivotArea dataOnly="0" labelOnly="1" outline="0" fieldPosition="0">
        <references count="1">
          <reference field="4294967294" count="5">
            <x v="0"/>
            <x v="1"/>
            <x v="2"/>
            <x v="3"/>
            <x v="4"/>
          </reference>
        </references>
      </pivotArea>
    </format>
    <format dxfId="689">
      <pivotArea type="origin" dataOnly="0" labelOnly="1" outline="0" fieldPosition="0"/>
    </format>
    <format dxfId="688">
      <pivotArea field="5" type="button" dataOnly="0" labelOnly="1" outline="0" axis="axisCol" fieldPosition="0"/>
    </format>
    <format dxfId="687">
      <pivotArea type="topRight" dataOnly="0" labelOnly="1" outline="0" fieldPosition="0"/>
    </format>
    <format dxfId="686">
      <pivotArea collapsedLevelsAreSubtotals="1" fieldPosition="0">
        <references count="1">
          <reference field="4294967294" count="1">
            <x v="5"/>
          </reference>
        </references>
      </pivotArea>
    </format>
    <format dxfId="685">
      <pivotArea dataOnly="0" labelOnly="1" outline="0" fieldPosition="0">
        <references count="1">
          <reference field="4294967294"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4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Sexe des commerçants enquêtés" colHeaderCaption="# IP">
  <location ref="A3:C7" firstHeaderRow="1" firstDataRow="2" firstDataCol="1"/>
  <pivotFields count="19">
    <pivotField axis="axisCol"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s>
  <rowFields count="1">
    <field x="18"/>
  </rowFields>
  <rowItems count="3">
    <i>
      <x/>
    </i>
    <i>
      <x v="1"/>
    </i>
    <i t="grand">
      <x/>
    </i>
  </rowItems>
  <colFields count="1">
    <field x="0"/>
  </colFields>
  <colItems count="2">
    <i>
      <x v="1"/>
    </i>
    <i t="grand">
      <x/>
    </i>
  </colItems>
  <dataFields count="1">
    <dataField name="." fld="18" subtotal="count" baseField="0" baseItem="0"/>
  </dataFields>
  <formats count="11">
    <format dxfId="708">
      <pivotArea collapsedLevelsAreSubtotals="1" fieldPosition="0">
        <references count="2">
          <reference field="0" count="0" selected="0"/>
          <reference field="18" count="0"/>
        </references>
      </pivotArea>
    </format>
    <format dxfId="707">
      <pivotArea type="origin" dataOnly="0" labelOnly="1" outline="0" fieldPosition="0"/>
    </format>
    <format dxfId="706">
      <pivotArea field="0" type="button" dataOnly="0" labelOnly="1" outline="0" axis="axisCol" fieldPosition="0"/>
    </format>
    <format dxfId="705">
      <pivotArea field="18" type="button" dataOnly="0" labelOnly="1" outline="0" axis="axisRow" fieldPosition="0"/>
    </format>
    <format dxfId="704">
      <pivotArea dataOnly="0" labelOnly="1" fieldPosition="0">
        <references count="1">
          <reference field="18" count="0"/>
        </references>
      </pivotArea>
    </format>
    <format dxfId="703">
      <pivotArea dataOnly="0" labelOnly="1" fieldPosition="0">
        <references count="1">
          <reference field="0" count="0"/>
        </references>
      </pivotArea>
    </format>
    <format dxfId="702">
      <pivotArea field="18" grandCol="1" collapsedLevelsAreSubtotals="1" axis="axisRow" fieldPosition="0">
        <references count="1">
          <reference field="18" count="0"/>
        </references>
      </pivotArea>
    </format>
    <format dxfId="701">
      <pivotArea type="topRight" dataOnly="0" labelOnly="1" outline="0" fieldPosition="0"/>
    </format>
    <format dxfId="700">
      <pivotArea dataOnly="0" labelOnly="1" grandCol="1" outline="0" fieldPosition="0"/>
    </format>
    <format dxfId="699">
      <pivotArea grandRow="1" outline="0" collapsedLevelsAreSubtotals="1" fieldPosition="0"/>
    </format>
    <format dxfId="69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eau croisé dynamique12" cacheId="4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Nombre de clients journaliers par commerçant enquêté">
  <location ref="A37:B42" firstHeaderRow="1" firstDataRow="1" firstDataCol="1"/>
  <pivotFields count="13">
    <pivotField showAll="0">
      <items count="5">
        <item h="1" x="2"/>
        <item x="0"/>
        <item x="3"/>
        <item x="1"/>
        <item t="default"/>
      </items>
    </pivotField>
    <pivotField showAll="0" defaultSubtotal="0">
      <items count="2">
        <item x="0"/>
        <item h="1" x="1"/>
      </items>
    </pivotField>
    <pivotField showAll="0" defaultSubtotal="0">
      <items count="3">
        <item x="0"/>
        <item x="2"/>
        <item h="1" x="1"/>
      </items>
    </pivotField>
    <pivotField showAll="0">
      <items count="4">
        <item x="0"/>
        <item x="1"/>
        <item x="2"/>
        <item t="default"/>
      </items>
    </pivotField>
    <pivotField showAll="0">
      <items count="4">
        <item x="0"/>
        <item x="2"/>
        <item x="1"/>
        <item t="default"/>
      </items>
    </pivotField>
    <pivotField showAll="0">
      <items count="4">
        <item x="0"/>
        <item x="2"/>
        <item x="1"/>
        <item t="default"/>
      </items>
    </pivotField>
    <pivotField showAll="0"/>
    <pivotField showAll="0"/>
    <pivotField showAll="0"/>
    <pivotField showAll="0"/>
    <pivotField showAll="0"/>
    <pivotField dataField="1" showAll="0">
      <items count="6">
        <item h="1" x="4"/>
        <item x="2"/>
        <item x="3"/>
        <item x="1"/>
        <item x="0"/>
        <item t="default"/>
      </items>
    </pivotField>
    <pivotField axis="axisRow" showAll="0">
      <items count="6">
        <item h="1" x="4"/>
        <item x="0"/>
        <item x="2"/>
        <item x="3"/>
        <item x="1"/>
        <item t="default"/>
      </items>
    </pivotField>
  </pivotFields>
  <rowFields count="1">
    <field x="12"/>
  </rowFields>
  <rowItems count="5">
    <i>
      <x v="1"/>
    </i>
    <i>
      <x v="2"/>
    </i>
    <i>
      <x v="3"/>
    </i>
    <i>
      <x v="4"/>
    </i>
    <i t="grand">
      <x/>
    </i>
  </rowItems>
  <colItems count="1">
    <i/>
  </colItems>
  <dataFields count="1">
    <dataField name="%" fld="11" subtotal="count" showDataAs="percentOfTotal" baseField="11" baseItem="0" numFmtId="9"/>
  </dataFields>
  <formats count="12">
    <format dxfId="720">
      <pivotArea outline="0" collapsedLevelsAreSubtotals="1" fieldPosition="0"/>
    </format>
    <format dxfId="719">
      <pivotArea outline="0" collapsedLevelsAreSubtotals="1" fieldPosition="0"/>
    </format>
    <format dxfId="718">
      <pivotArea field="12" type="button" dataOnly="0" labelOnly="1" outline="0" axis="axisRow" fieldPosition="0"/>
    </format>
    <format dxfId="717">
      <pivotArea dataOnly="0" labelOnly="1" fieldPosition="0">
        <references count="1">
          <reference field="12" count="0"/>
        </references>
      </pivotArea>
    </format>
    <format dxfId="716">
      <pivotArea dataOnly="0" labelOnly="1" grandRow="1" outline="0" fieldPosition="0"/>
    </format>
    <format dxfId="715">
      <pivotArea outline="0" collapsedLevelsAreSubtotals="1" fieldPosition="0"/>
    </format>
    <format dxfId="714">
      <pivotArea dataOnly="0" labelOnly="1" outline="0" axis="axisValues" fieldPosition="0"/>
    </format>
    <format dxfId="713">
      <pivotArea dataOnly="0" labelOnly="1" outline="0" axis="axisValues" fieldPosition="0"/>
    </format>
    <format dxfId="712">
      <pivotArea outline="0" collapsedLevelsAreSubtotals="1" fieldPosition="0"/>
    </format>
    <format dxfId="711">
      <pivotArea dataOnly="0" labelOnly="1" outline="0" axis="axisValues" fieldPosition="0"/>
    </format>
    <format dxfId="710">
      <pivotArea dataOnly="0" labelOnly="1" outline="0" axis="axisValues" fieldPosition="0"/>
    </format>
    <format dxfId="709">
      <pivotArea collapsedLevelsAreSubtotals="1" fieldPosition="0">
        <references count="1">
          <reference field="12" count="0"/>
        </references>
      </pivotArea>
    </format>
  </formats>
  <conditionalFormats count="2">
    <conditionalFormat priority="10">
      <pivotAreas count="1">
        <pivotArea type="data" collapsedLevelsAreSubtotals="1" fieldPosition="0">
          <references count="2">
            <reference field="4294967294" count="1" selected="0">
              <x v="0"/>
            </reference>
            <reference field="12" count="2">
              <x v="1"/>
              <x v="2"/>
            </reference>
          </references>
        </pivotArea>
      </pivotAreas>
    </conditionalFormat>
    <conditionalFormat priority="11">
      <pivotAreas count="1">
        <pivotArea type="data" collapsedLevelsAreSubtotals="1" fieldPosition="0">
          <references count="2">
            <reference field="4294967294" count="1" selected="0">
              <x v="0"/>
            </reference>
            <reference field="12" count="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eau croisé dynamique11" cacheId="4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Variation du nombre de commerçants dans le marché">
  <location ref="A29:B34" firstHeaderRow="1" firstDataRow="1" firstDataCol="1"/>
  <pivotFields count="13">
    <pivotField showAll="0">
      <items count="5">
        <item h="1" x="2"/>
        <item x="0"/>
        <item x="3"/>
        <item x="1"/>
        <item t="default"/>
      </items>
    </pivotField>
    <pivotField showAll="0" defaultSubtotal="0">
      <items count="2">
        <item x="0"/>
        <item h="1" x="1"/>
      </items>
    </pivotField>
    <pivotField showAll="0" defaultSubtotal="0">
      <items count="3">
        <item x="0"/>
        <item x="2"/>
        <item h="1" x="1"/>
      </items>
    </pivotField>
    <pivotField showAll="0">
      <items count="4">
        <item x="0"/>
        <item x="1"/>
        <item x="2"/>
        <item t="default"/>
      </items>
    </pivotField>
    <pivotField showAll="0">
      <items count="4">
        <item x="0"/>
        <item x="2"/>
        <item x="1"/>
        <item t="default"/>
      </items>
    </pivotField>
    <pivotField showAll="0">
      <items count="4">
        <item x="0"/>
        <item x="2"/>
        <item x="1"/>
        <item t="default"/>
      </items>
    </pivotField>
    <pivotField showAll="0"/>
    <pivotField showAll="0"/>
    <pivotField showAll="0"/>
    <pivotField showAll="0"/>
    <pivotField showAll="0"/>
    <pivotField axis="axisRow" dataField="1" showAll="0">
      <items count="6">
        <item h="1" x="4"/>
        <item x="2"/>
        <item x="3"/>
        <item x="1"/>
        <item x="0"/>
        <item t="default"/>
      </items>
    </pivotField>
    <pivotField showAll="0"/>
  </pivotFields>
  <rowFields count="1">
    <field x="11"/>
  </rowFields>
  <rowItems count="5">
    <i>
      <x v="1"/>
    </i>
    <i>
      <x v="2"/>
    </i>
    <i>
      <x v="3"/>
    </i>
    <i>
      <x v="4"/>
    </i>
    <i t="grand">
      <x/>
    </i>
  </rowItems>
  <colItems count="1">
    <i/>
  </colItems>
  <dataFields count="1">
    <dataField name="%" fld="11" subtotal="count" showDataAs="percentOfTotal" baseField="11" baseItem="0" numFmtId="9"/>
  </dataFields>
  <formats count="12">
    <format dxfId="732">
      <pivotArea outline="0" collapsedLevelsAreSubtotals="1" fieldPosition="0"/>
    </format>
    <format dxfId="731">
      <pivotArea outline="0" collapsedLevelsAreSubtotals="1" fieldPosition="0"/>
    </format>
    <format dxfId="730">
      <pivotArea field="11" type="button" dataOnly="0" labelOnly="1" outline="0" axis="axisRow" fieldPosition="0"/>
    </format>
    <format dxfId="729">
      <pivotArea dataOnly="0" labelOnly="1" fieldPosition="0">
        <references count="1">
          <reference field="11" count="0"/>
        </references>
      </pivotArea>
    </format>
    <format dxfId="728">
      <pivotArea grandRow="1" outline="0" collapsedLevelsAreSubtotals="1" fieldPosition="0"/>
    </format>
    <format dxfId="727">
      <pivotArea dataOnly="0" labelOnly="1" grandRow="1" outline="0" fieldPosition="0"/>
    </format>
    <format dxfId="726">
      <pivotArea grandRow="1" outline="0" collapsedLevelsAreSubtotals="1" fieldPosition="0"/>
    </format>
    <format dxfId="725">
      <pivotArea dataOnly="0" labelOnly="1" fieldPosition="0">
        <references count="1">
          <reference field="11" count="1">
            <x v="1"/>
          </reference>
        </references>
      </pivotArea>
    </format>
    <format dxfId="724">
      <pivotArea field="11" type="button" dataOnly="0" labelOnly="1" outline="0" axis="axisRow" fieldPosition="0"/>
    </format>
    <format dxfId="723">
      <pivotArea dataOnly="0" labelOnly="1" outline="0" axis="axisValues" fieldPosition="0"/>
    </format>
    <format dxfId="722">
      <pivotArea dataOnly="0" labelOnly="1" outline="0" axis="axisValues" fieldPosition="0"/>
    </format>
    <format dxfId="721">
      <pivotArea collapsedLevelsAreSubtotals="1" fieldPosition="0">
        <references count="1">
          <reference field="11" count="0"/>
        </references>
      </pivotArea>
    </format>
  </formats>
  <conditionalFormats count="1">
    <conditionalFormat priority="5">
      <pivotAreas count="1">
        <pivotArea type="data" collapsedLevelsAreSubtotals="1" fieldPosition="0">
          <references count="2">
            <reference field="4294967294" count="1" selected="0">
              <x v="0"/>
            </reference>
            <reference field="11" count="4">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eau croisé dynamique10" cacheId="4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Type de commerce" colHeaderCaption="">
  <location ref="A10:G16" firstHeaderRow="1" firstDataRow="3" firstDataCol="1"/>
  <pivotFields count="36">
    <pivotField showAll="0" defaultSubtotal="0"/>
    <pivotField outline="0" showAll="0" defaultSubtotal="0">
      <items count="6">
        <item x="5"/>
        <item x="3"/>
        <item x="1"/>
        <item x="2"/>
        <item x="0"/>
        <item x="4"/>
      </items>
      <extLst>
        <ext xmlns:x14="http://schemas.microsoft.com/office/spreadsheetml/2009/9/main" uri="{2946ED86-A175-432a-8AC1-64E0C546D7DE}">
          <x14:pivotField fillDownLabels="1"/>
        </ext>
      </extLst>
    </pivotField>
    <pivotField showAll="0" defaultSubtotal="0"/>
    <pivotField showAll="0" defaultSubtotal="0"/>
    <pivotField showAll="0" defaultSubtotal="0"/>
    <pivotField axis="axisCol" showAll="0" defaultSubtotal="0">
      <items count="2">
        <item x="0"/>
        <item n="Milieu urbain"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items count="5">
        <item h="1" x="2"/>
        <item x="0"/>
        <item x="3"/>
        <item x="1"/>
        <item t="default"/>
      </items>
    </pivotField>
    <pivotField showAll="0" defaultSubtotal="0"/>
    <pivotField showAll="0" defaultSubtotal="0"/>
    <pivotField showAll="0"/>
    <pivotField showAll="0"/>
    <pivotField showAll="0"/>
    <pivotField showAll="0"/>
    <pivotField showAll="0"/>
    <pivotField showAll="0"/>
    <pivotField showAll="0"/>
    <pivotField showAll="0"/>
  </pivotFields>
  <rowFields count="1">
    <field x="25"/>
  </rowFields>
  <rowItems count="4">
    <i>
      <x v="1"/>
    </i>
    <i>
      <x v="2"/>
    </i>
    <i>
      <x v="3"/>
    </i>
    <i t="grand">
      <x/>
    </i>
  </rowItems>
  <colFields count="2">
    <field x="-2"/>
    <field x="5"/>
  </colFields>
  <colItems count="6">
    <i>
      <x/>
      <x/>
    </i>
    <i r="1">
      <x v="1"/>
    </i>
    <i i="1">
      <x v="1"/>
      <x/>
    </i>
    <i r="1" i="1">
      <x v="1"/>
    </i>
    <i t="grand">
      <x/>
    </i>
    <i t="grand" i="1">
      <x/>
    </i>
  </colItems>
  <dataFields count="2">
    <dataField name="# IP" fld="25" subtotal="count" baseField="25" baseItem="1"/>
    <dataField name="% IP" fld="25" subtotal="count" showDataAs="percentOfCol" baseField="25" baseItem="1" numFmtId="10"/>
  </dataFields>
  <formats count="41">
    <format dxfId="773">
      <pivotArea field="25" type="button" dataOnly="0" labelOnly="1" outline="0" axis="axisRow" fieldPosition="0"/>
    </format>
    <format dxfId="772">
      <pivotArea dataOnly="0" labelOnly="1" outline="0" axis="axisValues" fieldPosition="0"/>
    </format>
    <format dxfId="771">
      <pivotArea dataOnly="0" labelOnly="1" outline="0" axis="axisValues" fieldPosition="0"/>
    </format>
    <format dxfId="770">
      <pivotArea grandRow="1" outline="0" collapsedLevelsAreSubtotals="1" fieldPosition="0"/>
    </format>
    <format dxfId="769">
      <pivotArea dataOnly="0" labelOnly="1" grandRow="1" outline="0" fieldPosition="0"/>
    </format>
    <format dxfId="768">
      <pivotArea outline="0" fieldPosition="0">
        <references count="1">
          <reference field="4294967294" count="1">
            <x v="1"/>
          </reference>
        </references>
      </pivotArea>
    </format>
    <format dxfId="767">
      <pivotArea field="1" outline="0" collapsedLevelsAreSubtotals="1">
        <references count="1">
          <reference field="4294967294" count="1" selected="0">
            <x v="1"/>
          </reference>
        </references>
      </pivotArea>
    </format>
    <format dxfId="766">
      <pivotArea field="1" outline="0" collapsedLevelsAreSubtotals="1">
        <references count="1">
          <reference field="4294967294" count="1" selected="0">
            <x v="1"/>
          </reference>
        </references>
      </pivotArea>
    </format>
    <format dxfId="765">
      <pivotArea field="1" outline="0" collapsedLevelsAreSubtotals="1">
        <references count="1">
          <reference field="4294967294" count="1" selected="0">
            <x v="1"/>
          </reference>
        </references>
      </pivotArea>
    </format>
    <format dxfId="764">
      <pivotArea field="1" outline="0" collapsedLevelsAreSubtotals="1">
        <references count="1">
          <reference field="4294967294" count="1" selected="0">
            <x v="1"/>
          </reference>
        </references>
      </pivotArea>
    </format>
    <format dxfId="763">
      <pivotArea field="1" outline="0" collapsedLevelsAreSubtotals="1">
        <references count="1">
          <reference field="4294967294" count="1" selected="0">
            <x v="1"/>
          </reference>
        </references>
      </pivotArea>
    </format>
    <format dxfId="762">
      <pivotArea field="1" outline="0" collapsedLevelsAreSubtotals="1">
        <references count="1">
          <reference field="4294967294" count="1" selected="0">
            <x v="1"/>
          </reference>
        </references>
      </pivotArea>
    </format>
    <format dxfId="761">
      <pivotArea type="origin" dataOnly="0" labelOnly="1" outline="0" offset="A2" fieldPosition="0"/>
    </format>
    <format dxfId="760">
      <pivotArea type="origin" dataOnly="0" labelOnly="1" outline="0" offset="A1" fieldPosition="0"/>
    </format>
    <format dxfId="759">
      <pivotArea field="1" type="button" dataOnly="0" labelOnly="1" outline="0"/>
    </format>
    <format dxfId="758">
      <pivotArea field="-2" type="button" dataOnly="0" labelOnly="1" outline="0" axis="axisCol" fieldPosition="0"/>
    </format>
    <format dxfId="757">
      <pivotArea type="topRight" dataOnly="0" labelOnly="1" outline="0" fieldPosition="0"/>
    </format>
    <format dxfId="756">
      <pivotArea type="origin" dataOnly="0" labelOnly="1" outline="0" offset="A1" fieldPosition="0"/>
    </format>
    <format dxfId="755">
      <pivotArea field="1" type="button" dataOnly="0" labelOnly="1" outline="0"/>
    </format>
    <format dxfId="754">
      <pivotArea field="-2" type="button" dataOnly="0" labelOnly="1" outline="0" axis="axisCol" fieldPosition="0"/>
    </format>
    <format dxfId="753">
      <pivotArea type="topRight" dataOnly="0" labelOnly="1" outline="0" fieldPosition="0"/>
    </format>
    <format dxfId="752">
      <pivotArea field="25" collapsedLevelsAreSubtotals="1" axis="axisRow" fieldPosition="0">
        <references count="2">
          <reference field="4294967294" count="2" selected="0">
            <x v="0"/>
            <x v="1"/>
          </reference>
          <reference field="25" count="0"/>
        </references>
      </pivotArea>
    </format>
    <format dxfId="751">
      <pivotArea field="25" collapsedLevelsAreSubtotals="1" axis="axisRow" fieldPosition="0">
        <references count="2">
          <reference field="4294967294" count="1" selected="0">
            <x v="1"/>
          </reference>
          <reference field="25" count="0"/>
        </references>
      </pivotArea>
    </format>
    <format dxfId="750">
      <pivotArea field="25" collapsedLevelsAreSubtotals="1" axis="axisRow" fieldPosition="0">
        <references count="2">
          <reference field="4294967294" count="1" selected="0">
            <x v="1"/>
          </reference>
          <reference field="25" count="0"/>
        </references>
      </pivotArea>
    </format>
    <format dxfId="749">
      <pivotArea collapsedLevelsAreSubtotals="1" fieldPosition="0">
        <references count="1">
          <reference field="25" count="0"/>
        </references>
      </pivotArea>
    </format>
    <format dxfId="748">
      <pivotArea dataOnly="0" labelOnly="1" fieldPosition="0">
        <references count="1">
          <reference field="25" count="0"/>
        </references>
      </pivotArea>
    </format>
    <format dxfId="747">
      <pivotArea outline="0" collapsedLevelsAreSubtotals="1" fieldPosition="0">
        <references count="2">
          <reference field="4294967294" count="1" selected="0">
            <x v="1"/>
          </reference>
          <reference field="5" count="0" selected="0"/>
        </references>
      </pivotArea>
    </format>
    <format dxfId="746">
      <pivotArea outline="0" collapsedLevelsAreSubtotals="1" fieldPosition="0">
        <references count="2">
          <reference field="4294967294" count="1" selected="0">
            <x v="1"/>
          </reference>
          <reference field="5" count="0" selected="0"/>
        </references>
      </pivotArea>
    </format>
    <format dxfId="745">
      <pivotArea collapsedLevelsAreSubtotals="1" fieldPosition="0">
        <references count="3">
          <reference field="4294967294" count="1" selected="0">
            <x v="1"/>
          </reference>
          <reference field="5" count="1" selected="0">
            <x v="0"/>
          </reference>
          <reference field="25" count="0"/>
        </references>
      </pivotArea>
    </format>
    <format dxfId="744">
      <pivotArea field="5" dataOnly="0" labelOnly="1" grandCol="1" outline="0" offset="IV256" axis="axisCol" fieldPosition="1">
        <references count="1">
          <reference field="4294967294" count="1" selected="0">
            <x v="0"/>
          </reference>
        </references>
      </pivotArea>
    </format>
    <format dxfId="743">
      <pivotArea field="5" dataOnly="0" labelOnly="1" grandCol="1" outline="0" offset="IV256" axis="axisCol" fieldPosition="1">
        <references count="1">
          <reference field="4294967294" count="1" selected="0">
            <x v="1"/>
          </reference>
        </references>
      </pivotArea>
    </format>
    <format dxfId="742">
      <pivotArea field="5" dataOnly="0" labelOnly="1" grandCol="1" outline="0" offset="IV256" axis="axisCol" fieldPosition="1">
        <references count="1">
          <reference field="4294967294" count="1" selected="0">
            <x v="0"/>
          </reference>
        </references>
      </pivotArea>
    </format>
    <format dxfId="741">
      <pivotArea field="5" dataOnly="0" labelOnly="1" grandCol="1" outline="0" offset="IV256" axis="axisCol" fieldPosition="1">
        <references count="1">
          <reference field="4294967294" count="1" selected="0">
            <x v="1"/>
          </reference>
        </references>
      </pivotArea>
    </format>
    <format dxfId="740">
      <pivotArea dataOnly="0" labelOnly="1" fieldPosition="0">
        <references count="2">
          <reference field="4294967294" count="1" selected="0">
            <x v="0"/>
          </reference>
          <reference field="5" count="0"/>
        </references>
      </pivotArea>
    </format>
    <format dxfId="739">
      <pivotArea dataOnly="0" labelOnly="1" fieldPosition="0">
        <references count="2">
          <reference field="4294967294" count="1" selected="0">
            <x v="1"/>
          </reference>
          <reference field="5" count="0"/>
        </references>
      </pivotArea>
    </format>
    <format dxfId="738">
      <pivotArea dataOnly="0" labelOnly="1" outline="0" fieldPosition="0">
        <references count="1">
          <reference field="4294967294" count="2">
            <x v="0"/>
            <x v="1"/>
          </reference>
        </references>
      </pivotArea>
    </format>
    <format dxfId="737">
      <pivotArea field="5" dataOnly="0" labelOnly="1" grandCol="1" outline="0" offset="IV1" axis="axisCol" fieldPosition="1">
        <references count="1">
          <reference field="4294967294" count="1" selected="0">
            <x v="0"/>
          </reference>
        </references>
      </pivotArea>
    </format>
    <format dxfId="736">
      <pivotArea field="5" dataOnly="0" labelOnly="1" grandCol="1" outline="0" offset="IV1" axis="axisCol" fieldPosition="1">
        <references count="1">
          <reference field="4294967294" count="1" selected="0">
            <x v="1"/>
          </reference>
        </references>
      </pivotArea>
    </format>
    <format dxfId="735">
      <pivotArea field="5" dataOnly="0" labelOnly="1" grandCol="1" outline="0" offset="IV1" axis="axisCol" fieldPosition="1">
        <references count="1">
          <reference field="4294967294" count="1" selected="0">
            <x v="0"/>
          </reference>
        </references>
      </pivotArea>
    </format>
    <format dxfId="734">
      <pivotArea field="5" dataOnly="0" labelOnly="1" grandCol="1" outline="0" offset="IV1" axis="axisCol" fieldPosition="1">
        <references count="1">
          <reference field="4294967294" count="1" selected="0">
            <x v="1"/>
          </reference>
        </references>
      </pivotArea>
    </format>
    <format dxfId="733">
      <pivotArea field="5" type="button" dataOnly="0" labelOnly="1" outline="0" axis="axisCol" fieldPosition="1"/>
    </format>
  </formats>
  <conditionalFormats count="3">
    <conditionalFormat priority="29">
      <pivotAreas count="1">
        <pivotArea type="data" collapsedLevelsAreSubtotals="1" fieldPosition="0">
          <references count="3">
            <reference field="4294967294" count="1" selected="0">
              <x v="1"/>
            </reference>
            <reference field="5" count="1" selected="0">
              <x v="0"/>
            </reference>
            <reference field="25" count="3">
              <x v="1"/>
              <x v="2"/>
              <x v="3"/>
            </reference>
          </references>
        </pivotArea>
      </pivotAreas>
    </conditionalFormat>
    <conditionalFormat priority="30">
      <pivotAreas count="1">
        <pivotArea type="data" collapsedLevelsAreSubtotals="1" fieldPosition="0">
          <references count="3">
            <reference field="4294967294" count="1" selected="0">
              <x v="1"/>
            </reference>
            <reference field="5" count="1" selected="0">
              <x v="1"/>
            </reference>
            <reference field="25" count="3">
              <x v="1"/>
              <x v="2"/>
              <x v="3"/>
            </reference>
          </references>
        </pivotArea>
      </pivotAreas>
    </conditionalFormat>
    <conditionalFormat priority="31">
      <pivotAreas count="1">
        <pivotArea type="data" grandCol="1" collapsedLevelsAreSubtotals="1" fieldPosition="0">
          <references count="2">
            <reference field="4294967294" count="1" selected="0">
              <x v="1"/>
            </reference>
            <reference field="25"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4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Sexe des commerçants enquêtés" colHeaderCaption="">
  <location ref="A4:C8" firstHeaderRow="1" firstDataRow="2" firstDataCol="1"/>
  <pivotFields count="19">
    <pivotField axis="axisCol" showAll="0">
      <items count="3">
        <item n="# Clients"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s>
  <rowFields count="1">
    <field x="18"/>
  </rowFields>
  <rowItems count="3">
    <i>
      <x/>
    </i>
    <i>
      <x v="1"/>
    </i>
    <i t="grand">
      <x/>
    </i>
  </rowItems>
  <colFields count="1">
    <field x="0"/>
  </colFields>
  <colItems count="2">
    <i>
      <x/>
    </i>
    <i t="grand">
      <x/>
    </i>
  </colItems>
  <dataFields count="1">
    <dataField name="." fld="18" subtotal="count" baseField="0" baseItem="0"/>
  </dataFields>
  <formats count="11">
    <format dxfId="667">
      <pivotArea collapsedLevelsAreSubtotals="1" fieldPosition="0">
        <references count="2">
          <reference field="0" count="0" selected="0"/>
          <reference field="18" count="0"/>
        </references>
      </pivotArea>
    </format>
    <format dxfId="666">
      <pivotArea type="origin" dataOnly="0" labelOnly="1" outline="0" fieldPosition="0"/>
    </format>
    <format dxfId="665">
      <pivotArea field="0" type="button" dataOnly="0" labelOnly="1" outline="0" axis="axisCol" fieldPosition="0"/>
    </format>
    <format dxfId="664">
      <pivotArea field="18" type="button" dataOnly="0" labelOnly="1" outline="0" axis="axisRow" fieldPosition="0"/>
    </format>
    <format dxfId="663">
      <pivotArea dataOnly="0" labelOnly="1" fieldPosition="0">
        <references count="1">
          <reference field="18" count="0"/>
        </references>
      </pivotArea>
    </format>
    <format dxfId="662">
      <pivotArea dataOnly="0" labelOnly="1" fieldPosition="0">
        <references count="1">
          <reference field="0" count="0"/>
        </references>
      </pivotArea>
    </format>
    <format dxfId="661">
      <pivotArea field="18" grandCol="1" collapsedLevelsAreSubtotals="1" axis="axisRow" fieldPosition="0">
        <references count="1">
          <reference field="18" count="0"/>
        </references>
      </pivotArea>
    </format>
    <format dxfId="660">
      <pivotArea type="topRight" dataOnly="0" labelOnly="1" outline="0" fieldPosition="0"/>
    </format>
    <format dxfId="659">
      <pivotArea dataOnly="0" labelOnly="1" grandCol="1" outline="0" fieldPosition="0"/>
    </format>
    <format dxfId="658">
      <pivotArea grandRow="1" outline="0" collapsedLevelsAreSubtotals="1" fieldPosition="0"/>
    </format>
    <format dxfId="65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 cacheId="5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8:B34" firstHeaderRow="1" firstDataRow="1" firstDataCol="1"/>
  <pivotFields count="10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h="1" x="0"/>
        <item x="1"/>
        <item x="2"/>
        <item x="4"/>
        <item x="6"/>
        <item x="3"/>
        <item h="1" x="5"/>
        <item t="default"/>
      </items>
    </pivotField>
  </pivotFields>
  <rowFields count="1">
    <field x="101"/>
  </rowFields>
  <rowItems count="6">
    <i>
      <x v="1"/>
    </i>
    <i>
      <x v="2"/>
    </i>
    <i>
      <x v="3"/>
    </i>
    <i>
      <x v="4"/>
    </i>
    <i>
      <x v="5"/>
    </i>
    <i t="grand">
      <x/>
    </i>
  </rowItems>
  <colItems count="1">
    <i/>
  </colItems>
  <dataFields count="1">
    <dataField name="Type d'approvisionnement" fld="101" subtotal="count" baseField="101" baseItem="0"/>
  </dataFields>
  <formats count="10">
    <format dxfId="677">
      <pivotArea type="all" dataOnly="0" outline="0" fieldPosition="0"/>
    </format>
    <format dxfId="676">
      <pivotArea outline="0" collapsedLevelsAreSubtotals="1" fieldPosition="0"/>
    </format>
    <format dxfId="675">
      <pivotArea field="101" type="button" dataOnly="0" labelOnly="1" outline="0" axis="axisRow" fieldPosition="0"/>
    </format>
    <format dxfId="674">
      <pivotArea dataOnly="0" labelOnly="1" outline="0" axis="axisValues" fieldPosition="0"/>
    </format>
    <format dxfId="673">
      <pivotArea dataOnly="0" labelOnly="1" fieldPosition="0">
        <references count="1">
          <reference field="101" count="0"/>
        </references>
      </pivotArea>
    </format>
    <format dxfId="672">
      <pivotArea dataOnly="0" labelOnly="1" grandRow="1" outline="0" fieldPosition="0"/>
    </format>
    <format dxfId="671">
      <pivotArea dataOnly="0" labelOnly="1" outline="0" axis="axisValues" fieldPosition="0"/>
    </format>
    <format dxfId="670">
      <pivotArea outline="0" collapsedLevelsAreSubtotals="1" fieldPosition="0"/>
    </format>
    <format dxfId="669">
      <pivotArea dataOnly="0" labelOnly="1" fieldPosition="0">
        <references count="1">
          <reference field="101" count="0"/>
        </references>
      </pivotArea>
    </format>
    <format dxfId="66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6" cacheId="4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1:B21" firstHeaderRow="1" firstDataRow="1" firstDataCol="1"/>
  <pivotFields count="1">
    <pivotField axis="axisRow" dataField="1" showAll="0">
      <items count="11">
        <item h="1" x="0"/>
        <item x="6"/>
        <item x="4"/>
        <item n="autre*" x="7"/>
        <item x="8"/>
        <item x="9"/>
        <item x="3"/>
        <item x="1"/>
        <item x="2"/>
        <item x="5"/>
        <item t="default"/>
      </items>
    </pivotField>
  </pivotFields>
  <rowFields count="1">
    <field x="0"/>
  </rowFields>
  <rowItems count="10">
    <i>
      <x v="1"/>
    </i>
    <i>
      <x v="2"/>
    </i>
    <i>
      <x v="3"/>
    </i>
    <i>
      <x v="4"/>
    </i>
    <i>
      <x v="5"/>
    </i>
    <i>
      <x v="6"/>
    </i>
    <i>
      <x v="7"/>
    </i>
    <i>
      <x v="8"/>
    </i>
    <i>
      <x v="9"/>
    </i>
    <i t="grand">
      <x/>
    </i>
  </rowItems>
  <colItems count="1">
    <i/>
  </colItems>
  <dataFields count="1">
    <dataField name="Count of type_source" fld="0" subtotal="count" baseField="0" baseItem="0"/>
  </dataFields>
  <formats count="7">
    <format dxfId="684">
      <pivotArea field="0" type="button" dataOnly="0" labelOnly="1" outline="0" axis="axisRow" fieldPosition="0"/>
    </format>
    <format dxfId="683">
      <pivotArea dataOnly="0" labelOnly="1" outline="0" axis="axisValues" fieldPosition="0"/>
    </format>
    <format dxfId="682">
      <pivotArea dataOnly="0" labelOnly="1" outline="0" axis="axisValues" fieldPosition="0"/>
    </format>
    <format dxfId="681">
      <pivotArea grandRow="1" outline="0" collapsedLevelsAreSubtotals="1" fieldPosition="0"/>
    </format>
    <format dxfId="680">
      <pivotArea dataOnly="0" labelOnly="1" grandRow="1" outline="0" fieldPosition="0"/>
    </format>
    <format dxfId="679">
      <pivotArea collapsedLevelsAreSubtotals="1" fieldPosition="0">
        <references count="1">
          <reference field="0" count="0"/>
        </references>
      </pivotArea>
    </format>
    <format dxfId="678">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eau croisé dynamique60"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erviettes hygiéniques">
  <location ref="A65:B69"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showAll="0"/>
    <pivotField showAll="0">
      <items count="5">
        <item h="1" x="0"/>
        <item h="1" x="3"/>
        <item x="1"/>
        <item x="2"/>
        <item t="default"/>
      </items>
    </pivotField>
    <pivotField showAll="0">
      <items count="5">
        <item h="1" x="0"/>
        <item h="1" x="3"/>
        <item x="1"/>
        <item x="2"/>
        <item t="default"/>
      </items>
    </pivotField>
    <pivotField showAll="0">
      <items count="4">
        <item h="1" x="0"/>
        <item h="1" x="2"/>
        <item x="1"/>
        <item t="default"/>
      </items>
    </pivotField>
    <pivotField showAll="0">
      <items count="5">
        <item h="1" x="1"/>
        <item h="1" x="3"/>
        <item x="2"/>
        <item x="0"/>
        <item t="default"/>
      </items>
    </pivotField>
    <pivotField showAll="0">
      <items count="5">
        <item h="1" x="1"/>
        <item h="1" x="2"/>
        <item x="3"/>
        <item x="0"/>
        <item t="default"/>
      </items>
    </pivotField>
    <pivotField showAll="0">
      <items count="5">
        <item h="1" x="1"/>
        <item h="1" x="3"/>
        <item x="2"/>
        <item x="0"/>
        <item t="default"/>
      </items>
    </pivotField>
    <pivotField showAll="0">
      <items count="5">
        <item h="1" x="1"/>
        <item h="1" x="2"/>
        <item x="3"/>
        <item x="0"/>
        <item t="default"/>
      </items>
    </pivotField>
    <pivotField axis="axisRow" dataField="1" showAll="0">
      <items count="5">
        <item h="1" x="1"/>
        <item x="2"/>
        <item x="3"/>
        <item x="0"/>
        <item t="default"/>
      </items>
    </pivotField>
    <pivotField showAll="0"/>
    <pivotField showAll="0"/>
  </pivotFields>
  <rowFields count="1">
    <field x="11"/>
  </rowFields>
  <rowItems count="4">
    <i>
      <x v="1"/>
    </i>
    <i>
      <x v="2"/>
    </i>
    <i>
      <x v="3"/>
    </i>
    <i t="grand">
      <x/>
    </i>
  </rowItems>
  <colItems count="1">
    <i/>
  </colItems>
  <dataFields count="1">
    <dataField name="%" fld="11" subtotal="count" showDataAs="percentOfTotal" baseField="11" baseItem="2"/>
  </dataFields>
  <formats count="43">
    <format dxfId="338">
      <pivotArea outline="0" collapsedLevelsAreSubtotals="1" fieldPosition="0"/>
    </format>
    <format dxfId="337">
      <pivotArea outline="0" collapsedLevelsAreSubtotals="1" fieldPosition="0"/>
    </format>
    <format dxfId="336">
      <pivotArea outline="0" collapsedLevelsAreSubtotals="1" fieldPosition="0"/>
    </format>
    <format dxfId="335">
      <pivotArea outline="0" collapsedLevelsAreSubtotals="1" fieldPosition="0"/>
    </format>
    <format dxfId="334">
      <pivotArea outline="0" collapsedLevelsAreSubtotals="1" fieldPosition="0"/>
    </format>
    <format dxfId="333">
      <pivotArea outline="0" collapsedLevelsAreSubtotals="1" fieldPosition="0"/>
    </format>
    <format dxfId="332">
      <pivotArea outline="0" collapsedLevelsAreSubtotals="1" fieldPosition="0"/>
    </format>
    <format dxfId="331">
      <pivotArea type="all" dataOnly="0" outline="0" fieldPosition="0"/>
    </format>
    <format dxfId="330">
      <pivotArea outline="0" collapsedLevelsAreSubtotals="1" fieldPosition="0"/>
    </format>
    <format dxfId="329">
      <pivotArea field="8" type="button" dataOnly="0" labelOnly="1" outline="0"/>
    </format>
    <format dxfId="328">
      <pivotArea dataOnly="0" labelOnly="1" outline="0" axis="axisValues" fieldPosition="0"/>
    </format>
    <format dxfId="327">
      <pivotArea dataOnly="0" labelOnly="1" grandRow="1" outline="0" fieldPosition="0"/>
    </format>
    <format dxfId="326">
      <pivotArea dataOnly="0" labelOnly="1" outline="0" axis="axisValues" fieldPosition="0"/>
    </format>
    <format dxfId="325">
      <pivotArea type="all" dataOnly="0" outline="0" fieldPosition="0"/>
    </format>
    <format dxfId="324">
      <pivotArea outline="0" collapsedLevelsAreSubtotals="1" fieldPosition="0"/>
    </format>
    <format dxfId="323">
      <pivotArea field="8" type="button" dataOnly="0" labelOnly="1" outline="0"/>
    </format>
    <format dxfId="322">
      <pivotArea dataOnly="0" labelOnly="1" outline="0" axis="axisValues" fieldPosition="0"/>
    </format>
    <format dxfId="321">
      <pivotArea dataOnly="0" labelOnly="1" grandRow="1" outline="0" fieldPosition="0"/>
    </format>
    <format dxfId="320">
      <pivotArea dataOnly="0" labelOnly="1" outline="0" axis="axisValues" fieldPosition="0"/>
    </format>
    <format dxfId="319">
      <pivotArea type="all" dataOnly="0" outline="0" fieldPosition="0"/>
    </format>
    <format dxfId="318">
      <pivotArea outline="0" collapsedLevelsAreSubtotals="1" fieldPosition="0"/>
    </format>
    <format dxfId="317">
      <pivotArea field="8" type="button" dataOnly="0" labelOnly="1" outline="0"/>
    </format>
    <format dxfId="316">
      <pivotArea dataOnly="0" labelOnly="1" outline="0" axis="axisValues" fieldPosition="0"/>
    </format>
    <format dxfId="315">
      <pivotArea dataOnly="0" labelOnly="1" grandRow="1" outline="0" fieldPosition="0"/>
    </format>
    <format dxfId="314">
      <pivotArea dataOnly="0" labelOnly="1" outline="0" axis="axisValues" fieldPosition="0"/>
    </format>
    <format dxfId="313">
      <pivotArea outline="0" collapsedLevelsAreSubtotals="1" fieldPosition="0"/>
    </format>
    <format dxfId="312">
      <pivotArea outline="0" collapsedLevelsAreSubtotals="1" fieldPosition="0"/>
    </format>
    <format dxfId="311">
      <pivotArea outline="0" collapsedLevelsAreSubtotals="1" fieldPosition="0"/>
    </format>
    <format dxfId="310">
      <pivotArea outline="0" collapsedLevelsAreSubtotals="1" fieldPosition="0"/>
    </format>
    <format dxfId="309">
      <pivotArea outline="0" collapsedLevelsAreSubtotals="1" fieldPosition="0"/>
    </format>
    <format dxfId="308">
      <pivotArea outline="0" collapsedLevelsAreSubtotals="1" fieldPosition="0"/>
    </format>
    <format dxfId="307">
      <pivotArea outline="0" collapsedLevelsAreSubtotals="1" fieldPosition="0"/>
    </format>
    <format dxfId="306">
      <pivotArea outline="0" collapsedLevelsAreSubtotals="1" fieldPosition="0"/>
    </format>
    <format dxfId="305">
      <pivotArea outline="0" collapsedLevelsAreSubtotals="1" fieldPosition="0"/>
    </format>
    <format dxfId="304">
      <pivotArea outline="0" collapsedLevelsAreSubtotals="1" fieldPosition="0"/>
    </format>
    <format dxfId="303">
      <pivotArea outline="0" fieldPosition="0">
        <references count="1">
          <reference field="4294967294" count="1">
            <x v="0"/>
          </reference>
        </references>
      </pivotArea>
    </format>
    <format dxfId="302">
      <pivotArea type="all" dataOnly="0" outline="0" fieldPosition="0"/>
    </format>
    <format dxfId="301">
      <pivotArea outline="0" collapsedLevelsAreSubtotals="1" fieldPosition="0"/>
    </format>
    <format dxfId="300">
      <pivotArea field="11" type="button" dataOnly="0" labelOnly="1" outline="0" axis="axisRow" fieldPosition="0"/>
    </format>
    <format dxfId="299">
      <pivotArea dataOnly="0" labelOnly="1" outline="0" axis="axisValues" fieldPosition="0"/>
    </format>
    <format dxfId="298">
      <pivotArea dataOnly="0" labelOnly="1" fieldPosition="0">
        <references count="1">
          <reference field="11" count="0"/>
        </references>
      </pivotArea>
    </format>
    <format dxfId="297">
      <pivotArea dataOnly="0" labelOnly="1" grandRow="1" outline="0" fieldPosition="0"/>
    </format>
    <format dxfId="296">
      <pivotArea dataOnly="0" labelOnly="1" outline="0" axis="axisValues" fieldPosition="0"/>
    </format>
  </formats>
  <conditionalFormats count="1">
    <conditionalFormat priority="5">
      <pivotAreas count="1">
        <pivotArea type="data" collapsedLevelsAreSubtotals="1" fieldPosition="0">
          <references count="2">
            <reference field="4294967294" count="1" selected="0">
              <x v="0"/>
            </reference>
            <reference field="11"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eau croisé dynamique59"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Papier toilette">
  <location ref="A59:B63"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showAll="0"/>
    <pivotField showAll="0">
      <items count="5">
        <item h="1" x="0"/>
        <item h="1" x="3"/>
        <item x="1"/>
        <item x="2"/>
        <item t="default"/>
      </items>
    </pivotField>
    <pivotField showAll="0">
      <items count="5">
        <item h="1" x="0"/>
        <item h="1" x="3"/>
        <item x="1"/>
        <item x="2"/>
        <item t="default"/>
      </items>
    </pivotField>
    <pivotField showAll="0">
      <items count="4">
        <item h="1" x="0"/>
        <item h="1" x="2"/>
        <item x="1"/>
        <item t="default"/>
      </items>
    </pivotField>
    <pivotField showAll="0">
      <items count="5">
        <item h="1" x="1"/>
        <item h="1" x="3"/>
        <item x="2"/>
        <item x="0"/>
        <item t="default"/>
      </items>
    </pivotField>
    <pivotField showAll="0">
      <items count="5">
        <item h="1" x="1"/>
        <item h="1" x="2"/>
        <item x="3"/>
        <item x="0"/>
        <item t="default"/>
      </items>
    </pivotField>
    <pivotField showAll="0">
      <items count="5">
        <item h="1" x="1"/>
        <item h="1" x="3"/>
        <item x="2"/>
        <item x="0"/>
        <item t="default"/>
      </items>
    </pivotField>
    <pivotField axis="axisRow" dataField="1" showAll="0">
      <items count="5">
        <item h="1" x="1"/>
        <item x="2"/>
        <item x="3"/>
        <item x="0"/>
        <item t="default"/>
      </items>
    </pivotField>
    <pivotField showAll="0"/>
    <pivotField showAll="0"/>
    <pivotField showAll="0"/>
  </pivotFields>
  <rowFields count="1">
    <field x="10"/>
  </rowFields>
  <rowItems count="4">
    <i>
      <x v="1"/>
    </i>
    <i>
      <x v="2"/>
    </i>
    <i>
      <x v="3"/>
    </i>
    <i t="grand">
      <x/>
    </i>
  </rowItems>
  <colItems count="1">
    <i/>
  </colItems>
  <dataFields count="1">
    <dataField name="%" fld="10" subtotal="count" showDataAs="percentOfTotal" baseField="10" baseItem="2"/>
  </dataFields>
  <formats count="42">
    <format dxfId="380">
      <pivotArea outline="0" collapsedLevelsAreSubtotals="1" fieldPosition="0"/>
    </format>
    <format dxfId="379">
      <pivotArea outline="0" collapsedLevelsAreSubtotals="1" fieldPosition="0"/>
    </format>
    <format dxfId="378">
      <pivotArea outline="0" collapsedLevelsAreSubtotals="1" fieldPosition="0"/>
    </format>
    <format dxfId="377">
      <pivotArea outline="0" collapsedLevelsAreSubtotals="1" fieldPosition="0"/>
    </format>
    <format dxfId="376">
      <pivotArea outline="0" collapsedLevelsAreSubtotals="1" fieldPosition="0"/>
    </format>
    <format dxfId="375">
      <pivotArea outline="0" collapsedLevelsAreSubtotals="1" fieldPosition="0"/>
    </format>
    <format dxfId="374">
      <pivotArea outline="0" collapsedLevelsAreSubtotals="1" fieldPosition="0"/>
    </format>
    <format dxfId="373">
      <pivotArea type="all" dataOnly="0" outline="0" fieldPosition="0"/>
    </format>
    <format dxfId="372">
      <pivotArea outline="0" collapsedLevelsAreSubtotals="1" fieldPosition="0"/>
    </format>
    <format dxfId="371">
      <pivotArea field="8" type="button" dataOnly="0" labelOnly="1" outline="0"/>
    </format>
    <format dxfId="370">
      <pivotArea dataOnly="0" labelOnly="1" outline="0" axis="axisValues" fieldPosition="0"/>
    </format>
    <format dxfId="369">
      <pivotArea dataOnly="0" labelOnly="1" grandRow="1" outline="0" fieldPosition="0"/>
    </format>
    <format dxfId="368">
      <pivotArea dataOnly="0" labelOnly="1" outline="0" axis="axisValues" fieldPosition="0"/>
    </format>
    <format dxfId="367">
      <pivotArea type="all" dataOnly="0" outline="0" fieldPosition="0"/>
    </format>
    <format dxfId="366">
      <pivotArea outline="0" collapsedLevelsAreSubtotals="1" fieldPosition="0"/>
    </format>
    <format dxfId="365">
      <pivotArea field="8" type="button" dataOnly="0" labelOnly="1" outline="0"/>
    </format>
    <format dxfId="364">
      <pivotArea dataOnly="0" labelOnly="1" outline="0" axis="axisValues" fieldPosition="0"/>
    </format>
    <format dxfId="363">
      <pivotArea dataOnly="0" labelOnly="1" grandRow="1" outline="0" fieldPosition="0"/>
    </format>
    <format dxfId="362">
      <pivotArea dataOnly="0" labelOnly="1" outline="0" axis="axisValues" fieldPosition="0"/>
    </format>
    <format dxfId="361">
      <pivotArea type="all" dataOnly="0" outline="0" fieldPosition="0"/>
    </format>
    <format dxfId="360">
      <pivotArea outline="0" collapsedLevelsAreSubtotals="1" fieldPosition="0"/>
    </format>
    <format dxfId="359">
      <pivotArea field="8" type="button" dataOnly="0" labelOnly="1" outline="0"/>
    </format>
    <format dxfId="358">
      <pivotArea dataOnly="0" labelOnly="1" outline="0" axis="axisValues" fieldPosition="0"/>
    </format>
    <format dxfId="357">
      <pivotArea dataOnly="0" labelOnly="1" grandRow="1" outline="0" fieldPosition="0"/>
    </format>
    <format dxfId="356">
      <pivotArea dataOnly="0" labelOnly="1" outline="0" axis="axisValues" fieldPosition="0"/>
    </format>
    <format dxfId="355">
      <pivotArea outline="0" collapsedLevelsAreSubtotals="1" fieldPosition="0"/>
    </format>
    <format dxfId="354">
      <pivotArea outline="0" collapsedLevelsAreSubtotals="1" fieldPosition="0"/>
    </format>
    <format dxfId="353">
      <pivotArea outline="0" collapsedLevelsAreSubtotals="1" fieldPosition="0"/>
    </format>
    <format dxfId="352">
      <pivotArea outline="0" collapsedLevelsAreSubtotals="1" fieldPosition="0"/>
    </format>
    <format dxfId="351">
      <pivotArea outline="0" collapsedLevelsAreSubtotals="1" fieldPosition="0"/>
    </format>
    <format dxfId="350">
      <pivotArea outline="0" collapsedLevelsAreSubtotals="1" fieldPosition="0"/>
    </format>
    <format dxfId="349">
      <pivotArea outline="0" collapsedLevelsAreSubtotals="1" fieldPosition="0"/>
    </format>
    <format dxfId="348">
      <pivotArea outline="0" fieldPosition="0">
        <references count="1">
          <reference field="4294967294" count="1">
            <x v="0"/>
          </reference>
        </references>
      </pivotArea>
    </format>
    <format dxfId="347">
      <pivotArea outline="0" collapsedLevelsAreSubtotals="1" fieldPosition="0"/>
    </format>
    <format dxfId="346">
      <pivotArea outline="0" collapsedLevelsAreSubtotals="1" fieldPosition="0"/>
    </format>
    <format dxfId="345">
      <pivotArea type="all" dataOnly="0" outline="0" fieldPosition="0"/>
    </format>
    <format dxfId="344">
      <pivotArea outline="0" collapsedLevelsAreSubtotals="1" fieldPosition="0"/>
    </format>
    <format dxfId="343">
      <pivotArea field="10" type="button" dataOnly="0" labelOnly="1" outline="0" axis="axisRow" fieldPosition="0"/>
    </format>
    <format dxfId="342">
      <pivotArea dataOnly="0" labelOnly="1" outline="0" axis="axisValues" fieldPosition="0"/>
    </format>
    <format dxfId="341">
      <pivotArea dataOnly="0" labelOnly="1" fieldPosition="0">
        <references count="1">
          <reference field="10" count="0"/>
        </references>
      </pivotArea>
    </format>
    <format dxfId="340">
      <pivotArea dataOnly="0" labelOnly="1" grandRow="1" outline="0" fieldPosition="0"/>
    </format>
    <format dxfId="339">
      <pivotArea dataOnly="0" labelOnly="1" outline="0" axis="axisValues" fieldPosition="0"/>
    </format>
  </formats>
  <conditionalFormats count="1">
    <conditionalFormat priority="6">
      <pivotAreas count="1">
        <pivotArea type="data" collapsedLevelsAreSubtotals="1" fieldPosition="0">
          <references count="2">
            <reference field="4294967294" count="1" selected="0">
              <x v="0"/>
            </reference>
            <reference field="10"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eau croisé dynamique62"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hlore liquide">
  <location ref="A71:B75"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showAll="0"/>
    <pivotField showAll="0">
      <items count="5">
        <item h="1" x="0"/>
        <item h="1" x="3"/>
        <item x="1"/>
        <item x="2"/>
        <item t="default"/>
      </items>
    </pivotField>
    <pivotField showAll="0">
      <items count="5">
        <item h="1" x="0"/>
        <item h="1" x="3"/>
        <item x="1"/>
        <item x="2"/>
        <item t="default"/>
      </items>
    </pivotField>
    <pivotField showAll="0">
      <items count="4">
        <item h="1" x="0"/>
        <item h="1" x="2"/>
        <item x="1"/>
        <item t="default"/>
      </items>
    </pivotField>
    <pivotField showAll="0">
      <items count="5">
        <item h="1" x="1"/>
        <item h="1" x="3"/>
        <item x="2"/>
        <item x="0"/>
        <item t="default"/>
      </items>
    </pivotField>
    <pivotField showAll="0">
      <items count="5">
        <item h="1" x="1"/>
        <item h="1" x="2"/>
        <item x="3"/>
        <item x="0"/>
        <item t="default"/>
      </items>
    </pivotField>
    <pivotField showAll="0">
      <items count="5">
        <item h="1" x="1"/>
        <item h="1" x="3"/>
        <item x="2"/>
        <item x="0"/>
        <item t="default"/>
      </items>
    </pivotField>
    <pivotField showAll="0">
      <items count="5">
        <item h="1" x="1"/>
        <item h="1" x="2"/>
        <item x="3"/>
        <item x="0"/>
        <item t="default"/>
      </items>
    </pivotField>
    <pivotField showAll="0">
      <items count="5">
        <item h="1" x="1"/>
        <item h="1" x="2"/>
        <item x="3"/>
        <item x="0"/>
        <item t="default"/>
      </items>
    </pivotField>
    <pivotField axis="axisRow" dataField="1" showAll="0">
      <items count="5">
        <item h="1" x="0"/>
        <item x="3"/>
        <item x="2"/>
        <item x="1"/>
        <item t="default"/>
      </items>
    </pivotField>
    <pivotField showAll="0"/>
  </pivotFields>
  <rowFields count="1">
    <field x="12"/>
  </rowFields>
  <rowItems count="4">
    <i>
      <x v="1"/>
    </i>
    <i>
      <x v="2"/>
    </i>
    <i>
      <x v="3"/>
    </i>
    <i t="grand">
      <x/>
    </i>
  </rowItems>
  <colItems count="1">
    <i/>
  </colItems>
  <dataFields count="1">
    <dataField name="%" fld="12" subtotal="count" showDataAs="percentOfTotal" baseField="12" baseItem="2"/>
  </dataFields>
  <formats count="47">
    <format dxfId="427">
      <pivotArea outline="0" collapsedLevelsAreSubtotals="1" fieldPosition="0"/>
    </format>
    <format dxfId="426">
      <pivotArea outline="0" collapsedLevelsAreSubtotals="1" fieldPosition="0"/>
    </format>
    <format dxfId="425">
      <pivotArea outline="0" collapsedLevelsAreSubtotals="1" fieldPosition="0"/>
    </format>
    <format dxfId="424">
      <pivotArea outline="0" collapsedLevelsAreSubtotals="1" fieldPosition="0"/>
    </format>
    <format dxfId="423">
      <pivotArea outline="0" collapsedLevelsAreSubtotals="1" fieldPosition="0"/>
    </format>
    <format dxfId="422">
      <pivotArea outline="0" collapsedLevelsAreSubtotals="1" fieldPosition="0"/>
    </format>
    <format dxfId="421">
      <pivotArea outline="0" collapsedLevelsAreSubtotals="1" fieldPosition="0"/>
    </format>
    <format dxfId="420">
      <pivotArea type="all" dataOnly="0" outline="0" fieldPosition="0"/>
    </format>
    <format dxfId="419">
      <pivotArea outline="0" collapsedLevelsAreSubtotals="1" fieldPosition="0"/>
    </format>
    <format dxfId="418">
      <pivotArea field="8" type="button" dataOnly="0" labelOnly="1" outline="0"/>
    </format>
    <format dxfId="417">
      <pivotArea dataOnly="0" labelOnly="1" outline="0" axis="axisValues" fieldPosition="0"/>
    </format>
    <format dxfId="416">
      <pivotArea dataOnly="0" labelOnly="1" grandRow="1" outline="0" fieldPosition="0"/>
    </format>
    <format dxfId="415">
      <pivotArea dataOnly="0" labelOnly="1" outline="0" axis="axisValues" fieldPosition="0"/>
    </format>
    <format dxfId="414">
      <pivotArea type="all" dataOnly="0" outline="0" fieldPosition="0"/>
    </format>
    <format dxfId="413">
      <pivotArea outline="0" collapsedLevelsAreSubtotals="1" fieldPosition="0"/>
    </format>
    <format dxfId="412">
      <pivotArea field="8" type="button" dataOnly="0" labelOnly="1" outline="0"/>
    </format>
    <format dxfId="411">
      <pivotArea dataOnly="0" labelOnly="1" outline="0" axis="axisValues" fieldPosition="0"/>
    </format>
    <format dxfId="410">
      <pivotArea dataOnly="0" labelOnly="1" grandRow="1" outline="0" fieldPosition="0"/>
    </format>
    <format dxfId="409">
      <pivotArea dataOnly="0" labelOnly="1" outline="0" axis="axisValues" fieldPosition="0"/>
    </format>
    <format dxfId="408">
      <pivotArea type="all" dataOnly="0" outline="0" fieldPosition="0"/>
    </format>
    <format dxfId="407">
      <pivotArea outline="0" collapsedLevelsAreSubtotals="1" fieldPosition="0"/>
    </format>
    <format dxfId="406">
      <pivotArea field="8" type="button" dataOnly="0" labelOnly="1" outline="0"/>
    </format>
    <format dxfId="405">
      <pivotArea dataOnly="0" labelOnly="1" outline="0" axis="axisValues" fieldPosition="0"/>
    </format>
    <format dxfId="404">
      <pivotArea dataOnly="0" labelOnly="1" grandRow="1" outline="0" fieldPosition="0"/>
    </format>
    <format dxfId="403">
      <pivotArea dataOnly="0" labelOnly="1" outline="0" axis="axisValues" fieldPosition="0"/>
    </format>
    <format dxfId="402">
      <pivotArea outline="0" collapsedLevelsAreSubtotals="1" fieldPosition="0"/>
    </format>
    <format dxfId="401">
      <pivotArea outline="0" collapsedLevelsAreSubtotals="1" fieldPosition="0"/>
    </format>
    <format dxfId="400">
      <pivotArea outline="0" collapsedLevelsAreSubtotals="1" fieldPosition="0"/>
    </format>
    <format dxfId="399">
      <pivotArea outline="0" collapsedLevelsAreSubtotals="1" fieldPosition="0"/>
    </format>
    <format dxfId="398">
      <pivotArea outline="0" collapsedLevelsAreSubtotals="1" fieldPosition="0"/>
    </format>
    <format dxfId="397">
      <pivotArea outline="0" collapsedLevelsAreSubtotals="1" fieldPosition="0"/>
    </format>
    <format dxfId="396">
      <pivotArea outline="0" collapsedLevelsAreSubtotals="1" fieldPosition="0"/>
    </format>
    <format dxfId="395">
      <pivotArea outline="0" collapsedLevelsAreSubtotals="1" fieldPosition="0"/>
    </format>
    <format dxfId="394">
      <pivotArea outline="0" collapsedLevelsAreSubtotals="1" fieldPosition="0"/>
    </format>
    <format dxfId="393">
      <pivotArea outline="0" collapsedLevelsAreSubtotals="1" fieldPosition="0"/>
    </format>
    <format dxfId="392">
      <pivotArea outline="0" collapsedLevelsAreSubtotals="1" fieldPosition="0"/>
    </format>
    <format dxfId="391">
      <pivotArea outline="0" collapsedLevelsAreSubtotals="1" fieldPosition="0"/>
    </format>
    <format dxfId="390">
      <pivotArea outline="0" fieldPosition="0">
        <references count="1">
          <reference field="4294967294" count="1">
            <x v="0"/>
          </reference>
        </references>
      </pivotArea>
    </format>
    <format dxfId="389">
      <pivotArea outline="0" collapsedLevelsAreSubtotals="1" fieldPosition="0"/>
    </format>
    <format dxfId="388">
      <pivotArea outline="0" collapsedLevelsAreSubtotals="1" fieldPosition="0"/>
    </format>
    <format dxfId="387">
      <pivotArea type="all" dataOnly="0" outline="0" fieldPosition="0"/>
    </format>
    <format dxfId="386">
      <pivotArea outline="0" collapsedLevelsAreSubtotals="1" fieldPosition="0"/>
    </format>
    <format dxfId="385">
      <pivotArea field="12" type="button" dataOnly="0" labelOnly="1" outline="0" axis="axisRow" fieldPosition="0"/>
    </format>
    <format dxfId="384">
      <pivotArea dataOnly="0" labelOnly="1" outline="0" axis="axisValues" fieldPosition="0"/>
    </format>
    <format dxfId="383">
      <pivotArea dataOnly="0" labelOnly="1" fieldPosition="0">
        <references count="1">
          <reference field="12" count="0"/>
        </references>
      </pivotArea>
    </format>
    <format dxfId="382">
      <pivotArea dataOnly="0" labelOnly="1" grandRow="1" outline="0" fieldPosition="0"/>
    </format>
    <format dxfId="381">
      <pivotArea dataOnly="0" labelOnly="1" outline="0" axis="axisValues" fieldPosition="0"/>
    </format>
  </formats>
  <conditionalFormats count="1">
    <conditionalFormat priority="4">
      <pivotAreas count="1">
        <pivotArea type="data" collapsedLevelsAreSubtotals="1" fieldPosition="0">
          <references count="2">
            <reference field="4294967294" count="1" selected="0">
              <x v="0"/>
            </reference>
            <reference field="12"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eau croisé dynamique40"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aricot rouge">
  <location ref="A30:B34"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showAll="0"/>
    <pivotField showAll="0">
      <items count="5">
        <item h="1" x="0"/>
        <item h="1" x="3"/>
        <item x="1"/>
        <item x="2"/>
        <item t="default"/>
      </items>
    </pivotField>
    <pivotField axis="axisRow" dataField="1" showAll="0">
      <items count="5">
        <item h="1" x="0"/>
        <item x="3"/>
        <item x="1"/>
        <item x="2"/>
        <item t="default"/>
      </items>
    </pivotField>
    <pivotField showAll="0"/>
    <pivotField showAll="0"/>
    <pivotField showAll="0"/>
    <pivotField showAll="0"/>
    <pivotField showAll="0"/>
    <pivotField showAll="0"/>
    <pivotField showAll="0"/>
    <pivotField showAll="0"/>
  </pivotFields>
  <rowFields count="1">
    <field x="5"/>
  </rowFields>
  <rowItems count="4">
    <i>
      <x v="1"/>
    </i>
    <i>
      <x v="2"/>
    </i>
    <i>
      <x v="3"/>
    </i>
    <i t="grand">
      <x/>
    </i>
  </rowItems>
  <colItems count="1">
    <i/>
  </colItems>
  <dataFields count="1">
    <dataField name="%" fld="5" subtotal="count" showDataAs="percentOfTotal" baseField="5" baseItem="2" numFmtId="10"/>
  </dataFields>
  <formats count="18">
    <format dxfId="445">
      <pivotArea outline="0" collapsedLevelsAreSubtotals="1" fieldPosition="0"/>
    </format>
    <format dxfId="444">
      <pivotArea outline="0" collapsedLevelsAreSubtotals="1" fieldPosition="0"/>
    </format>
    <format dxfId="443">
      <pivotArea collapsedLevelsAreSubtotals="1" fieldPosition="0">
        <references count="1">
          <reference field="5" count="0"/>
        </references>
      </pivotArea>
    </format>
    <format dxfId="442">
      <pivotArea collapsedLevelsAreSubtotals="1" fieldPosition="0">
        <references count="1">
          <reference field="5" count="0"/>
        </references>
      </pivotArea>
    </format>
    <format dxfId="441">
      <pivotArea collapsedLevelsAreSubtotals="1" fieldPosition="0">
        <references count="1">
          <reference field="5" count="0"/>
        </references>
      </pivotArea>
    </format>
    <format dxfId="440">
      <pivotArea outline="0" fieldPosition="0">
        <references count="1">
          <reference field="4294967294" count="1">
            <x v="0"/>
          </reference>
        </references>
      </pivotArea>
    </format>
    <format dxfId="439">
      <pivotArea collapsedLevelsAreSubtotals="1" fieldPosition="0">
        <references count="1">
          <reference field="5" count="1">
            <x v="2"/>
          </reference>
        </references>
      </pivotArea>
    </format>
    <format dxfId="438">
      <pivotArea collapsedLevelsAreSubtotals="1" fieldPosition="0">
        <references count="1">
          <reference field="5" count="1">
            <x v="2"/>
          </reference>
        </references>
      </pivotArea>
    </format>
    <format dxfId="437">
      <pivotArea collapsedLevelsAreSubtotals="1" fieldPosition="0">
        <references count="1">
          <reference field="5" count="1">
            <x v="3"/>
          </reference>
        </references>
      </pivotArea>
    </format>
    <format dxfId="436">
      <pivotArea collapsedLevelsAreSubtotals="1" fieldPosition="0">
        <references count="1">
          <reference field="5" count="1">
            <x v="3"/>
          </reference>
        </references>
      </pivotArea>
    </format>
    <format dxfId="435">
      <pivotArea type="all" dataOnly="0" outline="0" fieldPosition="0"/>
    </format>
    <format dxfId="434">
      <pivotArea outline="0" collapsedLevelsAreSubtotals="1" fieldPosition="0"/>
    </format>
    <format dxfId="433">
      <pivotArea field="5" type="button" dataOnly="0" labelOnly="1" outline="0" axis="axisRow" fieldPosition="0"/>
    </format>
    <format dxfId="432">
      <pivotArea dataOnly="0" labelOnly="1" outline="0" axis="axisValues" fieldPosition="0"/>
    </format>
    <format dxfId="431">
      <pivotArea dataOnly="0" labelOnly="1" fieldPosition="0">
        <references count="1">
          <reference field="5" count="0"/>
        </references>
      </pivotArea>
    </format>
    <format dxfId="430">
      <pivotArea dataOnly="0" labelOnly="1" grandRow="1" outline="0" fieldPosition="0"/>
    </format>
    <format dxfId="429">
      <pivotArea dataOnly="0" labelOnly="1" outline="0" axis="axisValues" fieldPosition="0"/>
    </format>
    <format dxfId="428">
      <pivotArea dataOnly="0" labelOnly="1" fieldPosition="0">
        <references count="1">
          <reference field="5" count="1">
            <x v="3"/>
          </reference>
        </references>
      </pivotArea>
    </format>
  </formats>
  <conditionalFormats count="1">
    <conditionalFormat priority="10">
      <pivotAreas count="1">
        <pivotArea type="data" collapsedLevelsAreSubtotals="1" fieldPosition="0">
          <references count="2">
            <reference field="4294967294" count="1" selected="0">
              <x v="0"/>
            </reference>
            <reference field="5"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eau croisé dynamique58"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Dentrifrice">
  <location ref="A53:B57"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showAll="0"/>
    <pivotField showAll="0">
      <items count="5">
        <item h="1" x="0"/>
        <item h="1" x="3"/>
        <item x="1"/>
        <item x="2"/>
        <item t="default"/>
      </items>
    </pivotField>
    <pivotField showAll="0">
      <items count="5">
        <item h="1" x="0"/>
        <item h="1" x="3"/>
        <item x="1"/>
        <item x="2"/>
        <item t="default"/>
      </items>
    </pivotField>
    <pivotField showAll="0">
      <items count="4">
        <item h="1" x="0"/>
        <item h="1" x="2"/>
        <item x="1"/>
        <item t="default"/>
      </items>
    </pivotField>
    <pivotField showAll="0">
      <items count="5">
        <item h="1" x="1"/>
        <item h="1" x="3"/>
        <item x="2"/>
        <item x="0"/>
        <item t="default"/>
      </items>
    </pivotField>
    <pivotField showAll="0">
      <items count="5">
        <item h="1" x="1"/>
        <item h="1" x="2"/>
        <item x="3"/>
        <item x="0"/>
        <item t="default"/>
      </items>
    </pivotField>
    <pivotField axis="axisRow" dataField="1" showAll="0">
      <items count="5">
        <item h="1" x="1"/>
        <item x="3"/>
        <item x="2"/>
        <item x="0"/>
        <item t="default"/>
      </items>
    </pivotField>
    <pivotField showAll="0"/>
    <pivotField showAll="0"/>
    <pivotField showAll="0"/>
    <pivotField showAll="0"/>
  </pivotFields>
  <rowFields count="1">
    <field x="9"/>
  </rowFields>
  <rowItems count="4">
    <i>
      <x v="1"/>
    </i>
    <i>
      <x v="2"/>
    </i>
    <i>
      <x v="3"/>
    </i>
    <i t="grand">
      <x/>
    </i>
  </rowItems>
  <colItems count="1">
    <i/>
  </colItems>
  <dataFields count="1">
    <dataField name="%" fld="9" subtotal="count" showDataAs="percentOfTotal" baseField="9" baseItem="2"/>
  </dataFields>
  <formats count="40">
    <format dxfId="485">
      <pivotArea outline="0" collapsedLevelsAreSubtotals="1" fieldPosition="0"/>
    </format>
    <format dxfId="484">
      <pivotArea outline="0" collapsedLevelsAreSubtotals="1" fieldPosition="0"/>
    </format>
    <format dxfId="483">
      <pivotArea outline="0" collapsedLevelsAreSubtotals="1" fieldPosition="0"/>
    </format>
    <format dxfId="482">
      <pivotArea outline="0" collapsedLevelsAreSubtotals="1" fieldPosition="0"/>
    </format>
    <format dxfId="481">
      <pivotArea outline="0" collapsedLevelsAreSubtotals="1" fieldPosition="0"/>
    </format>
    <format dxfId="480">
      <pivotArea outline="0" collapsedLevelsAreSubtotals="1" fieldPosition="0"/>
    </format>
    <format dxfId="479">
      <pivotArea outline="0" collapsedLevelsAreSubtotals="1" fieldPosition="0"/>
    </format>
    <format dxfId="478">
      <pivotArea type="all" dataOnly="0" outline="0" fieldPosition="0"/>
    </format>
    <format dxfId="477">
      <pivotArea outline="0" collapsedLevelsAreSubtotals="1" fieldPosition="0"/>
    </format>
    <format dxfId="476">
      <pivotArea field="8" type="button" dataOnly="0" labelOnly="1" outline="0"/>
    </format>
    <format dxfId="475">
      <pivotArea dataOnly="0" labelOnly="1" outline="0" axis="axisValues" fieldPosition="0"/>
    </format>
    <format dxfId="474">
      <pivotArea dataOnly="0" labelOnly="1" grandRow="1" outline="0" fieldPosition="0"/>
    </format>
    <format dxfId="473">
      <pivotArea dataOnly="0" labelOnly="1" outline="0" axis="axisValues" fieldPosition="0"/>
    </format>
    <format dxfId="472">
      <pivotArea type="all" dataOnly="0" outline="0" fieldPosition="0"/>
    </format>
    <format dxfId="471">
      <pivotArea outline="0" collapsedLevelsAreSubtotals="1" fieldPosition="0"/>
    </format>
    <format dxfId="470">
      <pivotArea field="8" type="button" dataOnly="0" labelOnly="1" outline="0"/>
    </format>
    <format dxfId="469">
      <pivotArea dataOnly="0" labelOnly="1" outline="0" axis="axisValues" fieldPosition="0"/>
    </format>
    <format dxfId="468">
      <pivotArea dataOnly="0" labelOnly="1" grandRow="1" outline="0" fieldPosition="0"/>
    </format>
    <format dxfId="467">
      <pivotArea dataOnly="0" labelOnly="1" outline="0" axis="axisValues" fieldPosition="0"/>
    </format>
    <format dxfId="466">
      <pivotArea type="all" dataOnly="0" outline="0" fieldPosition="0"/>
    </format>
    <format dxfId="465">
      <pivotArea outline="0" collapsedLevelsAreSubtotals="1" fieldPosition="0"/>
    </format>
    <format dxfId="464">
      <pivotArea field="8" type="button" dataOnly="0" labelOnly="1" outline="0"/>
    </format>
    <format dxfId="463">
      <pivotArea dataOnly="0" labelOnly="1" outline="0" axis="axisValues" fieldPosition="0"/>
    </format>
    <format dxfId="462">
      <pivotArea dataOnly="0" labelOnly="1" grandRow="1" outline="0" fieldPosition="0"/>
    </format>
    <format dxfId="461">
      <pivotArea dataOnly="0" labelOnly="1" outline="0" axis="axisValues" fieldPosition="0"/>
    </format>
    <format dxfId="460">
      <pivotArea outline="0" collapsedLevelsAreSubtotals="1" fieldPosition="0"/>
    </format>
    <format dxfId="459">
      <pivotArea outline="0" collapsedLevelsAreSubtotals="1" fieldPosition="0"/>
    </format>
    <format dxfId="458">
      <pivotArea collapsedLevelsAreSubtotals="1" fieldPosition="0">
        <references count="1">
          <reference field="9" count="0"/>
        </references>
      </pivotArea>
    </format>
    <format dxfId="457">
      <pivotArea collapsedLevelsAreSubtotals="1" fieldPosition="0">
        <references count="1">
          <reference field="9" count="0"/>
        </references>
      </pivotArea>
    </format>
    <format dxfId="456">
      <pivotArea collapsedLevelsAreSubtotals="1" fieldPosition="0">
        <references count="1">
          <reference field="9" count="0"/>
        </references>
      </pivotArea>
    </format>
    <format dxfId="455">
      <pivotArea outline="0" fieldPosition="0">
        <references count="1">
          <reference field="4294967294" count="1">
            <x v="0"/>
          </reference>
        </references>
      </pivotArea>
    </format>
    <format dxfId="454">
      <pivotArea outline="0" collapsedLevelsAreSubtotals="1" fieldPosition="0"/>
    </format>
    <format dxfId="453">
      <pivotArea outline="0" collapsedLevelsAreSubtotals="1" fieldPosition="0"/>
    </format>
    <format dxfId="452">
      <pivotArea type="all" dataOnly="0" outline="0" fieldPosition="0"/>
    </format>
    <format dxfId="451">
      <pivotArea outline="0" collapsedLevelsAreSubtotals="1" fieldPosition="0"/>
    </format>
    <format dxfId="450">
      <pivotArea field="9" type="button" dataOnly="0" labelOnly="1" outline="0" axis="axisRow" fieldPosition="0"/>
    </format>
    <format dxfId="449">
      <pivotArea dataOnly="0" labelOnly="1" outline="0" axis="axisValues" fieldPosition="0"/>
    </format>
    <format dxfId="448">
      <pivotArea dataOnly="0" labelOnly="1" fieldPosition="0">
        <references count="1">
          <reference field="9" count="0"/>
        </references>
      </pivotArea>
    </format>
    <format dxfId="447">
      <pivotArea dataOnly="0" labelOnly="1" grandRow="1" outline="0" fieldPosition="0"/>
    </format>
    <format dxfId="446">
      <pivotArea dataOnly="0" labelOnly="1" outline="0" axis="axisValues" fieldPosition="0"/>
    </format>
  </formats>
  <conditionalFormats count="1">
    <conditionalFormat priority="7">
      <pivotAreas count="1">
        <pivotArea type="data" collapsedLevelsAreSubtotals="1" fieldPosition="0">
          <references count="2">
            <reference field="4294967294" count="1" selected="0">
              <x v="0"/>
            </reference>
            <reference field="9"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eau croisé dynamique35"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Farine de blé">
  <location ref="A1:B5" firstHeaderRow="1" firstDataRow="1" firstDataCol="1"/>
  <pivotFields count="14">
    <pivotField axis="axisRow" dataField="1" multipleItemSelectionAllowed="1">
      <items count="5">
        <item h="1"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v="1"/>
    </i>
    <i>
      <x v="2"/>
    </i>
    <i>
      <x v="3"/>
    </i>
    <i t="grand">
      <x/>
    </i>
  </rowItems>
  <colItems count="1">
    <i/>
  </colItems>
  <dataFields count="1">
    <dataField name="%" fld="0" subtotal="count" showDataAs="percentOfTotal" baseField="0" baseItem="2" numFmtId="10"/>
  </dataFields>
  <formats count="6">
    <format dxfId="491">
      <pivotArea collapsedLevelsAreSubtotals="1" fieldPosition="0">
        <references count="1">
          <reference field="0" count="1">
            <x v="3"/>
          </reference>
        </references>
      </pivotArea>
    </format>
    <format dxfId="490">
      <pivotArea collapsedLevelsAreSubtotals="1" fieldPosition="0">
        <references count="1">
          <reference field="0" count="1">
            <x v="3"/>
          </reference>
        </references>
      </pivotArea>
    </format>
    <format dxfId="489">
      <pivotArea collapsedLevelsAreSubtotals="1" fieldPosition="0">
        <references count="1">
          <reference field="0" count="1">
            <x v="2"/>
          </reference>
        </references>
      </pivotArea>
    </format>
    <format dxfId="488">
      <pivotArea collapsedLevelsAreSubtotals="1" fieldPosition="0">
        <references count="1">
          <reference field="0" count="1">
            <x v="2"/>
          </reference>
        </references>
      </pivotArea>
    </format>
    <format dxfId="487">
      <pivotArea grandRow="1" outline="0" collapsedLevelsAreSubtotals="1" fieldPosition="0"/>
    </format>
    <format dxfId="486">
      <pivotArea grandRow="1" outline="0" collapsedLevelsAreSubtotals="1" fieldPosition="0"/>
    </format>
  </formats>
  <conditionalFormats count="1">
    <conditionalFormat priority="14">
      <pivotAreas count="1">
        <pivotArea type="data" collapsedLevelsAreSubtotals="1" fieldPosition="0">
          <references count="2">
            <reference field="4294967294" count="1" selected="0">
              <x v="0"/>
            </reference>
            <reference field="0"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eau croisé dynamique42"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von pour la lessive">
  <location ref="A41:B45"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showAll="0"/>
    <pivotField showAll="0">
      <items count="5">
        <item h="1" x="0"/>
        <item h="1" x="3"/>
        <item x="1"/>
        <item x="2"/>
        <item t="default"/>
      </items>
    </pivotField>
    <pivotField showAll="0">
      <items count="5">
        <item h="1" x="0"/>
        <item h="1" x="3"/>
        <item x="1"/>
        <item x="2"/>
        <item t="default"/>
      </items>
    </pivotField>
    <pivotField showAll="0">
      <items count="4">
        <item h="1" x="0"/>
        <item h="1" x="2"/>
        <item x="1"/>
        <item t="default"/>
      </items>
    </pivotField>
    <pivotField axis="axisRow" dataField="1" showAll="0">
      <items count="5">
        <item h="1" x="1"/>
        <item x="3"/>
        <item x="2"/>
        <item x="0"/>
        <item t="default"/>
      </items>
    </pivotField>
    <pivotField showAll="0"/>
    <pivotField showAll="0"/>
    <pivotField showAll="0"/>
    <pivotField showAll="0"/>
    <pivotField showAll="0"/>
    <pivotField showAll="0"/>
  </pivotFields>
  <rowFields count="1">
    <field x="7"/>
  </rowFields>
  <rowItems count="4">
    <i>
      <x v="1"/>
    </i>
    <i>
      <x v="2"/>
    </i>
    <i>
      <x v="3"/>
    </i>
    <i t="grand">
      <x/>
    </i>
  </rowItems>
  <colItems count="1">
    <i/>
  </colItems>
  <dataFields count="1">
    <dataField name="%" fld="7" subtotal="count" showDataAs="percentOfTotal" baseField="7" baseItem="2" numFmtId="9"/>
  </dataFields>
  <formats count="15">
    <format dxfId="506">
      <pivotArea outline="0" collapsedLevelsAreSubtotals="1" fieldPosition="0"/>
    </format>
    <format dxfId="505">
      <pivotArea outline="0" collapsedLevelsAreSubtotals="1" fieldPosition="0"/>
    </format>
    <format dxfId="504">
      <pivotArea outline="0" collapsedLevelsAreSubtotals="1" fieldPosition="0"/>
    </format>
    <format dxfId="503">
      <pivotArea outline="0" collapsedLevelsAreSubtotals="1" fieldPosition="0"/>
    </format>
    <format dxfId="502">
      <pivotArea outline="0" collapsedLevelsAreSubtotals="1" fieldPosition="0"/>
    </format>
    <format dxfId="501">
      <pivotArea outline="0" fieldPosition="0">
        <references count="1">
          <reference field="4294967294" count="1">
            <x v="0"/>
          </reference>
        </references>
      </pivotArea>
    </format>
    <format dxfId="500">
      <pivotArea outline="0" collapsedLevelsAreSubtotals="1" fieldPosition="0"/>
    </format>
    <format dxfId="499">
      <pivotArea outline="0" collapsedLevelsAreSubtotals="1" fieldPosition="0"/>
    </format>
    <format dxfId="498">
      <pivotArea type="all" dataOnly="0" outline="0" fieldPosition="0"/>
    </format>
    <format dxfId="497">
      <pivotArea outline="0" collapsedLevelsAreSubtotals="1" fieldPosition="0"/>
    </format>
    <format dxfId="496">
      <pivotArea field="7" type="button" dataOnly="0" labelOnly="1" outline="0" axis="axisRow" fieldPosition="0"/>
    </format>
    <format dxfId="495">
      <pivotArea dataOnly="0" labelOnly="1" outline="0" axis="axisValues" fieldPosition="0"/>
    </format>
    <format dxfId="494">
      <pivotArea dataOnly="0" labelOnly="1" fieldPosition="0">
        <references count="1">
          <reference field="7" count="0"/>
        </references>
      </pivotArea>
    </format>
    <format dxfId="493">
      <pivotArea dataOnly="0" labelOnly="1" grandRow="1" outline="0" fieldPosition="0"/>
    </format>
    <format dxfId="492">
      <pivotArea dataOnly="0" labelOnly="1" outline="0" axis="axisValues" fieldPosition="0"/>
    </format>
  </formats>
  <conditionalFormats count="1">
    <conditionalFormat priority="9">
      <pivotAreas count="1">
        <pivotArea type="data" collapsedLevelsAreSubtotals="1" fieldPosition="0">
          <references count="2">
            <reference field="4294967294" count="1" selected="0">
              <x v="0"/>
            </reference>
            <reference field="7"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eau croisé dynamique43"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Brosse à dent">
  <location ref="A47:B51"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showAll="0"/>
    <pivotField showAll="0">
      <items count="5">
        <item h="1" x="0"/>
        <item h="1" x="3"/>
        <item x="1"/>
        <item x="2"/>
        <item t="default"/>
      </items>
    </pivotField>
    <pivotField showAll="0">
      <items count="5">
        <item h="1" x="0"/>
        <item h="1" x="3"/>
        <item x="1"/>
        <item x="2"/>
        <item t="default"/>
      </items>
    </pivotField>
    <pivotField showAll="0">
      <items count="4">
        <item h="1" x="0"/>
        <item h="1" x="2"/>
        <item x="1"/>
        <item t="default"/>
      </items>
    </pivotField>
    <pivotField showAll="0">
      <items count="5">
        <item h="1" x="1"/>
        <item h="1" x="3"/>
        <item x="2"/>
        <item x="0"/>
        <item t="default"/>
      </items>
    </pivotField>
    <pivotField axis="axisRow" dataField="1" showAll="0">
      <items count="5">
        <item h="1" x="1"/>
        <item x="2"/>
        <item x="3"/>
        <item x="0"/>
        <item t="default"/>
      </items>
    </pivotField>
    <pivotField showAll="0"/>
    <pivotField showAll="0"/>
    <pivotField showAll="0"/>
    <pivotField showAll="0"/>
    <pivotField showAll="0"/>
  </pivotFields>
  <rowFields count="1">
    <field x="8"/>
  </rowFields>
  <rowItems count="4">
    <i>
      <x v="1"/>
    </i>
    <i>
      <x v="2"/>
    </i>
    <i>
      <x v="3"/>
    </i>
    <i t="grand">
      <x/>
    </i>
  </rowItems>
  <colItems count="1">
    <i/>
  </colItems>
  <dataFields count="1">
    <dataField name="%" fld="8" subtotal="count" showDataAs="percentOfTotal" baseField="8" baseItem="2"/>
  </dataFields>
  <formats count="38">
    <format dxfId="544">
      <pivotArea outline="0" collapsedLevelsAreSubtotals="1" fieldPosition="0"/>
    </format>
    <format dxfId="543">
      <pivotArea outline="0" collapsedLevelsAreSubtotals="1" fieldPosition="0"/>
    </format>
    <format dxfId="542">
      <pivotArea outline="0" collapsedLevelsAreSubtotals="1" fieldPosition="0"/>
    </format>
    <format dxfId="541">
      <pivotArea outline="0" collapsedLevelsAreSubtotals="1" fieldPosition="0"/>
    </format>
    <format dxfId="540">
      <pivotArea outline="0" collapsedLevelsAreSubtotals="1" fieldPosition="0"/>
    </format>
    <format dxfId="539">
      <pivotArea outline="0" collapsedLevelsAreSubtotals="1" fieldPosition="0"/>
    </format>
    <format dxfId="538">
      <pivotArea outline="0" collapsedLevelsAreSubtotals="1" fieldPosition="0"/>
    </format>
    <format dxfId="537">
      <pivotArea type="all" dataOnly="0" outline="0" fieldPosition="0"/>
    </format>
    <format dxfId="536">
      <pivotArea outline="0" collapsedLevelsAreSubtotals="1" fieldPosition="0"/>
    </format>
    <format dxfId="535">
      <pivotArea field="8" type="button" dataOnly="0" labelOnly="1" outline="0" axis="axisRow" fieldPosition="0"/>
    </format>
    <format dxfId="534">
      <pivotArea dataOnly="0" labelOnly="1" outline="0" axis="axisValues" fieldPosition="0"/>
    </format>
    <format dxfId="533">
      <pivotArea dataOnly="0" labelOnly="1" fieldPosition="0">
        <references count="1">
          <reference field="8" count="0"/>
        </references>
      </pivotArea>
    </format>
    <format dxfId="532">
      <pivotArea dataOnly="0" labelOnly="1" grandRow="1" outline="0" fieldPosition="0"/>
    </format>
    <format dxfId="531">
      <pivotArea dataOnly="0" labelOnly="1" outline="0" axis="axisValues" fieldPosition="0"/>
    </format>
    <format dxfId="530">
      <pivotArea type="all" dataOnly="0" outline="0" fieldPosition="0"/>
    </format>
    <format dxfId="529">
      <pivotArea outline="0" collapsedLevelsAreSubtotals="1" fieldPosition="0"/>
    </format>
    <format dxfId="528">
      <pivotArea field="8" type="button" dataOnly="0" labelOnly="1" outline="0" axis="axisRow" fieldPosition="0"/>
    </format>
    <format dxfId="527">
      <pivotArea dataOnly="0" labelOnly="1" outline="0" axis="axisValues" fieldPosition="0"/>
    </format>
    <format dxfId="526">
      <pivotArea dataOnly="0" labelOnly="1" fieldPosition="0">
        <references count="1">
          <reference field="8" count="0"/>
        </references>
      </pivotArea>
    </format>
    <format dxfId="525">
      <pivotArea dataOnly="0" labelOnly="1" grandRow="1" outline="0" fieldPosition="0"/>
    </format>
    <format dxfId="524">
      <pivotArea dataOnly="0" labelOnly="1" outline="0" axis="axisValues" fieldPosition="0"/>
    </format>
    <format dxfId="523">
      <pivotArea type="all" dataOnly="0" outline="0" fieldPosition="0"/>
    </format>
    <format dxfId="522">
      <pivotArea outline="0" collapsedLevelsAreSubtotals="1" fieldPosition="0"/>
    </format>
    <format dxfId="521">
      <pivotArea field="8" type="button" dataOnly="0" labelOnly="1" outline="0" axis="axisRow" fieldPosition="0"/>
    </format>
    <format dxfId="520">
      <pivotArea dataOnly="0" labelOnly="1" outline="0" axis="axisValues" fieldPosition="0"/>
    </format>
    <format dxfId="519">
      <pivotArea dataOnly="0" labelOnly="1" fieldPosition="0">
        <references count="1">
          <reference field="8" count="0"/>
        </references>
      </pivotArea>
    </format>
    <format dxfId="518">
      <pivotArea dataOnly="0" labelOnly="1" grandRow="1" outline="0" fieldPosition="0"/>
    </format>
    <format dxfId="517">
      <pivotArea dataOnly="0" labelOnly="1" outline="0" axis="axisValues" fieldPosition="0"/>
    </format>
    <format dxfId="516">
      <pivotArea outline="0" fieldPosition="0">
        <references count="1">
          <reference field="4294967294" count="1">
            <x v="0"/>
          </reference>
        </references>
      </pivotArea>
    </format>
    <format dxfId="515">
      <pivotArea outline="0" collapsedLevelsAreSubtotals="1" fieldPosition="0"/>
    </format>
    <format dxfId="514">
      <pivotArea outline="0" collapsedLevelsAreSubtotals="1" fieldPosition="0"/>
    </format>
    <format dxfId="513">
      <pivotArea type="all" dataOnly="0" outline="0" fieldPosition="0"/>
    </format>
    <format dxfId="512">
      <pivotArea outline="0" collapsedLevelsAreSubtotals="1" fieldPosition="0"/>
    </format>
    <format dxfId="511">
      <pivotArea field="8" type="button" dataOnly="0" labelOnly="1" outline="0" axis="axisRow" fieldPosition="0"/>
    </format>
    <format dxfId="510">
      <pivotArea dataOnly="0" labelOnly="1" outline="0" axis="axisValues" fieldPosition="0"/>
    </format>
    <format dxfId="509">
      <pivotArea dataOnly="0" labelOnly="1" fieldPosition="0">
        <references count="1">
          <reference field="8" count="0"/>
        </references>
      </pivotArea>
    </format>
    <format dxfId="508">
      <pivotArea dataOnly="0" labelOnly="1" grandRow="1" outline="0" fieldPosition="0"/>
    </format>
    <format dxfId="507">
      <pivotArea dataOnly="0" labelOnly="1" outline="0" axis="axisValues" fieldPosition="0"/>
    </format>
  </formats>
  <conditionalFormats count="1">
    <conditionalFormat priority="8">
      <pivotAreas count="1">
        <pivotArea type="data" collapsedLevelsAreSubtotals="1" fieldPosition="0">
          <references count="2">
            <reference field="4294967294" count="1" selected="0">
              <x v="0"/>
            </reference>
            <reference field="8"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eau croisé dynamique41"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uile">
  <location ref="A36:B39"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showAll="0"/>
    <pivotField showAll="0">
      <items count="5">
        <item h="1" x="0"/>
        <item h="1" x="3"/>
        <item x="1"/>
        <item x="2"/>
        <item t="default"/>
      </items>
    </pivotField>
    <pivotField showAll="0">
      <items count="5">
        <item h="1" x="0"/>
        <item h="1" x="3"/>
        <item x="1"/>
        <item x="2"/>
        <item t="default"/>
      </items>
    </pivotField>
    <pivotField axis="axisRow" dataField="1" showAll="0">
      <items count="4">
        <item h="1" x="0"/>
        <item x="2"/>
        <item x="1"/>
        <item t="default"/>
      </items>
    </pivotField>
    <pivotField showAll="0"/>
    <pivotField showAll="0"/>
    <pivotField showAll="0"/>
    <pivotField showAll="0"/>
    <pivotField showAll="0"/>
    <pivotField showAll="0"/>
    <pivotField showAll="0"/>
  </pivotFields>
  <rowFields count="1">
    <field x="6"/>
  </rowFields>
  <rowItems count="3">
    <i>
      <x v="1"/>
    </i>
    <i>
      <x v="2"/>
    </i>
    <i t="grand">
      <x/>
    </i>
  </rowItems>
  <colItems count="1">
    <i/>
  </colItems>
  <dataFields count="1">
    <dataField name="%" fld="6" subtotal="count" showDataAs="percentOfTotal" baseField="6" baseItem="2" numFmtId="10"/>
  </dataFields>
  <formats count="16">
    <format dxfId="560">
      <pivotArea outline="0" collapsedLevelsAreSubtotals="1" fieldPosition="0"/>
    </format>
    <format dxfId="559">
      <pivotArea outline="0" collapsedLevelsAreSubtotals="1" fieldPosition="0"/>
    </format>
    <format dxfId="558">
      <pivotArea collapsedLevelsAreSubtotals="1" fieldPosition="0">
        <references count="1">
          <reference field="6" count="0"/>
        </references>
      </pivotArea>
    </format>
    <format dxfId="557">
      <pivotArea collapsedLevelsAreSubtotals="1" fieldPosition="0">
        <references count="1">
          <reference field="6" count="0"/>
        </references>
      </pivotArea>
    </format>
    <format dxfId="556">
      <pivotArea collapsedLevelsAreSubtotals="1" fieldPosition="0">
        <references count="1">
          <reference field="6" count="0"/>
        </references>
      </pivotArea>
    </format>
    <format dxfId="555">
      <pivotArea outline="0" fieldPosition="0">
        <references count="1">
          <reference field="4294967294" count="1">
            <x v="0"/>
          </reference>
        </references>
      </pivotArea>
    </format>
    <format dxfId="554">
      <pivotArea collapsedLevelsAreSubtotals="1" fieldPosition="0">
        <references count="1">
          <reference field="6" count="0"/>
        </references>
      </pivotArea>
    </format>
    <format dxfId="553">
      <pivotArea collapsedLevelsAreSubtotals="1" fieldPosition="0">
        <references count="1">
          <reference field="6" count="0"/>
        </references>
      </pivotArea>
    </format>
    <format dxfId="552">
      <pivotArea collapsedLevelsAreSubtotals="1" fieldPosition="0">
        <references count="1">
          <reference field="6" count="0"/>
        </references>
      </pivotArea>
    </format>
    <format dxfId="551">
      <pivotArea field="6" type="button" dataOnly="0" labelOnly="1" outline="0" axis="axisRow" fieldPosition="0"/>
    </format>
    <format dxfId="550">
      <pivotArea dataOnly="0" labelOnly="1" outline="0" axis="axisValues" fieldPosition="0"/>
    </format>
    <format dxfId="549">
      <pivotArea dataOnly="0" labelOnly="1" fieldPosition="0">
        <references count="1">
          <reference field="6" count="0"/>
        </references>
      </pivotArea>
    </format>
    <format dxfId="548">
      <pivotArea dataOnly="0" labelOnly="1" outline="0" axis="axisValues" fieldPosition="0"/>
    </format>
    <format dxfId="547">
      <pivotArea grandRow="1" outline="0" collapsedLevelsAreSubtotals="1" fieldPosition="0"/>
    </format>
    <format dxfId="546">
      <pivotArea dataOnly="0" labelOnly="1" grandRow="1" outline="0" fieldPosition="0"/>
    </format>
    <format dxfId="545">
      <pivotArea dataOnly="0" labelOnly="1" fieldPosition="0">
        <references count="1">
          <reference field="6" count="1">
            <x v="2"/>
          </reference>
        </references>
      </pivotArea>
    </format>
  </formats>
  <conditionalFormats count="1">
    <conditionalFormat priority="2">
      <pivotAreas count="1">
        <pivotArea type="data" collapsedLevelsAreSubtotals="1" fieldPosition="0">
          <references count="2">
            <reference field="4294967294" count="1" selected="0">
              <x v="0"/>
            </reference>
            <reference field="6"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eau croisé dynamique63"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von pour les mains">
  <location ref="A77:B81"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showAll="0"/>
    <pivotField showAll="0">
      <items count="5">
        <item h="1" x="0"/>
        <item h="1" x="3"/>
        <item x="1"/>
        <item x="2"/>
        <item t="default"/>
      </items>
    </pivotField>
    <pivotField showAll="0">
      <items count="5">
        <item h="1" x="0"/>
        <item h="1" x="3"/>
        <item x="1"/>
        <item x="2"/>
        <item t="default"/>
      </items>
    </pivotField>
    <pivotField showAll="0">
      <items count="4">
        <item h="1" x="0"/>
        <item h="1" x="2"/>
        <item x="1"/>
        <item t="default"/>
      </items>
    </pivotField>
    <pivotField showAll="0">
      <items count="5">
        <item h="1" x="1"/>
        <item h="1" x="3"/>
        <item x="2"/>
        <item x="0"/>
        <item t="default"/>
      </items>
    </pivotField>
    <pivotField showAll="0">
      <items count="5">
        <item h="1" x="1"/>
        <item h="1" x="2"/>
        <item x="3"/>
        <item x="0"/>
        <item t="default"/>
      </items>
    </pivotField>
    <pivotField showAll="0">
      <items count="5">
        <item h="1" x="1"/>
        <item h="1" x="3"/>
        <item x="2"/>
        <item x="0"/>
        <item t="default"/>
      </items>
    </pivotField>
    <pivotField showAll="0">
      <items count="5">
        <item h="1" x="1"/>
        <item h="1" x="2"/>
        <item x="3"/>
        <item x="0"/>
        <item t="default"/>
      </items>
    </pivotField>
    <pivotField showAll="0">
      <items count="5">
        <item h="1" x="1"/>
        <item h="1" x="2"/>
        <item x="3"/>
        <item x="0"/>
        <item t="default"/>
      </items>
    </pivotField>
    <pivotField showAll="0">
      <items count="5">
        <item h="1" x="0"/>
        <item h="1" x="3"/>
        <item x="2"/>
        <item x="1"/>
        <item t="default"/>
      </items>
    </pivotField>
    <pivotField axis="axisRow" dataField="1" showAll="0">
      <items count="5">
        <item h="1" x="1"/>
        <item x="2"/>
        <item x="3"/>
        <item x="0"/>
        <item t="default"/>
      </items>
    </pivotField>
  </pivotFields>
  <rowFields count="1">
    <field x="13"/>
  </rowFields>
  <rowItems count="4">
    <i>
      <x v="1"/>
    </i>
    <i>
      <x v="2"/>
    </i>
    <i>
      <x v="3"/>
    </i>
    <i t="grand">
      <x/>
    </i>
  </rowItems>
  <colItems count="1">
    <i/>
  </colItems>
  <dataFields count="1">
    <dataField name="%" fld="13" subtotal="count" showDataAs="percentOfTotal" baseField="13" baseItem="2"/>
  </dataFields>
  <formats count="52">
    <format dxfId="612">
      <pivotArea outline="0" collapsedLevelsAreSubtotals="1" fieldPosition="0"/>
    </format>
    <format dxfId="611">
      <pivotArea outline="0" collapsedLevelsAreSubtotals="1" fieldPosition="0"/>
    </format>
    <format dxfId="610">
      <pivotArea outline="0" collapsedLevelsAreSubtotals="1" fieldPosition="0"/>
    </format>
    <format dxfId="609">
      <pivotArea outline="0" collapsedLevelsAreSubtotals="1" fieldPosition="0"/>
    </format>
    <format dxfId="608">
      <pivotArea outline="0" collapsedLevelsAreSubtotals="1" fieldPosition="0"/>
    </format>
    <format dxfId="607">
      <pivotArea outline="0" collapsedLevelsAreSubtotals="1" fieldPosition="0"/>
    </format>
    <format dxfId="606">
      <pivotArea outline="0" collapsedLevelsAreSubtotals="1" fieldPosition="0"/>
    </format>
    <format dxfId="605">
      <pivotArea type="all" dataOnly="0" outline="0" fieldPosition="0"/>
    </format>
    <format dxfId="604">
      <pivotArea outline="0" collapsedLevelsAreSubtotals="1" fieldPosition="0"/>
    </format>
    <format dxfId="603">
      <pivotArea field="8" type="button" dataOnly="0" labelOnly="1" outline="0"/>
    </format>
    <format dxfId="602">
      <pivotArea dataOnly="0" labelOnly="1" outline="0" axis="axisValues" fieldPosition="0"/>
    </format>
    <format dxfId="601">
      <pivotArea dataOnly="0" labelOnly="1" grandRow="1" outline="0" fieldPosition="0"/>
    </format>
    <format dxfId="600">
      <pivotArea dataOnly="0" labelOnly="1" outline="0" axis="axisValues" fieldPosition="0"/>
    </format>
    <format dxfId="599">
      <pivotArea type="all" dataOnly="0" outline="0" fieldPosition="0"/>
    </format>
    <format dxfId="598">
      <pivotArea outline="0" collapsedLevelsAreSubtotals="1" fieldPosition="0"/>
    </format>
    <format dxfId="597">
      <pivotArea field="8" type="button" dataOnly="0" labelOnly="1" outline="0"/>
    </format>
    <format dxfId="596">
      <pivotArea dataOnly="0" labelOnly="1" outline="0" axis="axisValues" fieldPosition="0"/>
    </format>
    <format dxfId="595">
      <pivotArea dataOnly="0" labelOnly="1" grandRow="1" outline="0" fieldPosition="0"/>
    </format>
    <format dxfId="594">
      <pivotArea dataOnly="0" labelOnly="1" outline="0" axis="axisValues" fieldPosition="0"/>
    </format>
    <format dxfId="593">
      <pivotArea type="all" dataOnly="0" outline="0" fieldPosition="0"/>
    </format>
    <format dxfId="592">
      <pivotArea outline="0" collapsedLevelsAreSubtotals="1" fieldPosition="0"/>
    </format>
    <format dxfId="591">
      <pivotArea field="8" type="button" dataOnly="0" labelOnly="1" outline="0"/>
    </format>
    <format dxfId="590">
      <pivotArea dataOnly="0" labelOnly="1" outline="0" axis="axisValues" fieldPosition="0"/>
    </format>
    <format dxfId="589">
      <pivotArea dataOnly="0" labelOnly="1" grandRow="1" outline="0" fieldPosition="0"/>
    </format>
    <format dxfId="588">
      <pivotArea dataOnly="0" labelOnly="1" outline="0" axis="axisValues" fieldPosition="0"/>
    </format>
    <format dxfId="587">
      <pivotArea outline="0" collapsedLevelsAreSubtotals="1" fieldPosition="0"/>
    </format>
    <format dxfId="586">
      <pivotArea outline="0" collapsedLevelsAreSubtotals="1" fieldPosition="0"/>
    </format>
    <format dxfId="585">
      <pivotArea outline="0" collapsedLevelsAreSubtotals="1" fieldPosition="0"/>
    </format>
    <format dxfId="584">
      <pivotArea outline="0" collapsedLevelsAreSubtotals="1" fieldPosition="0"/>
    </format>
    <format dxfId="583">
      <pivotArea outline="0" collapsedLevelsAreSubtotals="1" fieldPosition="0"/>
    </format>
    <format dxfId="582">
      <pivotArea outline="0" collapsedLevelsAreSubtotals="1" fieldPosition="0"/>
    </format>
    <format dxfId="581">
      <pivotArea outline="0" collapsedLevelsAreSubtotals="1" fieldPosition="0"/>
    </format>
    <format dxfId="580">
      <pivotArea outline="0" collapsedLevelsAreSubtotals="1" fieldPosition="0"/>
    </format>
    <format dxfId="579">
      <pivotArea outline="0" collapsedLevelsAreSubtotals="1" fieldPosition="0"/>
    </format>
    <format dxfId="578">
      <pivotArea outline="0" collapsedLevelsAreSubtotals="1" fieldPosition="0"/>
    </format>
    <format dxfId="577">
      <pivotArea outline="0" collapsedLevelsAreSubtotals="1" fieldPosition="0"/>
    </format>
    <format dxfId="576">
      <pivotArea outline="0" collapsedLevelsAreSubtotals="1" fieldPosition="0"/>
    </format>
    <format dxfId="575">
      <pivotArea outline="0" collapsedLevelsAreSubtotals="1" fieldPosition="0"/>
    </format>
    <format dxfId="574">
      <pivotArea outline="0" collapsedLevelsAreSubtotals="1" fieldPosition="0"/>
    </format>
    <format dxfId="573">
      <pivotArea outline="0" collapsedLevelsAreSubtotals="1" fieldPosition="0"/>
    </format>
    <format dxfId="572">
      <pivotArea outline="0" collapsedLevelsAreSubtotals="1" fieldPosition="0"/>
    </format>
    <format dxfId="571">
      <pivotArea outline="0" collapsedLevelsAreSubtotals="1" fieldPosition="0"/>
    </format>
    <format dxfId="570">
      <pivotArea outline="0" fieldPosition="0">
        <references count="1">
          <reference field="4294967294" count="1">
            <x v="0"/>
          </reference>
        </references>
      </pivotArea>
    </format>
    <format dxfId="569">
      <pivotArea outline="0" collapsedLevelsAreSubtotals="1" fieldPosition="0"/>
    </format>
    <format dxfId="568">
      <pivotArea outline="0" collapsedLevelsAreSubtotals="1" fieldPosition="0"/>
    </format>
    <format dxfId="567">
      <pivotArea type="all" dataOnly="0" outline="0" fieldPosition="0"/>
    </format>
    <format dxfId="566">
      <pivotArea outline="0" collapsedLevelsAreSubtotals="1" fieldPosition="0"/>
    </format>
    <format dxfId="565">
      <pivotArea field="13" type="button" dataOnly="0" labelOnly="1" outline="0" axis="axisRow" fieldPosition="0"/>
    </format>
    <format dxfId="564">
      <pivotArea dataOnly="0" labelOnly="1" outline="0" axis="axisValues" fieldPosition="0"/>
    </format>
    <format dxfId="563">
      <pivotArea dataOnly="0" labelOnly="1" fieldPosition="0">
        <references count="1">
          <reference field="13" count="0"/>
        </references>
      </pivotArea>
    </format>
    <format dxfId="562">
      <pivotArea dataOnly="0" labelOnly="1" grandRow="1" outline="0" fieldPosition="0"/>
    </format>
    <format dxfId="561">
      <pivotArea dataOnly="0" labelOnly="1" outline="0" axis="axisValues" fieldPosition="0"/>
    </format>
  </formats>
  <conditionalFormats count="1">
    <conditionalFormat priority="3">
      <pivotAreas count="1">
        <pivotArea type="data" collapsedLevelsAreSubtotals="1" fieldPosition="0">
          <references count="2">
            <reference field="4294967294" count="1" selected="0">
              <x v="0"/>
            </reference>
            <reference field="13"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eau croisé dynamique37"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aïs">
  <location ref="A12:B16"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axis="axisRow" dataField="1" showAll="0">
      <items count="5">
        <item h="1" x="0"/>
        <item x="3"/>
        <item x="2"/>
        <item x="1"/>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
    <i>
      <x v="1"/>
    </i>
    <i>
      <x v="2"/>
    </i>
    <i>
      <x v="3"/>
    </i>
    <i t="grand">
      <x/>
    </i>
  </rowItems>
  <colItems count="1">
    <i/>
  </colItems>
  <dataFields count="1">
    <dataField name="%" fld="2" subtotal="count" showDataAs="percentOfTotal" baseField="2" baseItem="2" numFmtId="10"/>
  </dataFields>
  <formats count="13">
    <format dxfId="625">
      <pivotArea collapsedLevelsAreSubtotals="1" fieldPosition="0">
        <references count="1">
          <reference field="2" count="1">
            <x v="2"/>
          </reference>
        </references>
      </pivotArea>
    </format>
    <format dxfId="624">
      <pivotArea collapsedLevelsAreSubtotals="1" fieldPosition="0">
        <references count="1">
          <reference field="2" count="1">
            <x v="2"/>
          </reference>
        </references>
      </pivotArea>
    </format>
    <format dxfId="623">
      <pivotArea collapsedLevelsAreSubtotals="1" fieldPosition="0">
        <references count="1">
          <reference field="2" count="1">
            <x v="3"/>
          </reference>
        </references>
      </pivotArea>
    </format>
    <format dxfId="622">
      <pivotArea collapsedLevelsAreSubtotals="1" fieldPosition="0">
        <references count="1">
          <reference field="2" count="1">
            <x v="3"/>
          </reference>
        </references>
      </pivotArea>
    </format>
    <format dxfId="621">
      <pivotArea grandRow="1" outline="0" collapsedLevelsAreSubtotals="1" fieldPosition="0"/>
    </format>
    <format dxfId="620">
      <pivotArea grandRow="1" outline="0" collapsedLevelsAreSubtotals="1" fieldPosition="0"/>
    </format>
    <format dxfId="619">
      <pivotArea type="all" dataOnly="0" outline="0" fieldPosition="0"/>
    </format>
    <format dxfId="618">
      <pivotArea outline="0" collapsedLevelsAreSubtotals="1" fieldPosition="0"/>
    </format>
    <format dxfId="617">
      <pivotArea field="2" type="button" dataOnly="0" labelOnly="1" outline="0" axis="axisRow" fieldPosition="0"/>
    </format>
    <format dxfId="616">
      <pivotArea dataOnly="0" labelOnly="1" outline="0" axis="axisValues" fieldPosition="0"/>
    </format>
    <format dxfId="615">
      <pivotArea dataOnly="0" labelOnly="1" fieldPosition="0">
        <references count="1">
          <reference field="2" count="0"/>
        </references>
      </pivotArea>
    </format>
    <format dxfId="614">
      <pivotArea dataOnly="0" labelOnly="1" grandRow="1" outline="0" fieldPosition="0"/>
    </format>
    <format dxfId="613">
      <pivotArea dataOnly="0" labelOnly="1" outline="0" axis="axisValues" fieldPosition="0"/>
    </format>
  </formats>
  <conditionalFormats count="1">
    <conditionalFormat priority="13">
      <pivotAreas count="1">
        <pivotArea type="data" collapsedLevelsAreSubtotals="1" fieldPosition="0">
          <references count="2">
            <reference field="4294967294" count="1" selected="0">
              <x v="0"/>
            </reference>
            <reference field="2"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Tableau croisé dynamique36"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iz">
  <location ref="A7:B10" firstHeaderRow="1" firstDataRow="1" firstDataCol="1"/>
  <pivotFields count="14">
    <pivotField multipleItemSelectionAllowed="1">
      <items count="5">
        <item h="1" x="0"/>
        <item h="1" x="2"/>
        <item x="3"/>
        <item x="1"/>
        <item t="default"/>
      </items>
    </pivotField>
    <pivotField axis="axisRow" dataField="1" showAll="0">
      <items count="4">
        <item h="1"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v="1"/>
    </i>
    <i>
      <x v="2"/>
    </i>
    <i t="grand">
      <x/>
    </i>
  </rowItems>
  <colItems count="1">
    <i/>
  </colItems>
  <dataFields count="1">
    <dataField name="%" fld="1" subtotal="count" showDataAs="percentOfTotal" baseField="1" baseItem="2" numFmtId="10"/>
  </dataFields>
  <formats count="11">
    <format dxfId="636">
      <pivotArea grandRow="1" outline="0" collapsedLevelsAreSubtotals="1" fieldPosition="0"/>
    </format>
    <format dxfId="635">
      <pivotArea grandRow="1" outline="0" collapsedLevelsAreSubtotals="1" fieldPosition="0"/>
    </format>
    <format dxfId="634">
      <pivotArea collapsedLevelsAreSubtotals="1" fieldPosition="0">
        <references count="1">
          <reference field="1" count="0"/>
        </references>
      </pivotArea>
    </format>
    <format dxfId="633">
      <pivotArea collapsedLevelsAreSubtotals="1" fieldPosition="0">
        <references count="1">
          <reference field="1" count="0"/>
        </references>
      </pivotArea>
    </format>
    <format dxfId="632">
      <pivotArea type="all" dataOnly="0" outline="0" fieldPosition="0"/>
    </format>
    <format dxfId="631">
      <pivotArea outline="0" collapsedLevelsAreSubtotals="1" fieldPosition="0"/>
    </format>
    <format dxfId="630">
      <pivotArea field="1" type="button" dataOnly="0" labelOnly="1" outline="0" axis="axisRow" fieldPosition="0"/>
    </format>
    <format dxfId="629">
      <pivotArea dataOnly="0" labelOnly="1" outline="0" axis="axisValues" fieldPosition="0"/>
    </format>
    <format dxfId="628">
      <pivotArea dataOnly="0" labelOnly="1" fieldPosition="0">
        <references count="1">
          <reference field="1" count="0"/>
        </references>
      </pivotArea>
    </format>
    <format dxfId="627">
      <pivotArea dataOnly="0" labelOnly="1" grandRow="1" outline="0" fieldPosition="0"/>
    </format>
    <format dxfId="626">
      <pivotArea dataOnly="0" labelOnly="1" outline="0" axis="axisValues" fieldPosition="0"/>
    </format>
  </formats>
  <conditionalFormats count="1">
    <conditionalFormat priority="1">
      <pivotAreas count="1">
        <pivotArea type="data" collapsedLevelsAreSubtotals="1" fieldPosition="0">
          <references count="2">
            <reference field="4294967294" count="1" selected="0">
              <x v="0"/>
            </reference>
            <reference field="1"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Tableau croisé dynamique39"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aricot noir">
  <location ref="A24:B28"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showAll="0"/>
    <pivotField axis="axisRow" dataField="1" showAll="0">
      <items count="5">
        <item h="1" x="0"/>
        <item x="3"/>
        <item x="1"/>
        <item x="2"/>
        <item t="default"/>
      </items>
    </pivotField>
    <pivotField showAll="0"/>
    <pivotField showAll="0"/>
    <pivotField showAll="0"/>
    <pivotField showAll="0"/>
    <pivotField showAll="0"/>
    <pivotField showAll="0"/>
    <pivotField showAll="0"/>
    <pivotField showAll="0"/>
    <pivotField showAll="0"/>
  </pivotFields>
  <rowFields count="1">
    <field x="4"/>
  </rowFields>
  <rowItems count="4">
    <i>
      <x v="1"/>
    </i>
    <i>
      <x v="2"/>
    </i>
    <i>
      <x v="3"/>
    </i>
    <i t="grand">
      <x/>
    </i>
  </rowItems>
  <colItems count="1">
    <i/>
  </colItems>
  <dataFields count="1">
    <dataField name="%" fld="4" subtotal="count" showDataAs="percentOfTotal" baseField="4" baseItem="2" numFmtId="9"/>
  </dataFields>
  <formats count="11">
    <format dxfId="647">
      <pivotArea outline="0" collapsedLevelsAreSubtotals="1" fieldPosition="0"/>
    </format>
    <format dxfId="646">
      <pivotArea outline="0" collapsedLevelsAreSubtotals="1" fieldPosition="0"/>
    </format>
    <format dxfId="645">
      <pivotArea type="all" dataOnly="0" outline="0" fieldPosition="0"/>
    </format>
    <format dxfId="644">
      <pivotArea outline="0" collapsedLevelsAreSubtotals="1" fieldPosition="0"/>
    </format>
    <format dxfId="643">
      <pivotArea field="4" type="button" dataOnly="0" labelOnly="1" outline="0" axis="axisRow" fieldPosition="0"/>
    </format>
    <format dxfId="642">
      <pivotArea dataOnly="0" labelOnly="1" outline="0" axis="axisValues" fieldPosition="0"/>
    </format>
    <format dxfId="641">
      <pivotArea dataOnly="0" labelOnly="1" fieldPosition="0">
        <references count="1">
          <reference field="4" count="0"/>
        </references>
      </pivotArea>
    </format>
    <format dxfId="640">
      <pivotArea dataOnly="0" labelOnly="1" grandRow="1" outline="0" fieldPosition="0"/>
    </format>
    <format dxfId="639">
      <pivotArea dataOnly="0" labelOnly="1" outline="0" axis="axisValues" fieldPosition="0"/>
    </format>
    <format dxfId="638">
      <pivotArea dataOnly="0" labelOnly="1" fieldPosition="0">
        <references count="1">
          <reference field="4" count="1">
            <x v="2"/>
          </reference>
        </references>
      </pivotArea>
    </format>
    <format dxfId="637">
      <pivotArea dataOnly="0" labelOnly="1" fieldPosition="0">
        <references count="1">
          <reference field="4" count="1">
            <x v="3"/>
          </reference>
        </references>
      </pivotArea>
    </format>
  </formats>
  <conditionalFormats count="1">
    <conditionalFormat priority="11">
      <pivotAreas count="1">
        <pivotArea type="data" collapsedLevelsAreSubtotals="1" fieldPosition="0">
          <references count="2">
            <reference field="4294967294" count="1" selected="0">
              <x v="0"/>
            </reference>
            <reference field="4"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Tableau croisé dynamique38" cacheId="3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ucre">
  <location ref="A18:B22" firstHeaderRow="1" firstDataRow="1" firstDataCol="1"/>
  <pivotFields count="14">
    <pivotField multipleItemSelectionAllowed="1">
      <items count="5">
        <item h="1" x="0"/>
        <item h="1" x="2"/>
        <item x="3"/>
        <item x="1"/>
        <item t="default"/>
      </items>
    </pivotField>
    <pivotField showAll="0">
      <items count="4">
        <item h="1" x="0"/>
        <item h="1" x="2"/>
        <item x="1"/>
        <item t="default"/>
      </items>
    </pivotField>
    <pivotField showAll="0">
      <items count="5">
        <item h="1" x="0"/>
        <item h="1" x="3"/>
        <item x="2"/>
        <item x="1"/>
        <item t="default"/>
      </items>
    </pivotField>
    <pivotField axis="axisRow" dataField="1" showAll="0">
      <items count="5">
        <item h="1" x="0"/>
        <item x="2"/>
        <item x="3"/>
        <item x="1"/>
        <item t="default"/>
      </items>
    </pivotField>
    <pivotField showAll="0"/>
    <pivotField showAll="0"/>
    <pivotField showAll="0"/>
    <pivotField showAll="0"/>
    <pivotField showAll="0"/>
    <pivotField showAll="0"/>
    <pivotField showAll="0"/>
    <pivotField showAll="0"/>
    <pivotField showAll="0"/>
    <pivotField showAll="0"/>
  </pivotFields>
  <rowFields count="1">
    <field x="3"/>
  </rowFields>
  <rowItems count="4">
    <i>
      <x v="1"/>
    </i>
    <i>
      <x v="2"/>
    </i>
    <i>
      <x v="3"/>
    </i>
    <i t="grand">
      <x/>
    </i>
  </rowItems>
  <colItems count="1">
    <i/>
  </colItems>
  <dataFields count="1">
    <dataField name="%" fld="3" subtotal="count" showDataAs="percentOfTotal" baseField="3" baseItem="2" numFmtId="9"/>
  </dataFields>
  <formats count="9">
    <format dxfId="656">
      <pivotArea outline="0" collapsedLevelsAreSubtotals="1" fieldPosition="0"/>
    </format>
    <format dxfId="655">
      <pivotArea outline="0" collapsedLevelsAreSubtotals="1" fieldPosition="0"/>
    </format>
    <format dxfId="654">
      <pivotArea type="all" dataOnly="0" outline="0" fieldPosition="0"/>
    </format>
    <format dxfId="653">
      <pivotArea outline="0" collapsedLevelsAreSubtotals="1" fieldPosition="0"/>
    </format>
    <format dxfId="652">
      <pivotArea field="3" type="button" dataOnly="0" labelOnly="1" outline="0" axis="axisRow" fieldPosition="0"/>
    </format>
    <format dxfId="651">
      <pivotArea dataOnly="0" labelOnly="1" outline="0" axis="axisValues" fieldPosition="0"/>
    </format>
    <format dxfId="650">
      <pivotArea dataOnly="0" labelOnly="1" fieldPosition="0">
        <references count="1">
          <reference field="3" count="0"/>
        </references>
      </pivotArea>
    </format>
    <format dxfId="649">
      <pivotArea dataOnly="0" labelOnly="1" grandRow="1" outline="0" fieldPosition="0"/>
    </format>
    <format dxfId="648">
      <pivotArea dataOnly="0" labelOnly="1" outline="0" axis="axisValues" fieldPosition="0"/>
    </format>
  </formats>
  <conditionalFormats count="1">
    <conditionalFormat priority="12">
      <pivotAreas count="1">
        <pivotArea type="data" collapsedLevelsAreSubtotals="1" fieldPosition="0">
          <references count="2">
            <reference field="4294967294" count="1" selected="0">
              <x v="0"/>
            </reference>
            <reference field="3"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Tableau croisé dynamique72" cacheId="39"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
  <location ref="A64:B68" firstHeaderRow="1" firstDataRow="1" firstDataCol="1"/>
  <pivotFields count="34">
    <pivotField showAll="0">
      <items count="4">
        <item h="1"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x="0"/>
        <item t="default"/>
      </items>
    </pivotField>
    <pivotField showAll="0" sumSubtotal="1">
      <items count="4">
        <item h="1" x="2"/>
        <item x="1"/>
        <item h="1" x="0"/>
        <item t="sum"/>
      </items>
    </pivotField>
    <pivotField showAll="0">
      <items count="4">
        <item h="1" x="2"/>
        <item x="1"/>
        <item h="1" x="0"/>
        <item t="default"/>
      </items>
    </pivotField>
    <pivotField showAll="0">
      <items count="4">
        <item x="2"/>
        <item x="1"/>
        <item x="0"/>
        <item t="default"/>
      </items>
    </pivotField>
    <pivotField showAll="0">
      <items count="4">
        <item x="2"/>
        <item x="1"/>
        <item x="0"/>
        <item t="default"/>
      </items>
    </pivotField>
    <pivotField showAll="0">
      <items count="4">
        <item x="1"/>
        <item x="2"/>
        <item x="0"/>
        <item t="default"/>
      </items>
    </pivotField>
    <pivotField showAll="0">
      <items count="4">
        <item x="1"/>
        <item x="2"/>
        <item x="0"/>
        <item t="default"/>
      </items>
    </pivotField>
    <pivotField showAll="0"/>
    <pivotField showAll="0">
      <items count="4">
        <item h="1" x="0"/>
        <item x="2"/>
        <item x="1"/>
        <item t="default"/>
      </items>
    </pivotField>
    <pivotField showAll="0">
      <items count="8">
        <item h="1" x="0"/>
        <item x="5"/>
        <item x="4"/>
        <item x="2"/>
        <item x="3"/>
        <item x="1"/>
        <item x="6"/>
        <item t="default"/>
      </items>
    </pivotField>
    <pivotField showAll="0"/>
    <pivotField showAll="0">
      <items count="5">
        <item h="1" x="0"/>
        <item h="1" x="3"/>
        <item x="2"/>
        <item x="1"/>
        <item t="default"/>
      </items>
    </pivotField>
    <pivotField axis="axisRow" dataField="1" showAll="0">
      <items count="5">
        <item h="1" x="0"/>
        <item x="3"/>
        <item x="2"/>
        <item x="1"/>
        <item t="default"/>
      </items>
    </pivotField>
  </pivotFields>
  <rowFields count="1">
    <field x="33"/>
  </rowFields>
  <rowItems count="4">
    <i>
      <x v="1"/>
    </i>
    <i>
      <x v="2"/>
    </i>
    <i>
      <x v="3"/>
    </i>
    <i t="grand">
      <x/>
    </i>
  </rowItems>
  <colItems count="1">
    <i/>
  </colItems>
  <dataFields count="1">
    <dataField name="Nombre de Capacité stock food" fld="33" subtotal="count" baseField="33" baseItem="2"/>
  </dataFields>
  <formats count="48">
    <format dxfId="189">
      <pivotArea outline="0" collapsedLevelsAreSubtotals="1" fieldPosition="0"/>
    </format>
    <format dxfId="188">
      <pivotArea outline="0" collapsedLevelsAreSubtotals="1" fieldPosition="0"/>
    </format>
    <format dxfId="187">
      <pivotArea type="all" dataOnly="0" outline="0" fieldPosition="0"/>
    </format>
    <format dxfId="186">
      <pivotArea outline="0" collapsedLevelsAreSubtotals="1" fieldPosition="0"/>
    </format>
    <format dxfId="185">
      <pivotArea field="32" type="button" dataOnly="0" labelOnly="1" outline="0"/>
    </format>
    <format dxfId="184">
      <pivotArea dataOnly="0" labelOnly="1" outline="0" axis="axisValues" fieldPosition="0"/>
    </format>
    <format dxfId="183">
      <pivotArea dataOnly="0" labelOnly="1" grandRow="1" outline="0" fieldPosition="0"/>
    </format>
    <format dxfId="182">
      <pivotArea dataOnly="0" labelOnly="1" outline="0" axis="axisValues" fieldPosition="0"/>
    </format>
    <format dxfId="181">
      <pivotArea type="all" dataOnly="0" outline="0" fieldPosition="0"/>
    </format>
    <format dxfId="180">
      <pivotArea outline="0" collapsedLevelsAreSubtotals="1" fieldPosition="0"/>
    </format>
    <format dxfId="179">
      <pivotArea field="32" type="button" dataOnly="0" labelOnly="1" outline="0"/>
    </format>
    <format dxfId="178">
      <pivotArea dataOnly="0" labelOnly="1" outline="0" axis="axisValues" fieldPosition="0"/>
    </format>
    <format dxfId="177">
      <pivotArea dataOnly="0" labelOnly="1" grandRow="1" outline="0" fieldPosition="0"/>
    </format>
    <format dxfId="176">
      <pivotArea dataOnly="0" labelOnly="1" outline="0" axis="axisValues" fieldPosition="0"/>
    </format>
    <format dxfId="175">
      <pivotArea type="all" dataOnly="0" outline="0" fieldPosition="0"/>
    </format>
    <format dxfId="174">
      <pivotArea outline="0" collapsedLevelsAreSubtotals="1" fieldPosition="0"/>
    </format>
    <format dxfId="173">
      <pivotArea field="32" type="button" dataOnly="0" labelOnly="1" outline="0"/>
    </format>
    <format dxfId="172">
      <pivotArea dataOnly="0" labelOnly="1" outline="0" axis="axisValues" fieldPosition="0"/>
    </format>
    <format dxfId="171">
      <pivotArea dataOnly="0" labelOnly="1" grandRow="1" outline="0" fieldPosition="0"/>
    </format>
    <format dxfId="170">
      <pivotArea dataOnly="0" labelOnly="1" outline="0" axis="axisValues" fieldPosition="0"/>
    </format>
    <format dxfId="169">
      <pivotArea outline="0" collapsedLevelsAreSubtotals="1" fieldPosition="0"/>
    </format>
    <format dxfId="168">
      <pivotArea outline="0" collapsedLevelsAreSubtotals="1" fieldPosition="0"/>
    </format>
    <format dxfId="167">
      <pivotArea collapsedLevelsAreSubtotals="1" fieldPosition="0">
        <references count="1">
          <reference field="33" count="0"/>
        </references>
      </pivotArea>
    </format>
    <format dxfId="166">
      <pivotArea outline="0" fieldPosition="0">
        <references count="1">
          <reference field="4294967294" count="1">
            <x v="0"/>
          </reference>
        </references>
      </pivotArea>
    </format>
    <format dxfId="165">
      <pivotArea collapsedLevelsAreSubtotals="1" fieldPosition="0">
        <references count="1">
          <reference field="33" count="0"/>
        </references>
      </pivotArea>
    </format>
    <format dxfId="164">
      <pivotArea collapsedLevelsAreSubtotals="1" fieldPosition="0">
        <references count="1">
          <reference field="33" count="0"/>
        </references>
      </pivotArea>
    </format>
    <format dxfId="163">
      <pivotArea outline="0" collapsedLevelsAreSubtotals="1" fieldPosition="0"/>
    </format>
    <format dxfId="162">
      <pivotArea dataOnly="0" labelOnly="1" outline="0" axis="axisValues" fieldPosition="0"/>
    </format>
    <format dxfId="161">
      <pivotArea dataOnly="0" labelOnly="1" outline="0" axis="axisValues" fieldPosition="0"/>
    </format>
    <format dxfId="160">
      <pivotArea outline="0" fieldPosition="0">
        <references count="1">
          <reference field="4294967294" count="1">
            <x v="0"/>
          </reference>
        </references>
      </pivotArea>
    </format>
    <format dxfId="159">
      <pivotArea field="33" type="button" dataOnly="0" labelOnly="1" outline="0" axis="axisRow" fieldPosition="0"/>
    </format>
    <format dxfId="158">
      <pivotArea dataOnly="0" labelOnly="1" outline="0" axis="axisValues" fieldPosition="0"/>
    </format>
    <format dxfId="157">
      <pivotArea dataOnly="0" labelOnly="1" outline="0" axis="axisValues" fieldPosition="0"/>
    </format>
    <format dxfId="156">
      <pivotArea grandRow="1" outline="0" collapsedLevelsAreSubtotals="1" fieldPosition="0"/>
    </format>
    <format dxfId="155">
      <pivotArea dataOnly="0" labelOnly="1" grandRow="1" outline="0" fieldPosition="0"/>
    </format>
    <format dxfId="154">
      <pivotArea collapsedLevelsAreSubtotals="1" fieldPosition="0">
        <references count="1">
          <reference field="33" count="0"/>
        </references>
      </pivotArea>
    </format>
    <format dxfId="153">
      <pivotArea field="33" type="button" dataOnly="0" labelOnly="1" outline="0" axis="axisRow" fieldPosition="0"/>
    </format>
    <format dxfId="152">
      <pivotArea dataOnly="0" labelOnly="1" outline="0" axis="axisValues" fieldPosition="0"/>
    </format>
    <format dxfId="151">
      <pivotArea dataOnly="0" labelOnly="1" fieldPosition="0">
        <references count="1">
          <reference field="33" count="0"/>
        </references>
      </pivotArea>
    </format>
    <format dxfId="150">
      <pivotArea dataOnly="0" labelOnly="1" outline="0" axis="axisValues" fieldPosition="0"/>
    </format>
    <format dxfId="149">
      <pivotArea type="all" dataOnly="0" outline="0" fieldPosition="0"/>
    </format>
    <format dxfId="148">
      <pivotArea outline="0" collapsedLevelsAreSubtotals="1" fieldPosition="0"/>
    </format>
    <format dxfId="147">
      <pivotArea field="33" type="button" dataOnly="0" labelOnly="1" outline="0" axis="axisRow" fieldPosition="0"/>
    </format>
    <format dxfId="146">
      <pivotArea dataOnly="0" labelOnly="1" outline="0" axis="axisValues" fieldPosition="0"/>
    </format>
    <format dxfId="145">
      <pivotArea dataOnly="0" labelOnly="1" fieldPosition="0">
        <references count="1">
          <reference field="33" count="0"/>
        </references>
      </pivotArea>
    </format>
    <format dxfId="144">
      <pivotArea dataOnly="0" labelOnly="1" grandRow="1" outline="0" fieldPosition="0"/>
    </format>
    <format dxfId="143">
      <pivotArea dataOnly="0" labelOnly="1" outline="0" axis="axisValues" fieldPosition="0"/>
    </format>
    <format dxfId="14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Tableau croisé dynamique66" cacheId="39"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Ruptures de stock">
  <location ref="A28:B35" firstHeaderRow="1" firstDataRow="1" firstDataCol="1"/>
  <pivotFields count="34">
    <pivotField showAll="0">
      <items count="4">
        <item h="1"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4">
        <item x="2"/>
        <item x="1"/>
        <item x="0"/>
        <item t="default"/>
      </items>
    </pivotField>
    <pivotField dataField="1" showAll="0" sumSubtotal="1">
      <items count="4">
        <item h="1" x="2"/>
        <item x="1"/>
        <item h="1" x="0"/>
        <item t="sum"/>
      </items>
    </pivotField>
    <pivotField dataField="1" showAll="0">
      <items count="4">
        <item h="1" x="2"/>
        <item x="1"/>
        <item h="1" x="0"/>
        <item t="default"/>
      </items>
    </pivotField>
    <pivotField dataField="1" showAll="0">
      <items count="4">
        <item x="2"/>
        <item x="1"/>
        <item x="0"/>
        <item t="default"/>
      </items>
    </pivotField>
    <pivotField dataField="1" showAll="0">
      <items count="4">
        <item x="2"/>
        <item x="1"/>
        <item x="0"/>
        <item t="default"/>
      </items>
    </pivotField>
    <pivotField dataField="1" showAll="0">
      <items count="4">
        <item x="1"/>
        <item x="2"/>
        <item x="0"/>
        <item t="default"/>
      </items>
    </pivotField>
    <pivotField dataField="1" showAll="0">
      <items count="4">
        <item x="1"/>
        <item x="2"/>
        <item x="0"/>
        <item t="default"/>
      </items>
    </pivotField>
    <pivotField showAll="0"/>
    <pivotField showAll="0"/>
    <pivotField showAll="0"/>
    <pivotField showAll="0"/>
    <pivotField showAll="0"/>
    <pivotField showAll="0"/>
  </pivotFields>
  <rowFields count="1">
    <field x="-2"/>
  </rowFields>
  <rowItems count="7">
    <i>
      <x/>
    </i>
    <i i="1">
      <x v="1"/>
    </i>
    <i i="2">
      <x v="2"/>
    </i>
    <i i="3">
      <x v="3"/>
    </i>
    <i i="4">
      <x v="4"/>
    </i>
    <i i="5">
      <x v="5"/>
    </i>
    <i i="6">
      <x v="6"/>
    </i>
  </rowItems>
  <colItems count="1">
    <i/>
  </colItems>
  <dataFields count="7">
    <dataField name="Riz" fld="22" baseField="0" baseItem="229630032"/>
    <dataField name="Huile" fld="27" baseField="0" baseItem="229630032"/>
    <dataField name="Farine de blé" fld="21" baseField="0" baseItem="229630032"/>
    <dataField name="Sucre" fld="24" baseField="0" baseItem="229630032"/>
    <dataField name="Maïs" fld="23" baseField="0" baseItem="229630032"/>
    <dataField name="Haricot noir" fld="25" baseField="0" baseItem="229630032"/>
    <dataField name="Haricot rouge" fld="26" baseField="0" baseItem="229630032"/>
  </dataFields>
  <formats count="4">
    <format dxfId="193">
      <pivotArea field="-2" type="button" dataOnly="0" labelOnly="1" outline="0" axis="axisRow" fieldPosition="0"/>
    </format>
    <format dxfId="192">
      <pivotArea dataOnly="0" labelOnly="1" grandCol="1" outline="0" axis="axisCol" fieldPosition="0"/>
    </format>
    <format dxfId="191">
      <pivotArea outline="0" collapsedLevelsAreSubtotals="1" fieldPosition="0"/>
    </format>
    <format dxfId="190">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Tableau croisé dynamique71" cacheId="39"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
  <location ref="A57:B61" firstHeaderRow="1" firstDataRow="1" firstDataCol="1"/>
  <pivotFields count="34">
    <pivotField showAll="0">
      <items count="4">
        <item h="1"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x="0"/>
        <item t="default"/>
      </items>
    </pivotField>
    <pivotField showAll="0" sumSubtotal="1">
      <items count="4">
        <item h="1" x="2"/>
        <item x="1"/>
        <item h="1" x="0"/>
        <item t="sum"/>
      </items>
    </pivotField>
    <pivotField showAll="0">
      <items count="4">
        <item h="1" x="2"/>
        <item x="1"/>
        <item h="1" x="0"/>
        <item t="default"/>
      </items>
    </pivotField>
    <pivotField showAll="0">
      <items count="4">
        <item x="2"/>
        <item x="1"/>
        <item x="0"/>
        <item t="default"/>
      </items>
    </pivotField>
    <pivotField showAll="0">
      <items count="4">
        <item x="2"/>
        <item x="1"/>
        <item x="0"/>
        <item t="default"/>
      </items>
    </pivotField>
    <pivotField showAll="0">
      <items count="4">
        <item x="1"/>
        <item x="2"/>
        <item x="0"/>
        <item t="default"/>
      </items>
    </pivotField>
    <pivotField showAll="0">
      <items count="4">
        <item x="1"/>
        <item x="2"/>
        <item x="0"/>
        <item t="default"/>
      </items>
    </pivotField>
    <pivotField showAll="0"/>
    <pivotField showAll="0">
      <items count="4">
        <item h="1" x="0"/>
        <item x="2"/>
        <item x="1"/>
        <item t="default"/>
      </items>
    </pivotField>
    <pivotField showAll="0">
      <items count="8">
        <item h="1" x="0"/>
        <item x="5"/>
        <item x="4"/>
        <item x="2"/>
        <item x="3"/>
        <item x="1"/>
        <item x="6"/>
        <item t="default"/>
      </items>
    </pivotField>
    <pivotField showAll="0"/>
    <pivotField axis="axisRow" dataField="1" showAll="0" sortType="descending">
      <items count="5">
        <item h="1" x="0"/>
        <item x="3"/>
        <item x="2"/>
        <item x="1"/>
        <item t="default"/>
      </items>
      <autoSortScope>
        <pivotArea dataOnly="0" outline="0" fieldPosition="0">
          <references count="1">
            <reference field="4294967294" count="1" selected="0">
              <x v="0"/>
            </reference>
          </references>
        </pivotArea>
      </autoSortScope>
    </pivotField>
    <pivotField showAll="0"/>
  </pivotFields>
  <rowFields count="1">
    <field x="32"/>
  </rowFields>
  <rowItems count="4">
    <i>
      <x v="3"/>
    </i>
    <i>
      <x v="2"/>
    </i>
    <i>
      <x v="1"/>
    </i>
    <i t="grand">
      <x/>
    </i>
  </rowItems>
  <colItems count="1">
    <i/>
  </colItems>
  <dataFields count="1">
    <dataField name="Nombre de fournisseurs concernés" fld="32" subtotal="count" baseField="32" baseItem="2"/>
  </dataFields>
  <formats count="46">
    <format dxfId="239">
      <pivotArea outline="0" collapsedLevelsAreSubtotals="1" fieldPosition="0"/>
    </format>
    <format dxfId="238">
      <pivotArea outline="0" collapsedLevelsAreSubtotals="1" fieldPosition="0"/>
    </format>
    <format dxfId="237">
      <pivotArea type="all" dataOnly="0" outline="0" fieldPosition="0"/>
    </format>
    <format dxfId="236">
      <pivotArea outline="0" collapsedLevelsAreSubtotals="1" fieldPosition="0"/>
    </format>
    <format dxfId="235">
      <pivotArea field="32" type="button" dataOnly="0" labelOnly="1" outline="0" axis="axisRow" fieldPosition="0"/>
    </format>
    <format dxfId="234">
      <pivotArea dataOnly="0" labelOnly="1" outline="0" axis="axisValues" fieldPosition="0"/>
    </format>
    <format dxfId="233">
      <pivotArea dataOnly="0" labelOnly="1" fieldPosition="0">
        <references count="1">
          <reference field="32" count="0"/>
        </references>
      </pivotArea>
    </format>
    <format dxfId="232">
      <pivotArea dataOnly="0" labelOnly="1" grandRow="1" outline="0" fieldPosition="0"/>
    </format>
    <format dxfId="231">
      <pivotArea dataOnly="0" labelOnly="1" outline="0" axis="axisValues" fieldPosition="0"/>
    </format>
    <format dxfId="230">
      <pivotArea type="all" dataOnly="0" outline="0" fieldPosition="0"/>
    </format>
    <format dxfId="229">
      <pivotArea outline="0" collapsedLevelsAreSubtotals="1" fieldPosition="0"/>
    </format>
    <format dxfId="228">
      <pivotArea field="32" type="button" dataOnly="0" labelOnly="1" outline="0" axis="axisRow" fieldPosition="0"/>
    </format>
    <format dxfId="227">
      <pivotArea dataOnly="0" labelOnly="1" outline="0" axis="axisValues" fieldPosition="0"/>
    </format>
    <format dxfId="226">
      <pivotArea dataOnly="0" labelOnly="1" fieldPosition="0">
        <references count="1">
          <reference field="32" count="0"/>
        </references>
      </pivotArea>
    </format>
    <format dxfId="225">
      <pivotArea dataOnly="0" labelOnly="1" grandRow="1" outline="0" fieldPosition="0"/>
    </format>
    <format dxfId="224">
      <pivotArea dataOnly="0" labelOnly="1" outline="0" axis="axisValues" fieldPosition="0"/>
    </format>
    <format dxfId="223">
      <pivotArea type="all" dataOnly="0" outline="0" fieldPosition="0"/>
    </format>
    <format dxfId="222">
      <pivotArea outline="0" collapsedLevelsAreSubtotals="1" fieldPosition="0"/>
    </format>
    <format dxfId="221">
      <pivotArea field="32" type="button" dataOnly="0" labelOnly="1" outline="0" axis="axisRow" fieldPosition="0"/>
    </format>
    <format dxfId="220">
      <pivotArea dataOnly="0" labelOnly="1" outline="0" axis="axisValues" fieldPosition="0"/>
    </format>
    <format dxfId="219">
      <pivotArea dataOnly="0" labelOnly="1" fieldPosition="0">
        <references count="1">
          <reference field="32" count="0"/>
        </references>
      </pivotArea>
    </format>
    <format dxfId="218">
      <pivotArea dataOnly="0" labelOnly="1" grandRow="1" outline="0" fieldPosition="0"/>
    </format>
    <format dxfId="217">
      <pivotArea dataOnly="0" labelOnly="1" outline="0" axis="axisValues" fieldPosition="0"/>
    </format>
    <format dxfId="216">
      <pivotArea outline="0" fieldPosition="0">
        <references count="1">
          <reference field="4294967294" count="1">
            <x v="0"/>
          </reference>
        </references>
      </pivotArea>
    </format>
    <format dxfId="215">
      <pivotArea outline="0" collapsedLevelsAreSubtotals="1" fieldPosition="0"/>
    </format>
    <format dxfId="214">
      <pivotArea outline="0" collapsedLevelsAreSubtotals="1" fieldPosition="0"/>
    </format>
    <format dxfId="213">
      <pivotArea outline="0" collapsedLevelsAreSubtotals="1" fieldPosition="0"/>
    </format>
    <format dxfId="212">
      <pivotArea dataOnly="0" labelOnly="1" outline="0" axis="axisValues" fieldPosition="0"/>
    </format>
    <format dxfId="211">
      <pivotArea dataOnly="0" labelOnly="1" outline="0" axis="axisValues" fieldPosition="0"/>
    </format>
    <format dxfId="210">
      <pivotArea outline="0" fieldPosition="0">
        <references count="1">
          <reference field="4294967294" count="1">
            <x v="0"/>
          </reference>
        </references>
      </pivotArea>
    </format>
    <format dxfId="209">
      <pivotArea field="32" type="button" dataOnly="0" labelOnly="1" outline="0" axis="axisRow" fieldPosition="0"/>
    </format>
    <format dxfId="208">
      <pivotArea dataOnly="0" labelOnly="1" outline="0" axis="axisValues" fieldPosition="0"/>
    </format>
    <format dxfId="207">
      <pivotArea dataOnly="0" labelOnly="1" outline="0" axis="axisValues" fieldPosition="0"/>
    </format>
    <format dxfId="206">
      <pivotArea grandRow="1" outline="0" collapsedLevelsAreSubtotals="1" fieldPosition="0"/>
    </format>
    <format dxfId="205">
      <pivotArea dataOnly="0" labelOnly="1" grandRow="1" outline="0" fieldPosition="0"/>
    </format>
    <format dxfId="204">
      <pivotArea outline="0" collapsedLevelsAreSubtotals="1" fieldPosition="0"/>
    </format>
    <format dxfId="203">
      <pivotArea dataOnly="0" labelOnly="1" fieldPosition="0">
        <references count="1">
          <reference field="32" count="0"/>
        </references>
      </pivotArea>
    </format>
    <format dxfId="202">
      <pivotArea dataOnly="0" labelOnly="1" grandRow="1" outline="0" fieldPosition="0"/>
    </format>
    <format dxfId="201">
      <pivotArea type="all" dataOnly="0" outline="0" fieldPosition="0"/>
    </format>
    <format dxfId="200">
      <pivotArea outline="0" collapsedLevelsAreSubtotals="1" fieldPosition="0"/>
    </format>
    <format dxfId="199">
      <pivotArea field="32" type="button" dataOnly="0" labelOnly="1" outline="0" axis="axisRow" fieldPosition="0"/>
    </format>
    <format dxfId="198">
      <pivotArea dataOnly="0" labelOnly="1" outline="0" axis="axisValues" fieldPosition="0"/>
    </format>
    <format dxfId="197">
      <pivotArea dataOnly="0" labelOnly="1" fieldPosition="0">
        <references count="1">
          <reference field="32" count="0"/>
        </references>
      </pivotArea>
    </format>
    <format dxfId="196">
      <pivotArea dataOnly="0" labelOnly="1" grandRow="1" outline="0" fieldPosition="0"/>
    </format>
    <format dxfId="195">
      <pivotArea dataOnly="0" labelOnly="1" outline="0" axis="axisValues" fieldPosition="0"/>
    </format>
    <format dxfId="19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Tableau croisé dynamique68" cacheId="39"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
  <location ref="A38:B41" firstHeaderRow="1" firstDataRow="1" firstDataCol="1"/>
  <pivotFields count="34">
    <pivotField showAll="0">
      <items count="4">
        <item h="1"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1"/>
        <item x="0"/>
        <item t="default"/>
      </items>
    </pivotField>
    <pivotField showAll="0" sumSubtotal="1">
      <items count="4">
        <item h="1" x="2"/>
        <item x="1"/>
        <item h="1" x="0"/>
        <item t="sum"/>
      </items>
    </pivotField>
    <pivotField showAll="0">
      <items count="4">
        <item h="1" x="2"/>
        <item x="1"/>
        <item h="1" x="0"/>
        <item t="default"/>
      </items>
    </pivotField>
    <pivotField showAll="0">
      <items count="4">
        <item x="2"/>
        <item x="1"/>
        <item x="0"/>
        <item t="default"/>
      </items>
    </pivotField>
    <pivotField showAll="0">
      <items count="4">
        <item x="2"/>
        <item x="1"/>
        <item x="0"/>
        <item t="default"/>
      </items>
    </pivotField>
    <pivotField showAll="0">
      <items count="4">
        <item x="1"/>
        <item x="2"/>
        <item x="0"/>
        <item t="default"/>
      </items>
    </pivotField>
    <pivotField showAll="0">
      <items count="4">
        <item x="1"/>
        <item x="2"/>
        <item x="0"/>
        <item t="default"/>
      </items>
    </pivotField>
    <pivotField showAll="0"/>
    <pivotField axis="axisRow" dataField="1" showAll="0" sortType="descending">
      <items count="4">
        <item h="1" x="0"/>
        <item x="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9"/>
  </rowFields>
  <rowItems count="3">
    <i>
      <x v="2"/>
    </i>
    <i>
      <x v="1"/>
    </i>
    <i t="grand">
      <x/>
    </i>
  </rowItems>
  <colItems count="1">
    <i/>
  </colItems>
  <dataFields count="1">
    <dataField name="Nombre de fournisseurs concernés" fld="29" subtotal="count" baseField="29" baseItem="1"/>
  </dataFields>
  <formats count="13">
    <format dxfId="252">
      <pivotArea outline="0" collapsedLevelsAreSubtotals="1" fieldPosition="0"/>
    </format>
    <format dxfId="251">
      <pivotArea outline="0" collapsedLevelsAreSubtotals="1" fieldPosition="0"/>
    </format>
    <format dxfId="250">
      <pivotArea outline="0" collapsedLevelsAreSubtotals="1" fieldPosition="0"/>
    </format>
    <format dxfId="249">
      <pivotArea dataOnly="0" labelOnly="1" outline="0" axis="axisValues" fieldPosition="0"/>
    </format>
    <format dxfId="248">
      <pivotArea dataOnly="0" labelOnly="1" outline="0" axis="axisValues" fieldPosition="0"/>
    </format>
    <format dxfId="247">
      <pivotArea outline="0" fieldPosition="0">
        <references count="1">
          <reference field="4294967294" count="1">
            <x v="0"/>
          </reference>
        </references>
      </pivotArea>
    </format>
    <format dxfId="246">
      <pivotArea type="all" dataOnly="0" outline="0" fieldPosition="0"/>
    </format>
    <format dxfId="245">
      <pivotArea outline="0" collapsedLevelsAreSubtotals="1" fieldPosition="0"/>
    </format>
    <format dxfId="244">
      <pivotArea field="29" type="button" dataOnly="0" labelOnly="1" outline="0" axis="axisRow" fieldPosition="0"/>
    </format>
    <format dxfId="243">
      <pivotArea dataOnly="0" labelOnly="1" outline="0" axis="axisValues" fieldPosition="0"/>
    </format>
    <format dxfId="242">
      <pivotArea dataOnly="0" labelOnly="1" fieldPosition="0">
        <references count="1">
          <reference field="29" count="0"/>
        </references>
      </pivotArea>
    </format>
    <format dxfId="241">
      <pivotArea dataOnly="0" labelOnly="1" grandRow="1" outline="0" fieldPosition="0"/>
    </format>
    <format dxfId="24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Tableau croisé dynamique26" cacheId="4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51:B54" firstHeaderRow="1" firstDataRow="1" firstDataCol="1"/>
  <pivotFields count="3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1"/>
        <item h="1" x="0"/>
        <item t="default"/>
      </items>
    </pivotField>
  </pivotFields>
  <rowFields count="1">
    <field x="35"/>
  </rowFields>
  <rowItems count="3">
    <i>
      <x/>
    </i>
    <i>
      <x v="1"/>
    </i>
    <i t="grand">
      <x/>
    </i>
  </rowItems>
  <colItems count="1">
    <i/>
  </colItems>
  <dataFields count="1">
    <dataField name="Nombre de commerçants concernés" fld="35" subtotal="count" baseField="0" baseItem="0"/>
  </dataFields>
  <formats count="14">
    <format dxfId="266">
      <pivotArea type="all" dataOnly="0" outline="0" fieldPosition="0"/>
    </format>
    <format dxfId="265">
      <pivotArea outline="0" collapsedLevelsAreSubtotals="1" fieldPosition="0"/>
    </format>
    <format dxfId="264">
      <pivotArea field="35" type="button" dataOnly="0" labelOnly="1" outline="0" axis="axisRow" fieldPosition="0"/>
    </format>
    <format dxfId="263">
      <pivotArea dataOnly="0" labelOnly="1" outline="0" axis="axisValues" fieldPosition="0"/>
    </format>
    <format dxfId="262">
      <pivotArea dataOnly="0" labelOnly="1" fieldPosition="0">
        <references count="1">
          <reference field="35" count="0"/>
        </references>
      </pivotArea>
    </format>
    <format dxfId="261">
      <pivotArea dataOnly="0" labelOnly="1" grandRow="1" outline="0" fieldPosition="0"/>
    </format>
    <format dxfId="260">
      <pivotArea dataOnly="0" labelOnly="1" outline="0" axis="axisValues" fieldPosition="0"/>
    </format>
    <format dxfId="259">
      <pivotArea type="all" dataOnly="0" outline="0" fieldPosition="0"/>
    </format>
    <format dxfId="258">
      <pivotArea outline="0" collapsedLevelsAreSubtotals="1" fieldPosition="0"/>
    </format>
    <format dxfId="257">
      <pivotArea field="35" type="button" dataOnly="0" labelOnly="1" outline="0" axis="axisRow" fieldPosition="0"/>
    </format>
    <format dxfId="256">
      <pivotArea dataOnly="0" labelOnly="1" outline="0" axis="axisValues" fieldPosition="0"/>
    </format>
    <format dxfId="255">
      <pivotArea dataOnly="0" labelOnly="1" fieldPosition="0">
        <references count="1">
          <reference field="35" count="0"/>
        </references>
      </pivotArea>
    </format>
    <format dxfId="254">
      <pivotArea dataOnly="0" labelOnly="1" grandRow="1" outline="0" fieldPosition="0"/>
    </format>
    <format dxfId="25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Tableau croisé dynamique25" cacheId="4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45:B48" firstHeaderRow="1" firstDataRow="1" firstDataCol="1"/>
  <pivotFields count="3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1"/>
        <item h="1" x="0"/>
        <item t="default"/>
      </items>
    </pivotField>
    <pivotField showAll="0"/>
  </pivotFields>
  <rowFields count="1">
    <field x="34"/>
  </rowFields>
  <rowItems count="3">
    <i>
      <x/>
    </i>
    <i>
      <x v="1"/>
    </i>
    <i t="grand">
      <x/>
    </i>
  </rowItems>
  <colItems count="1">
    <i/>
  </colItems>
  <dataFields count="1">
    <dataField name="Nombre de commerçants concernés" fld="34" subtotal="count" baseField="34" baseItem="0"/>
  </dataFields>
  <formats count="14">
    <format dxfId="280">
      <pivotArea type="all" dataOnly="0" outline="0" fieldPosition="0"/>
    </format>
    <format dxfId="279">
      <pivotArea outline="0" collapsedLevelsAreSubtotals="1" fieldPosition="0"/>
    </format>
    <format dxfId="278">
      <pivotArea field="34" type="button" dataOnly="0" labelOnly="1" outline="0" axis="axisRow" fieldPosition="0"/>
    </format>
    <format dxfId="277">
      <pivotArea dataOnly="0" labelOnly="1" outline="0" axis="axisValues" fieldPosition="0"/>
    </format>
    <format dxfId="276">
      <pivotArea dataOnly="0" labelOnly="1" fieldPosition="0">
        <references count="1">
          <reference field="34" count="0"/>
        </references>
      </pivotArea>
    </format>
    <format dxfId="275">
      <pivotArea dataOnly="0" labelOnly="1" grandRow="1" outline="0" fieldPosition="0"/>
    </format>
    <format dxfId="274">
      <pivotArea dataOnly="0" labelOnly="1" outline="0" axis="axisValues" fieldPosition="0"/>
    </format>
    <format dxfId="273">
      <pivotArea type="all" dataOnly="0" outline="0" fieldPosition="0"/>
    </format>
    <format dxfId="272">
      <pivotArea outline="0" collapsedLevelsAreSubtotals="1" fieldPosition="0"/>
    </format>
    <format dxfId="271">
      <pivotArea field="34" type="button" dataOnly="0" labelOnly="1" outline="0" axis="axisRow" fieldPosition="0"/>
    </format>
    <format dxfId="270">
      <pivotArea dataOnly="0" labelOnly="1" outline="0" axis="axisValues" fieldPosition="0"/>
    </format>
    <format dxfId="269">
      <pivotArea dataOnly="0" labelOnly="1" fieldPosition="0">
        <references count="1">
          <reference field="34" count="0"/>
        </references>
      </pivotArea>
    </format>
    <format dxfId="268">
      <pivotArea dataOnly="0" labelOnly="1" grandRow="1" outline="0" fieldPosition="0"/>
    </format>
    <format dxfId="26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Tableau croisé dynamique64" cacheId="3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location ref="A2:B5" firstHeaderRow="1" firstDataRow="1" firstDataCol="1"/>
  <pivotFields count="34">
    <pivotField axis="axisRow" dataField="1" showAll="0" sortType="descending">
      <items count="4">
        <item h="1" x="0"/>
        <item x="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2"/>
    </i>
    <i>
      <x v="1"/>
    </i>
    <i t="grand">
      <x/>
    </i>
  </rowItems>
  <colItems count="1">
    <i/>
  </colItems>
  <dataFields count="1">
    <dataField name="No" fld="0" subtotal="count" baseField="0" baseItem="0"/>
  </dataFields>
  <formats count="7">
    <format dxfId="287">
      <pivotArea field="0" type="button" dataOnly="0" labelOnly="1" outline="0" axis="axisRow" fieldPosition="0"/>
    </format>
    <format dxfId="286">
      <pivotArea dataOnly="0" labelOnly="1" outline="0" axis="axisValues" fieldPosition="0"/>
    </format>
    <format dxfId="285">
      <pivotArea dataOnly="0" labelOnly="1" outline="0" axis="axisValues" fieldPosition="0"/>
    </format>
    <format dxfId="284">
      <pivotArea grandRow="1" outline="0" collapsedLevelsAreSubtotals="1" fieldPosition="0"/>
    </format>
    <format dxfId="283">
      <pivotArea dataOnly="0" labelOnly="1" grandRow="1" outline="0" fieldPosition="0"/>
    </format>
    <format dxfId="282">
      <pivotArea collapsedLevelsAreSubtotals="1" fieldPosition="0">
        <references count="1">
          <reference field="0" count="0"/>
        </references>
      </pivotArea>
    </format>
    <format dxfId="281">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Tableau croisé dynamique65" cacheId="39"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rowHeaderCaption="Raisons">
  <location ref="A8:B21" firstHeaderRow="1" firstDataRow="1" firstDataCol="1"/>
  <pivotFields count="34">
    <pivotField showAll="0">
      <items count="4">
        <item h="1" x="0"/>
        <item x="2"/>
        <item x="1"/>
        <item t="default"/>
      </items>
    </pivotField>
    <pivotField showAll="0">
      <items count="23">
        <item h="1" x="0"/>
        <item x="15"/>
        <item x="2"/>
        <item x="3"/>
        <item x="19"/>
        <item x="5"/>
        <item x="9"/>
        <item x="6"/>
        <item x="10"/>
        <item x="8"/>
        <item x="13"/>
        <item x="20"/>
        <item x="16"/>
        <item x="11"/>
        <item x="12"/>
        <item x="21"/>
        <item x="17"/>
        <item x="18"/>
        <item x="14"/>
        <item x="4"/>
        <item x="7"/>
        <item x="1"/>
        <item t="default"/>
      </items>
    </pivotField>
    <pivotField dataField="1" showAll="0">
      <items count="4">
        <item x="1"/>
        <item x="2"/>
        <item x="0"/>
        <item t="default"/>
      </items>
    </pivotField>
    <pivotField dataField="1" showAll="0"/>
    <pivotField dataField="1" showAll="0"/>
    <pivotField dataField="1" showAll="0"/>
    <pivotField dataField="1" showAll="0"/>
    <pivotField dataField="1" showAll="0"/>
    <pivotField dataField="1" showAll="0"/>
    <pivotField dataField="1" showAll="0"/>
    <pivotField showAll="0"/>
    <pivotField showAll="0"/>
    <pivotField dataField="1" showAll="0"/>
    <pivotField dataField="1" showAll="0"/>
    <pivotField dataField="1" showAll="0"/>
    <pivotField showAll="0"/>
    <pivotField showAll="0"/>
    <pivotField dataField="1" showAll="0">
      <items count="4">
        <item h="1" x="1"/>
        <item x="2"/>
        <item h="1" x="0"/>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3">
    <i>
      <x/>
    </i>
    <i i="1">
      <x v="1"/>
    </i>
    <i i="2">
      <x v="2"/>
    </i>
    <i i="3">
      <x v="3"/>
    </i>
    <i i="4">
      <x v="4"/>
    </i>
    <i i="5">
      <x v="5"/>
    </i>
    <i i="6">
      <x v="6"/>
    </i>
    <i i="7">
      <x v="7"/>
    </i>
    <i i="8">
      <x v="8"/>
    </i>
    <i i="9">
      <x v="9"/>
    </i>
    <i i="10">
      <x v="10"/>
    </i>
    <i i="11">
      <x v="11"/>
    </i>
    <i i="12">
      <x v="12"/>
    </i>
  </rowItems>
  <colItems count="1">
    <i/>
  </colItems>
  <dataFields count="13">
    <dataField name="Produits indisponibles chez le fournisseur" fld="14" baseField="0" baseItem="1"/>
    <dataField name="Produits trop chers" fld="12" baseField="0" baseItem="0"/>
    <dataField name="Taux de change" fld="2" baseField="0" baseItem="0"/>
    <dataField name="Insécurité sur les routes" fld="4" baseField="0" baseItem="1"/>
    <dataField name="Autre*" fld="17" baseField="0" baseItem="0"/>
    <dataField name="Prix du transport" fld="6" baseField="0" baseItem="1"/>
    <dataField name="Routes fermées" fld="7" baseField="0" baseItem="0"/>
    <dataField name="Insecurité en ville" fld="3" baseField="0" baseItem="1"/>
    <dataField name="Rupture nsnr" fld="18" baseField="0" baseItem="0"/>
    <dataField name="Problème de stockage" fld="13" baseField="0" baseItem="0"/>
    <dataField name="Absence de moyens de transport" fld="9" baseField="0" baseItem="1"/>
    <dataField name="Mauvaises routes" fld="5" baseField="0" baseItem="0"/>
    <dataField name="Port fermé" fld="8" baseField="0" baseItem="0"/>
  </dataFields>
  <formats count="8">
    <format dxfId="295">
      <pivotArea field="-2" type="button" dataOnly="0" labelOnly="1" outline="0" axis="axisRow" fieldPosition="0"/>
    </format>
    <format dxfId="294">
      <pivotArea dataOnly="0" labelOnly="1" grandCol="1" outline="0" axis="axisCol" fieldPosition="0"/>
    </format>
    <format dxfId="293">
      <pivotArea field="-2" type="button" dataOnly="0" labelOnly="1" outline="0" axis="axisRow" fieldPosition="0"/>
    </format>
    <format dxfId="292">
      <pivotArea field="-2" type="button" dataOnly="0" labelOnly="1" outline="0" axis="axisRow" fieldPosition="0"/>
    </format>
    <format dxfId="291">
      <pivotArea dataOnly="0" labelOnly="1" outline="0" fieldPosition="0">
        <references count="1">
          <reference field="4294967294" count="13">
            <x v="0"/>
            <x v="1"/>
            <x v="2"/>
            <x v="3"/>
            <x v="4"/>
            <x v="5"/>
            <x v="6"/>
            <x v="7"/>
            <x v="8"/>
            <x v="9"/>
            <x v="10"/>
            <x v="11"/>
            <x v="12"/>
          </reference>
        </references>
      </pivotArea>
    </format>
    <format dxfId="290">
      <pivotArea outline="0" collapsedLevelsAreSubtotals="1" fieldPosition="0"/>
    </format>
    <format dxfId="289">
      <pivotArea dataOnly="0" labelOnly="1" outline="0" fieldPosition="0">
        <references count="1">
          <reference field="4294967294" count="1">
            <x v="4"/>
          </reference>
        </references>
      </pivotArea>
    </format>
    <format dxfId="288">
      <pivotArea dataOnly="0" labelOnly="1" outline="0" fieldPosition="0">
        <references count="1">
          <reference field="429496729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Tableau croisé dynamique3" cacheId="42"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Ruptures de stock">
  <location ref="A27:B34" firstHeaderRow="1" firstDataRow="1" firstDataCol="1"/>
  <pivotFields count="3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defaultSubtotal="0"/>
    <pivotField showAll="0" defaultSubtotal="0"/>
    <pivotField showAll="0"/>
    <pivotField showAll="0"/>
  </pivotFields>
  <rowFields count="1">
    <field x="-2"/>
  </rowFields>
  <rowItems count="7">
    <i>
      <x/>
    </i>
    <i i="1">
      <x v="1"/>
    </i>
    <i i="2">
      <x v="2"/>
    </i>
    <i i="3">
      <x v="3"/>
    </i>
    <i i="4">
      <x v="4"/>
    </i>
    <i i="5">
      <x v="5"/>
    </i>
    <i i="6">
      <x v="6"/>
    </i>
  </rowItems>
  <colItems count="1">
    <i/>
  </colItems>
  <dataFields count="7">
    <dataField name="Dentrifrice" fld="22" baseField="0" baseItem="0"/>
    <dataField name="Savon pour les mains" fld="26" baseField="0" baseItem="0"/>
    <dataField name="Brosse à dent" fld="21" baseField="0" baseItem="0"/>
    <dataField name="Savon pour la lessive" fld="20" baseField="0" baseItem="0"/>
    <dataField name="Serviettes hygiéniques" fld="24" baseField="0" baseItem="0"/>
    <dataField name="Papier toilette" fld="23" baseField="0" baseItem="0"/>
    <dataField name="Chlore liquide" fld="25" baseField="0" baseItem="0"/>
  </dataFields>
  <formats count="12">
    <format dxfId="13">
      <pivotArea type="all" dataOnly="0" outline="0" fieldPosition="0"/>
    </format>
    <format dxfId="12">
      <pivotArea outline="0" collapsedLevelsAreSubtotals="1" fieldPosition="0"/>
    </format>
    <format dxfId="11">
      <pivotArea field="-2" type="button" dataOnly="0" labelOnly="1" outline="0" axis="axisRow" fieldPosition="0"/>
    </format>
    <format dxfId="10">
      <pivotArea dataOnly="0" labelOnly="1" outline="0" fieldPosition="0">
        <references count="1">
          <reference field="4294967294" count="7">
            <x v="0"/>
            <x v="1"/>
            <x v="2"/>
            <x v="3"/>
            <x v="4"/>
            <x v="5"/>
            <x v="6"/>
          </reference>
        </references>
      </pivotArea>
    </format>
    <format dxfId="9">
      <pivotArea dataOnly="0" labelOnly="1" grandCol="1" outline="0" axis="axisCol" fieldPosition="0"/>
    </format>
    <format dxfId="8">
      <pivotArea collapsedLevelsAreSubtotals="1" fieldPosition="0">
        <references count="1">
          <reference field="4294967294" count="3">
            <x v="4"/>
            <x v="5"/>
            <x v="6"/>
          </reference>
        </references>
      </pivotArea>
    </format>
    <format dxfId="7">
      <pivotArea dataOnly="0" labelOnly="1" outline="0" fieldPosition="0">
        <references count="1">
          <reference field="4294967294" count="3">
            <x v="4"/>
            <x v="5"/>
            <x v="6"/>
          </reference>
        </references>
      </pivotArea>
    </format>
    <format dxfId="6">
      <pivotArea type="all" dataOnly="0" outline="0" fieldPosition="0"/>
    </format>
    <format dxfId="5">
      <pivotArea outline="0" collapsedLevelsAreSubtotals="1" fieldPosition="0"/>
    </format>
    <format dxfId="4">
      <pivotArea field="-2" type="button" dataOnly="0" labelOnly="1" outline="0" axis="axisRow" fieldPosition="0"/>
    </format>
    <format dxfId="3">
      <pivotArea dataOnly="0" labelOnly="1" outline="0" fieldPosition="0">
        <references count="1">
          <reference field="4294967294" count="7">
            <x v="0"/>
            <x v="1"/>
            <x v="2"/>
            <x v="3"/>
            <x v="4"/>
            <x v="5"/>
            <x v="6"/>
          </reference>
        </references>
      </pivotArea>
    </format>
    <format dxfId="2">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Tableau croisé dynamique8" cacheId="4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55:B59" firstHeaderRow="1" firstDataRow="1" firstDataCol="1"/>
  <pivotFields count="35">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axis="axisRow" showAll="0">
      <items count="5">
        <item h="1" x="1"/>
        <item x="3"/>
        <item x="0"/>
        <item x="2"/>
        <item t="default"/>
      </items>
    </pivotField>
    <pivotField showAll="0"/>
  </pivotFields>
  <rowFields count="1">
    <field x="33"/>
  </rowFields>
  <rowItems count="4">
    <i>
      <x v="1"/>
    </i>
    <i>
      <x v="2"/>
    </i>
    <i>
      <x v="3"/>
    </i>
    <i t="grand">
      <x/>
    </i>
  </rowItems>
  <colItems count="1">
    <i/>
  </colItems>
  <dataFields count="1">
    <dataField name="Nombre de commerçants concernés" fld="0" subtotal="count" baseField="0" baseItem="0" numFmtId="1"/>
  </dataFields>
  <formats count="25">
    <format dxfId="38">
      <pivotArea type="all" dataOnly="0" outline="0" fieldPosition="0"/>
    </format>
    <format dxfId="37">
      <pivotArea outline="0" collapsedLevelsAreSubtotals="1" fieldPosition="0"/>
    </format>
    <format dxfId="36">
      <pivotArea field="33" type="button" dataOnly="0" labelOnly="1" outline="0" axis="axisRow" fieldPosition="0"/>
    </format>
    <format dxfId="35">
      <pivotArea dataOnly="0" labelOnly="1" fieldPosition="0">
        <references count="1">
          <reference field="33" count="0"/>
        </references>
      </pivotArea>
    </format>
    <format dxfId="34">
      <pivotArea dataOnly="0" labelOnly="1" grandRow="1" outline="0" fieldPosition="0"/>
    </format>
    <format dxfId="33">
      <pivotArea dataOnly="0" labelOnly="1" outline="0" fieldPosition="0">
        <references count="1">
          <reference field="4294967294" count="1">
            <x v="0"/>
          </reference>
        </references>
      </pivotArea>
    </format>
    <format dxfId="32">
      <pivotArea type="all" dataOnly="0" outline="0" fieldPosition="0"/>
    </format>
    <format dxfId="31">
      <pivotArea outline="0" collapsedLevelsAreSubtotals="1" fieldPosition="0"/>
    </format>
    <format dxfId="30">
      <pivotArea field="33" type="button" dataOnly="0" labelOnly="1" outline="0" axis="axisRow" fieldPosition="0"/>
    </format>
    <format dxfId="29">
      <pivotArea dataOnly="0" labelOnly="1" outline="0" axis="axisValues" fieldPosition="0"/>
    </format>
    <format dxfId="28">
      <pivotArea dataOnly="0" labelOnly="1" fieldPosition="0">
        <references count="1">
          <reference field="33" count="0"/>
        </references>
      </pivotArea>
    </format>
    <format dxfId="27">
      <pivotArea dataOnly="0" labelOnly="1" grandRow="1" outline="0" fieldPosition="0"/>
    </format>
    <format dxfId="26">
      <pivotArea dataOnly="0" labelOnly="1" outline="0" axis="axisValues" fieldPosition="0"/>
    </format>
    <format dxfId="25">
      <pivotArea outline="0" collapsedLevelsAreSubtotals="1" fieldPosition="0"/>
    </format>
    <format dxfId="24">
      <pivotArea dataOnly="0" labelOnly="1" fieldPosition="0">
        <references count="1">
          <reference field="33" count="0"/>
        </references>
      </pivotArea>
    </format>
    <format dxfId="23">
      <pivotArea dataOnly="0" labelOnly="1" grandRow="1" outline="0" fieldPosition="0"/>
    </format>
    <format dxfId="22">
      <pivotArea outline="0" collapsedLevelsAreSubtotals="1" fieldPosition="0"/>
    </format>
    <format dxfId="21">
      <pivotArea dataOnly="0" labelOnly="1" fieldPosition="0">
        <references count="1">
          <reference field="33" count="0"/>
        </references>
      </pivotArea>
    </format>
    <format dxfId="20">
      <pivotArea dataOnly="0" labelOnly="1" grandRow="1" outline="0" fieldPosition="0"/>
    </format>
    <format dxfId="19">
      <pivotArea outline="0" collapsedLevelsAreSubtotals="1" fieldPosition="0"/>
    </format>
    <format dxfId="18">
      <pivotArea dataOnly="0" labelOnly="1" fieldPosition="0">
        <references count="1">
          <reference field="33" count="0"/>
        </references>
      </pivotArea>
    </format>
    <format dxfId="17">
      <pivotArea dataOnly="0" labelOnly="1" grandRow="1" outline="0" fieldPosition="0"/>
    </format>
    <format dxfId="16">
      <pivotArea dataOnly="0" labelOnly="1" fieldPosition="0">
        <references count="1">
          <reference field="33" count="0"/>
        </references>
      </pivotArea>
    </format>
    <format dxfId="15">
      <pivotArea collapsedLevelsAreSubtotals="1" fieldPosition="0">
        <references count="1">
          <reference field="33" count="0"/>
        </references>
      </pivotArea>
    </format>
    <format dxfId="1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Tableau croisé dynamique20" cacheId="4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49:B52" firstHeaderRow="1" firstDataRow="1" firstDataCol="1"/>
  <pivotFields count="4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2"/>
        <item h="1" x="1"/>
        <item t="default"/>
      </items>
    </pivotField>
  </pivotFields>
  <rowFields count="1">
    <field x="48"/>
  </rowFields>
  <rowItems count="3">
    <i>
      <x/>
    </i>
    <i>
      <x v="1"/>
    </i>
    <i t="grand">
      <x/>
    </i>
  </rowItems>
  <colItems count="1">
    <i/>
  </colItems>
  <dataFields count="1">
    <dataField name="Nombre de commerçants concernés" fld="48" subtotal="count" baseField="0" baseItem="0"/>
  </dataFields>
  <formats count="14">
    <format dxfId="52">
      <pivotArea type="all" dataOnly="0" outline="0" fieldPosition="0"/>
    </format>
    <format dxfId="51">
      <pivotArea outline="0" collapsedLevelsAreSubtotals="1" fieldPosition="0"/>
    </format>
    <format dxfId="50">
      <pivotArea field="48" type="button" dataOnly="0" labelOnly="1" outline="0" axis="axisRow" fieldPosition="0"/>
    </format>
    <format dxfId="49">
      <pivotArea dataOnly="0" labelOnly="1" outline="0" axis="axisValues" fieldPosition="0"/>
    </format>
    <format dxfId="48">
      <pivotArea dataOnly="0" labelOnly="1" fieldPosition="0">
        <references count="1">
          <reference field="48" count="0"/>
        </references>
      </pivotArea>
    </format>
    <format dxfId="47">
      <pivotArea dataOnly="0" labelOnly="1" grandRow="1" outline="0" fieldPosition="0"/>
    </format>
    <format dxfId="46">
      <pivotArea dataOnly="0" labelOnly="1" outline="0" axis="axisValues" fieldPosition="0"/>
    </format>
    <format dxfId="45">
      <pivotArea type="all" dataOnly="0" outline="0" fieldPosition="0"/>
    </format>
    <format dxfId="44">
      <pivotArea outline="0" collapsedLevelsAreSubtotals="1" fieldPosition="0"/>
    </format>
    <format dxfId="43">
      <pivotArea field="48" type="button" dataOnly="0" labelOnly="1" outline="0" axis="axisRow" fieldPosition="0"/>
    </format>
    <format dxfId="42">
      <pivotArea dataOnly="0" labelOnly="1" outline="0" axis="axisValues" fieldPosition="0"/>
    </format>
    <format dxfId="41">
      <pivotArea dataOnly="0" labelOnly="1" fieldPosition="0">
        <references count="1">
          <reference field="48" count="0"/>
        </references>
      </pivotArea>
    </format>
    <format dxfId="40">
      <pivotArea dataOnly="0" labelOnly="1" grandRow="1" outline="0" fieldPosition="0"/>
    </format>
    <format dxfId="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7" cacheId="4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2:C75" firstHeaderRow="0" firstDataRow="1" firstDataCol="1"/>
  <pivotFields count="13">
    <pivotField axis="axisRow" dataField="1" showAll="0">
      <items count="4">
        <item h="1"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
  </colFields>
  <colItems count="2">
    <i>
      <x/>
    </i>
    <i i="1">
      <x v="1"/>
    </i>
  </colItems>
  <dataFields count="2">
    <dataField name="# IP" fld="0" subtotal="count" baseField="0" baseItem="0"/>
    <dataField name="% IP" fld="0" subtotal="count" showDataAs="percentOfTotal" baseField="0" baseItem="1" numFmtId="9"/>
  </dataFields>
  <formats count="10">
    <format dxfId="62">
      <pivotArea outline="0" collapsedLevelsAreSubtotals="1" fieldPosition="0">
        <references count="1">
          <reference field="4294967294" count="1" selected="0">
            <x v="1"/>
          </reference>
        </references>
      </pivotArea>
    </format>
    <format dxfId="61">
      <pivotArea outline="0" collapsedLevelsAreSubtotals="1" fieldPosition="0">
        <references count="1">
          <reference field="4294967294" count="1" selected="0">
            <x v="1"/>
          </reference>
        </references>
      </pivotArea>
    </format>
    <format dxfId="60">
      <pivotArea grandRow="1" outline="0" collapsedLevelsAreSubtotals="1" fieldPosition="0"/>
    </format>
    <format dxfId="59">
      <pivotArea dataOnly="0" labelOnly="1" grandRow="1" outline="0" fieldPosition="0"/>
    </format>
    <format dxfId="58">
      <pivotArea type="all" dataOnly="0" outline="0" fieldPosition="0"/>
    </format>
    <format dxfId="57">
      <pivotArea outline="0" collapsedLevelsAreSubtotals="1" fieldPosition="0"/>
    </format>
    <format dxfId="56">
      <pivotArea field="0" type="button" dataOnly="0" labelOnly="1" outline="0" axis="axisRow" fieldPosition="0"/>
    </format>
    <format dxfId="55">
      <pivotArea dataOnly="0" labelOnly="1" fieldPosition="0">
        <references count="1">
          <reference field="0" count="0"/>
        </references>
      </pivotArea>
    </format>
    <format dxfId="54">
      <pivotArea dataOnly="0" labelOnly="1" grandRow="1" outline="0" fieldPosition="0"/>
    </format>
    <format dxfId="53">
      <pivotArea dataOnly="0" labelOnly="1" outline="0" fieldPosition="0">
        <references count="1">
          <reference field="4294967294" count="2">
            <x v="0"/>
            <x v="1"/>
          </reference>
        </references>
      </pivotArea>
    </format>
  </formats>
  <conditionalFormats count="1">
    <conditionalFormat priority="5">
      <pivotAreas count="1">
        <pivotArea type="data" collapsedLevelsAreSubtotals="1" fieldPosition="0">
          <references count="2">
            <reference field="4294967294" count="1" selected="0">
              <x v="1"/>
            </reference>
            <reference field="0"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Tableau croisé dynamique2" cacheId="42"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rowHeaderCaption="Raisons">
  <location ref="A9:B18" firstHeaderRow="1" firstDataRow="1" firstDataCol="1"/>
  <pivotFields count="35">
    <pivotField showAll="0"/>
    <pivotField outline="0" showAll="0"/>
    <pivotField dataField="1" showAll="0"/>
    <pivotField dataField="1" showAll="0"/>
    <pivotField dataField="1" showAll="0"/>
    <pivotField showAll="0"/>
    <pivotField dataField="1" showAll="0"/>
    <pivotField dataField="1" showAll="0"/>
    <pivotField showAll="0"/>
    <pivotField dataField="1"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s>
  <rowFields count="1">
    <field x="-2"/>
  </rowFields>
  <rowItems count="9">
    <i>
      <x/>
    </i>
    <i i="1">
      <x v="1"/>
    </i>
    <i i="2">
      <x v="2"/>
    </i>
    <i i="3">
      <x v="3"/>
    </i>
    <i i="4">
      <x v="4"/>
    </i>
    <i i="5">
      <x v="5"/>
    </i>
    <i i="6">
      <x v="6"/>
    </i>
    <i i="7">
      <x v="7"/>
    </i>
    <i i="8">
      <x v="8"/>
    </i>
  </rowItems>
  <colItems count="1">
    <i/>
  </colItems>
  <dataFields count="9">
    <dataField name="Articles trop chers" fld="11" baseField="0" baseItem="1"/>
    <dataField name="Articles indisponibles chez le fournisseur" fld="13" baseField="0" baseItem="1"/>
    <dataField name="Taux de change" fld="2" baseField="0" baseItem="0"/>
    <dataField name="Prix du transport" fld="6" baseField="0" baseItem="0"/>
    <dataField name="Insécurité sur les routes" fld="4" baseField="0" baseItem="0"/>
    <dataField name="Absence de moyens de transport" fld="9" baseField="0" baseItem="0"/>
    <dataField name="Insécurité en ville" fld="3" baseField="0" baseItem="1"/>
    <dataField name="Problèmes de stockage" fld="12" baseField="0" baseItem="1"/>
    <dataField name="Routes fermées" fld="7" baseField="0" baseItem="0"/>
  </dataFields>
  <formats count="6">
    <format dxfId="68">
      <pivotArea field="-2" type="button" dataOnly="0" labelOnly="1" outline="0" axis="axisRow" fieldPosition="0"/>
    </format>
    <format dxfId="67">
      <pivotArea dataOnly="0" labelOnly="1" grandCol="1" outline="0" axis="axisCol" fieldPosition="0"/>
    </format>
    <format dxfId="66">
      <pivotArea outline="0" collapsedLevelsAreSubtotals="1" fieldPosition="0"/>
    </format>
    <format dxfId="65">
      <pivotArea dataOnly="0" labelOnly="1" outline="0" fieldPosition="0">
        <references count="1">
          <reference field="4294967294" count="9">
            <x v="0"/>
            <x v="1"/>
            <x v="2"/>
            <x v="3"/>
            <x v="4"/>
            <x v="5"/>
            <x v="6"/>
            <x v="7"/>
            <x v="8"/>
          </reference>
        </references>
      </pivotArea>
    </format>
    <format dxfId="64">
      <pivotArea field="-2" type="button" dataOnly="0" labelOnly="1" outline="0" axis="axisRow" fieldPosition="0"/>
    </format>
    <format dxfId="63">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Tableau croisé dynamique9" cacheId="4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62:B66" firstHeaderRow="1" firstDataRow="1" firstDataCol="1"/>
  <pivotFields count="35">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axis="axisRow" showAll="0">
      <items count="5">
        <item h="1" x="2"/>
        <item x="3"/>
        <item x="1"/>
        <item x="0"/>
        <item t="default"/>
      </items>
    </pivotField>
  </pivotFields>
  <rowFields count="1">
    <field x="34"/>
  </rowFields>
  <rowItems count="4">
    <i>
      <x v="1"/>
    </i>
    <i>
      <x v="2"/>
    </i>
    <i>
      <x v="3"/>
    </i>
    <i t="grand">
      <x/>
    </i>
  </rowItems>
  <colItems count="1">
    <i/>
  </colItems>
  <dataFields count="1">
    <dataField name="No" fld="0" subtotal="count" baseField="0" baseItem="0"/>
  </dataFields>
  <formats count="31">
    <format dxfId="99">
      <pivotArea type="all" dataOnly="0" outline="0" fieldPosition="0"/>
    </format>
    <format dxfId="98">
      <pivotArea outline="0" collapsedLevelsAreSubtotals="1" fieldPosition="0"/>
    </format>
    <format dxfId="97">
      <pivotArea field="34" type="button" dataOnly="0" labelOnly="1" outline="0" axis="axisRow" fieldPosition="0"/>
    </format>
    <format dxfId="96">
      <pivotArea dataOnly="0" labelOnly="1" outline="0" axis="axisValues" fieldPosition="0"/>
    </format>
    <format dxfId="95">
      <pivotArea dataOnly="0" labelOnly="1" fieldPosition="0">
        <references count="1">
          <reference field="34" count="0"/>
        </references>
      </pivotArea>
    </format>
    <format dxfId="94">
      <pivotArea dataOnly="0" labelOnly="1" grandRow="1" outline="0" fieldPosition="0"/>
    </format>
    <format dxfId="93">
      <pivotArea dataOnly="0" labelOnly="1" outline="0" axis="axisValues" fieldPosition="0"/>
    </format>
    <format dxfId="92">
      <pivotArea type="all" dataOnly="0" outline="0" fieldPosition="0"/>
    </format>
    <format dxfId="91">
      <pivotArea outline="0" collapsedLevelsAreSubtotals="1" fieldPosition="0"/>
    </format>
    <format dxfId="90">
      <pivotArea field="34" type="button" dataOnly="0" labelOnly="1" outline="0" axis="axisRow" fieldPosition="0"/>
    </format>
    <format dxfId="89">
      <pivotArea dataOnly="0" labelOnly="1" outline="0" axis="axisValues" fieldPosition="0"/>
    </format>
    <format dxfId="88">
      <pivotArea dataOnly="0" labelOnly="1" fieldPosition="0">
        <references count="1">
          <reference field="34" count="0"/>
        </references>
      </pivotArea>
    </format>
    <format dxfId="87">
      <pivotArea dataOnly="0" labelOnly="1" grandRow="1" outline="0" fieldPosition="0"/>
    </format>
    <format dxfId="86">
      <pivotArea dataOnly="0" labelOnly="1" outline="0" axis="axisValues" fieldPosition="0"/>
    </format>
    <format dxfId="85">
      <pivotArea type="all" dataOnly="0" outline="0" fieldPosition="0"/>
    </format>
    <format dxfId="84">
      <pivotArea outline="0" collapsedLevelsAreSubtotals="1" fieldPosition="0"/>
    </format>
    <format dxfId="83">
      <pivotArea field="34" type="button" dataOnly="0" labelOnly="1" outline="0" axis="axisRow" fieldPosition="0"/>
    </format>
    <format dxfId="82">
      <pivotArea dataOnly="0" labelOnly="1" outline="0" axis="axisValues" fieldPosition="0"/>
    </format>
    <format dxfId="81">
      <pivotArea dataOnly="0" labelOnly="1" fieldPosition="0">
        <references count="1">
          <reference field="34" count="0"/>
        </references>
      </pivotArea>
    </format>
    <format dxfId="80">
      <pivotArea dataOnly="0" labelOnly="1" grandRow="1" outline="0" fieldPosition="0"/>
    </format>
    <format dxfId="79">
      <pivotArea dataOnly="0" labelOnly="1" outline="0" axis="axisValues" fieldPosition="0"/>
    </format>
    <format dxfId="78">
      <pivotArea type="all" dataOnly="0" outline="0" fieldPosition="0"/>
    </format>
    <format dxfId="77">
      <pivotArea outline="0" collapsedLevelsAreSubtotals="1" fieldPosition="0"/>
    </format>
    <format dxfId="76">
      <pivotArea field="34" type="button" dataOnly="0" labelOnly="1" outline="0" axis="axisRow" fieldPosition="0"/>
    </format>
    <format dxfId="75">
      <pivotArea dataOnly="0" labelOnly="1" outline="0" axis="axisValues" fieldPosition="0"/>
    </format>
    <format dxfId="74">
      <pivotArea dataOnly="0" labelOnly="1" fieldPosition="0">
        <references count="1">
          <reference field="34" count="0"/>
        </references>
      </pivotArea>
    </format>
    <format dxfId="73">
      <pivotArea dataOnly="0" labelOnly="1" grandRow="1" outline="0" fieldPosition="0"/>
    </format>
    <format dxfId="72">
      <pivotArea dataOnly="0" labelOnly="1" outline="0" axis="axisValues" fieldPosition="0"/>
    </format>
    <format dxfId="71">
      <pivotArea dataOnly="0" labelOnly="1" fieldPosition="0">
        <references count="1">
          <reference field="34" count="0"/>
        </references>
      </pivotArea>
    </format>
    <format dxfId="70">
      <pivotArea outline="0" collapsedLevelsAreSubtotals="1" fieldPosition="0"/>
    </format>
    <format dxfId="69">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Tableau croisé dynamique19" cacheId="4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43:B46" firstHeaderRow="1" firstDataRow="1" firstDataCol="1"/>
  <pivotFields count="4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s>
  <rowFields count="1">
    <field x="47"/>
  </rowFields>
  <rowItems count="3">
    <i>
      <x/>
    </i>
    <i>
      <x v="1"/>
    </i>
    <i t="grand">
      <x/>
    </i>
  </rowItems>
  <colItems count="1">
    <i/>
  </colItems>
  <dataFields count="1">
    <dataField name="Nombre de Fournisseurs  concernés" fld="47" subtotal="count" baseField="0" baseItem="0"/>
  </dataFields>
  <formats count="7">
    <format dxfId="106">
      <pivotArea type="all" dataOnly="0" outline="0" fieldPosition="0"/>
    </format>
    <format dxfId="105">
      <pivotArea outline="0" collapsedLevelsAreSubtotals="1" fieldPosition="0"/>
    </format>
    <format dxfId="104">
      <pivotArea field="47" type="button" dataOnly="0" labelOnly="1" outline="0" axis="axisRow" fieldPosition="0"/>
    </format>
    <format dxfId="103">
      <pivotArea dataOnly="0" labelOnly="1" outline="0" axis="axisValues" fieldPosition="0"/>
    </format>
    <format dxfId="102">
      <pivotArea dataOnly="0" labelOnly="1" fieldPosition="0">
        <references count="1">
          <reference field="47" count="0"/>
        </references>
      </pivotArea>
    </format>
    <format dxfId="101">
      <pivotArea dataOnly="0" labelOnly="1" grandRow="1" outline="0" fieldPosition="0"/>
    </format>
    <format dxfId="10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8" cacheId="49"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olHeaderCaption="">
  <location ref="A79:C88" firstHeaderRow="1" firstDataRow="2" firstDataCol="1"/>
  <pivotFields count="14">
    <pivotField showAll="0"/>
    <pivotField axis="axisCol" showAll="0">
      <items count="4">
        <item h="1" x="0"/>
        <item h="1" x="1"/>
        <item x="2"/>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showAll="0"/>
    <pivotField showAll="0"/>
  </pivotFields>
  <rowFields count="1">
    <field x="-2"/>
  </rowFields>
  <rowItems count="8">
    <i>
      <x/>
    </i>
    <i i="1">
      <x v="1"/>
    </i>
    <i i="2">
      <x v="2"/>
    </i>
    <i i="3">
      <x v="3"/>
    </i>
    <i i="4">
      <x v="4"/>
    </i>
    <i i="5">
      <x v="5"/>
    </i>
    <i i="6">
      <x v="6"/>
    </i>
    <i i="7">
      <x v="7"/>
    </i>
  </rowItems>
  <colFields count="1">
    <field x="1"/>
  </colFields>
  <colItems count="2">
    <i>
      <x v="2"/>
    </i>
    <i t="grand">
      <x/>
    </i>
  </colItems>
  <dataFields count="8">
    <dataField name="Problèmes liés à l'insécurité" fld="3" baseField="1" baseItem="2"/>
    <dataField name="Problèmes de transport" fld="4" baseField="1" baseItem="2"/>
    <dataField name="Catastrophe naturelle" fld="5" baseField="1" baseItem="2"/>
    <dataField name="Sécheresse" fld="6" baseField="1" baseItem="2"/>
    <dataField name="Problèmes d'infrastructures" fld="7" baseField="1" baseItem="2"/>
    <dataField name="Problèmes technique sur le réseau" fld="8" baseField="1" baseItem="2"/>
    <dataField name="Difficultés politiques" fld="9" baseField="1" baseItem="2"/>
    <dataField name="Autre *" fld="11" baseField="1" baseItem="2"/>
  </dataFields>
  <formats count="7">
    <format dxfId="113">
      <pivotArea field="-2" type="button" dataOnly="0" labelOnly="1" outline="0" axis="axisRow" fieldPosition="0"/>
    </format>
    <format dxfId="112">
      <pivotArea dataOnly="0" labelOnly="1" outline="0" fieldPosition="0">
        <references count="1">
          <reference field="4294967294" count="2">
            <x v="0"/>
            <x v="1"/>
          </reference>
        </references>
      </pivotArea>
    </format>
    <format dxfId="111">
      <pivotArea dataOnly="0" labelOnly="1" outline="0" fieldPosition="0">
        <references count="1">
          <reference field="4294967294" count="6">
            <x v="2"/>
            <x v="3"/>
            <x v="4"/>
            <x v="5"/>
            <x v="6"/>
            <x v="7"/>
          </reference>
        </references>
      </pivotArea>
    </format>
    <format dxfId="110">
      <pivotArea outline="0" collapsedLevelsAreSubtotals="1" fieldPosition="0"/>
    </format>
    <format dxfId="109">
      <pivotArea dataOnly="0" labelOnly="1" fieldPosition="0">
        <references count="1">
          <reference field="1" count="0"/>
        </references>
      </pivotArea>
    </format>
    <format dxfId="108">
      <pivotArea dataOnly="0" labelOnly="1" grandCol="1" outline="0" fieldPosition="0"/>
    </format>
    <format dxfId="107">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Tableau croisé dynamique5" cacheId="4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
  <location ref="A37:B40" firstHeaderRow="1" firstDataRow="1" firstDataCol="1"/>
  <pivotFields count="35">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4">
        <item h="1" x="1"/>
        <item x="2"/>
        <item x="0"/>
        <item t="default"/>
      </items>
      <autoSortScope>
        <pivotArea dataOnly="0" outline="0" fieldPosition="0">
          <references count="1">
            <reference field="4294967294" count="1" selected="0">
              <x v="0"/>
            </reference>
          </references>
        </pivotArea>
      </autoSortScope>
    </pivotField>
    <pivotField showAll="0"/>
    <pivotField showAll="0"/>
    <pivotField showAll="0" defaultSubtotal="0"/>
    <pivotField showAll="0" defaultSubtotal="0"/>
    <pivotField showAll="0"/>
    <pivotField showAll="0"/>
  </pivotFields>
  <rowFields count="1">
    <field x="28"/>
  </rowFields>
  <rowItems count="3">
    <i>
      <x v="2"/>
    </i>
    <i>
      <x v="1"/>
    </i>
    <i t="grand">
      <x/>
    </i>
  </rowItems>
  <colItems count="1">
    <i/>
  </colItems>
  <dataFields count="1">
    <dataField name="Nombre de Fournisseur concernés" fld="0" subtotal="count" baseField="0" baseItem="0"/>
  </dataFields>
  <formats count="14">
    <format dxfId="127">
      <pivotArea type="all" dataOnly="0" outline="0" fieldPosition="0"/>
    </format>
    <format dxfId="126">
      <pivotArea outline="0" collapsedLevelsAreSubtotals="1" fieldPosition="0"/>
    </format>
    <format dxfId="125">
      <pivotArea field="28" type="button" dataOnly="0" labelOnly="1" outline="0" axis="axisRow" fieldPosition="0"/>
    </format>
    <format dxfId="124">
      <pivotArea dataOnly="0" labelOnly="1" outline="0" axis="axisValues" fieldPosition="0"/>
    </format>
    <format dxfId="123">
      <pivotArea dataOnly="0" labelOnly="1" fieldPosition="0">
        <references count="1">
          <reference field="28" count="0"/>
        </references>
      </pivotArea>
    </format>
    <format dxfId="122">
      <pivotArea dataOnly="0" labelOnly="1" grandRow="1" outline="0" fieldPosition="0"/>
    </format>
    <format dxfId="121">
      <pivotArea dataOnly="0" labelOnly="1" outline="0" axis="axisValues" fieldPosition="0"/>
    </format>
    <format dxfId="120">
      <pivotArea collapsedLevelsAreSubtotals="1" fieldPosition="0">
        <references count="1">
          <reference field="28" count="0"/>
        </references>
      </pivotArea>
    </format>
    <format dxfId="119">
      <pivotArea field="28" type="button" dataOnly="0" labelOnly="1" outline="0" axis="axisRow" fieldPosition="0"/>
    </format>
    <format dxfId="118">
      <pivotArea dataOnly="0" labelOnly="1" outline="0" axis="axisValues" fieldPosition="0"/>
    </format>
    <format dxfId="117">
      <pivotArea dataOnly="0" labelOnly="1" fieldPosition="0">
        <references count="1">
          <reference field="28" count="0"/>
        </references>
      </pivotArea>
    </format>
    <format dxfId="116">
      <pivotArea dataOnly="0" labelOnly="1" outline="0" axis="axisValues" fieldPosition="0"/>
    </format>
    <format dxfId="115">
      <pivotArea grandRow="1" outline="0" collapsedLevelsAreSubtotals="1" fieldPosition="0"/>
    </format>
    <format dxfId="11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Tableau croisé dynamique1" cacheId="4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location ref="A2:B6" firstHeaderRow="1" firstDataRow="1" firstDataCol="1"/>
  <pivotFields count="35">
    <pivotField axis="axisRow" dataField="1" showAll="0" sortType="descending">
      <items count="5">
        <item h="1" x="1"/>
        <item x="3"/>
        <item x="2"/>
        <item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s>
  <rowFields count="1">
    <field x="0"/>
  </rowFields>
  <rowItems count="4">
    <i>
      <x v="3"/>
    </i>
    <i>
      <x v="2"/>
    </i>
    <i>
      <x v="1"/>
    </i>
    <i t="grand">
      <x/>
    </i>
  </rowItems>
  <colItems count="1">
    <i/>
  </colItems>
  <dataFields count="1">
    <dataField name="No" fld="0" subtotal="count" baseField="0" baseItem="0"/>
  </dataFields>
  <formats count="14">
    <format dxfId="141">
      <pivotArea field="0" type="button" dataOnly="0" labelOnly="1" outline="0" axis="axisRow" fieldPosition="0"/>
    </format>
    <format dxfId="140">
      <pivotArea dataOnly="0" labelOnly="1" outline="0" fieldPosition="0">
        <references count="1">
          <reference field="4294967294" count="1">
            <x v="0"/>
          </reference>
        </references>
      </pivotArea>
    </format>
    <format dxfId="139">
      <pivotArea outline="0" collapsedLevelsAreSubtotals="1" fieldPosition="0"/>
    </format>
    <format dxfId="138">
      <pivotArea dataOnly="0" labelOnly="1" fieldPosition="0">
        <references count="1">
          <reference field="0" count="0"/>
        </references>
      </pivotArea>
    </format>
    <format dxfId="137">
      <pivotArea dataOnly="0" labelOnly="1" grandRow="1" outline="0" fieldPosition="0"/>
    </format>
    <format dxfId="136">
      <pivotArea grandRow="1" outline="0" collapsedLevelsAreSubtotals="1" fieldPosition="0"/>
    </format>
    <format dxfId="135">
      <pivotArea dataOnly="0" labelOnly="1" grandRow="1" outline="0" fieldPosition="0"/>
    </format>
    <format dxfId="134">
      <pivotArea collapsedLevelsAreSubtotals="1" fieldPosition="0">
        <references count="1">
          <reference field="0" count="0"/>
        </references>
      </pivotArea>
    </format>
    <format dxfId="133">
      <pivotArea dataOnly="0" labelOnly="1" fieldPosition="0">
        <references count="1">
          <reference field="0" count="0"/>
        </references>
      </pivotArea>
    </format>
    <format dxfId="132">
      <pivotArea grandRow="1" outline="0" collapsedLevelsAreSubtotals="1" fieldPosition="0"/>
    </format>
    <format dxfId="131">
      <pivotArea dataOnly="0" labelOnly="1" grandRow="1" outline="0" fieldPosition="0"/>
    </format>
    <format dxfId="130">
      <pivotArea field="0" type="button" dataOnly="0" labelOnly="1" outline="0" axis="axisRow" fieldPosition="0"/>
    </format>
    <format dxfId="129">
      <pivotArea dataOnly="0" labelOnly="1" outline="0" axis="axisValues" fieldPosition="0"/>
    </format>
    <format dxfId="1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printerSettings" Target="../printerSettings/printerSettings6.bin"/><Relationship Id="rId5" Type="http://schemas.openxmlformats.org/officeDocument/2006/relationships/pivotTable" Target="../pivotTables/pivotTable7.xml"/><Relationship Id="rId4"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0.xml"/><Relationship Id="rId2" Type="http://schemas.openxmlformats.org/officeDocument/2006/relationships/pivotTable" Target="../pivotTables/pivotTable9.xml"/><Relationship Id="rId1" Type="http://schemas.openxmlformats.org/officeDocument/2006/relationships/pivotTable" Target="../pivotTables/pivotTable8.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18.xml"/><Relationship Id="rId13" Type="http://schemas.openxmlformats.org/officeDocument/2006/relationships/pivotTable" Target="../pivotTables/pivotTable23.xml"/><Relationship Id="rId3" Type="http://schemas.openxmlformats.org/officeDocument/2006/relationships/pivotTable" Target="../pivotTables/pivotTable13.xml"/><Relationship Id="rId7" Type="http://schemas.openxmlformats.org/officeDocument/2006/relationships/pivotTable" Target="../pivotTables/pivotTable17.xml"/><Relationship Id="rId12" Type="http://schemas.openxmlformats.org/officeDocument/2006/relationships/pivotTable" Target="../pivotTables/pivotTable22.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11" Type="http://schemas.openxmlformats.org/officeDocument/2006/relationships/pivotTable" Target="../pivotTables/pivotTable21.xml"/><Relationship Id="rId5" Type="http://schemas.openxmlformats.org/officeDocument/2006/relationships/pivotTable" Target="../pivotTables/pivotTable15.xml"/><Relationship Id="rId10" Type="http://schemas.openxmlformats.org/officeDocument/2006/relationships/pivotTable" Target="../pivotTables/pivotTable20.xml"/><Relationship Id="rId4" Type="http://schemas.openxmlformats.org/officeDocument/2006/relationships/pivotTable" Target="../pivotTables/pivotTable14.xml"/><Relationship Id="rId9" Type="http://schemas.openxmlformats.org/officeDocument/2006/relationships/pivotTable" Target="../pivotTables/pivotTable19.xml"/><Relationship Id="rId14" Type="http://schemas.openxmlformats.org/officeDocument/2006/relationships/pivotTable" Target="../pivotTables/pivotTable24.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32.xml"/><Relationship Id="rId3" Type="http://schemas.openxmlformats.org/officeDocument/2006/relationships/pivotTable" Target="../pivotTables/pivotTable27.xml"/><Relationship Id="rId7" Type="http://schemas.openxmlformats.org/officeDocument/2006/relationships/pivotTable" Target="../pivotTables/pivotTable31.xml"/><Relationship Id="rId2" Type="http://schemas.openxmlformats.org/officeDocument/2006/relationships/pivotTable" Target="../pivotTables/pivotTable26.xml"/><Relationship Id="rId1" Type="http://schemas.openxmlformats.org/officeDocument/2006/relationships/pivotTable" Target="../pivotTables/pivotTable25.xml"/><Relationship Id="rId6" Type="http://schemas.openxmlformats.org/officeDocument/2006/relationships/pivotTable" Target="../pivotTables/pivotTable30.xml"/><Relationship Id="rId5" Type="http://schemas.openxmlformats.org/officeDocument/2006/relationships/pivotTable" Target="../pivotTables/pivotTable29.xml"/><Relationship Id="rId4" Type="http://schemas.openxmlformats.org/officeDocument/2006/relationships/pivotTable" Target="../pivotTables/pivotTable28.xml"/><Relationship Id="rId9"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40.xml"/><Relationship Id="rId3" Type="http://schemas.openxmlformats.org/officeDocument/2006/relationships/pivotTable" Target="../pivotTables/pivotTable35.xml"/><Relationship Id="rId7" Type="http://schemas.openxmlformats.org/officeDocument/2006/relationships/pivotTable" Target="../pivotTables/pivotTable39.xml"/><Relationship Id="rId2" Type="http://schemas.openxmlformats.org/officeDocument/2006/relationships/pivotTable" Target="../pivotTables/pivotTable34.xml"/><Relationship Id="rId1" Type="http://schemas.openxmlformats.org/officeDocument/2006/relationships/pivotTable" Target="../pivotTables/pivotTable33.xml"/><Relationship Id="rId6" Type="http://schemas.openxmlformats.org/officeDocument/2006/relationships/pivotTable" Target="../pivotTables/pivotTable38.xml"/><Relationship Id="rId5" Type="http://schemas.openxmlformats.org/officeDocument/2006/relationships/pivotTable" Target="../pivotTables/pivotTable37.xml"/><Relationship Id="rId10" Type="http://schemas.openxmlformats.org/officeDocument/2006/relationships/pivotTable" Target="../pivotTables/pivotTable42.xml"/><Relationship Id="rId4" Type="http://schemas.openxmlformats.org/officeDocument/2006/relationships/pivotTable" Target="../pivotTables/pivotTable36.xml"/><Relationship Id="rId9" Type="http://schemas.openxmlformats.org/officeDocument/2006/relationships/pivotTable" Target="../pivotTables/pivotTable4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workbookViewId="0">
      <selection activeCell="B5" sqref="B5"/>
    </sheetView>
  </sheetViews>
  <sheetFormatPr defaultColWidth="10.6640625" defaultRowHeight="15.5" x14ac:dyDescent="0.35"/>
  <cols>
    <col min="1" max="1" width="22.33203125" customWidth="1"/>
    <col min="2" max="2" width="103.6640625" customWidth="1"/>
  </cols>
  <sheetData>
    <row r="1" spans="1:21" ht="22.5" x14ac:dyDescent="0.35">
      <c r="A1" s="153" t="s">
        <v>2089</v>
      </c>
      <c r="B1" s="154"/>
      <c r="C1" s="2"/>
      <c r="D1" s="2"/>
      <c r="E1" s="2"/>
      <c r="F1" s="2"/>
      <c r="G1" s="2"/>
      <c r="H1" s="2"/>
      <c r="I1" s="2"/>
      <c r="J1" s="2"/>
      <c r="K1" s="2"/>
      <c r="L1" s="2"/>
      <c r="M1" s="2"/>
      <c r="N1" s="2"/>
      <c r="O1" s="2"/>
      <c r="P1" s="2"/>
      <c r="Q1" s="2"/>
      <c r="R1" s="2"/>
      <c r="S1" s="2"/>
      <c r="T1" s="2"/>
      <c r="U1" s="2"/>
    </row>
    <row r="2" spans="1:21" ht="22.5" x14ac:dyDescent="0.35">
      <c r="A2" s="3" t="s">
        <v>3370</v>
      </c>
      <c r="B2" s="4"/>
      <c r="C2" s="2"/>
      <c r="D2" s="2"/>
      <c r="E2" s="2"/>
      <c r="F2" s="2"/>
      <c r="G2" s="2"/>
      <c r="H2" s="2"/>
      <c r="I2" s="2"/>
      <c r="J2" s="2"/>
      <c r="K2" s="2"/>
      <c r="L2" s="2"/>
      <c r="M2" s="2"/>
      <c r="N2" s="2"/>
      <c r="O2" s="2"/>
      <c r="P2" s="2"/>
      <c r="Q2" s="2"/>
      <c r="R2" s="2"/>
      <c r="S2" s="2"/>
      <c r="T2" s="2"/>
      <c r="U2" s="2"/>
    </row>
    <row r="3" spans="1:21" x14ac:dyDescent="0.35">
      <c r="A3" s="105">
        <v>44197</v>
      </c>
      <c r="B3" s="2"/>
      <c r="C3" s="2"/>
      <c r="D3" s="2"/>
      <c r="E3" s="2"/>
      <c r="F3" s="2"/>
      <c r="G3" s="2"/>
      <c r="H3" s="2"/>
      <c r="I3" s="2"/>
      <c r="J3" s="2"/>
      <c r="K3" s="2"/>
      <c r="L3" s="2"/>
      <c r="M3" s="2"/>
      <c r="N3" s="2"/>
      <c r="O3" s="2"/>
      <c r="P3" s="2"/>
      <c r="Q3" s="2"/>
      <c r="R3" s="2"/>
      <c r="S3" s="2"/>
      <c r="T3" s="2"/>
      <c r="U3" s="2"/>
    </row>
    <row r="4" spans="1:21" ht="16" thickBot="1" x14ac:dyDescent="0.4">
      <c r="A4" s="5" t="s">
        <v>2038</v>
      </c>
      <c r="B4" s="6" t="s">
        <v>2039</v>
      </c>
      <c r="C4" s="2"/>
      <c r="D4" s="2"/>
      <c r="E4" s="2"/>
      <c r="F4" s="2"/>
      <c r="G4" s="2"/>
      <c r="H4" s="2"/>
      <c r="I4" s="2"/>
      <c r="J4" s="2"/>
      <c r="K4" s="2"/>
      <c r="L4" s="2"/>
      <c r="M4" s="2"/>
      <c r="N4" s="2"/>
      <c r="O4" s="2"/>
      <c r="P4" s="2"/>
      <c r="Q4" s="2"/>
      <c r="R4" s="2"/>
      <c r="S4" s="2"/>
      <c r="T4" s="2"/>
      <c r="U4" s="2"/>
    </row>
    <row r="5" spans="1:21" ht="186" customHeight="1" thickBot="1" x14ac:dyDescent="0.4">
      <c r="A5" s="7" t="s">
        <v>2040</v>
      </c>
      <c r="B5" s="8" t="s">
        <v>2090</v>
      </c>
      <c r="C5" s="2"/>
      <c r="D5" s="2"/>
      <c r="E5" s="2"/>
      <c r="F5" s="2"/>
      <c r="G5" s="2"/>
      <c r="H5" s="2"/>
      <c r="I5" s="2"/>
      <c r="J5" s="2"/>
      <c r="K5" s="2"/>
      <c r="L5" s="2"/>
      <c r="M5" s="2"/>
      <c r="N5" s="2"/>
      <c r="O5" s="2"/>
      <c r="P5" s="2"/>
      <c r="Q5" s="2"/>
      <c r="R5" s="2"/>
      <c r="S5" s="2"/>
      <c r="T5" s="2"/>
      <c r="U5" s="2"/>
    </row>
    <row r="6" spans="1:21" ht="16" thickBot="1" x14ac:dyDescent="0.4">
      <c r="A6" s="7" t="s">
        <v>2041</v>
      </c>
      <c r="B6" s="8" t="s">
        <v>3371</v>
      </c>
      <c r="C6" s="2"/>
      <c r="D6" s="2"/>
      <c r="E6" s="2"/>
      <c r="F6" s="2"/>
      <c r="G6" s="2"/>
      <c r="H6" s="2"/>
      <c r="I6" s="2"/>
      <c r="J6" s="2"/>
      <c r="K6" s="2"/>
      <c r="L6" s="2"/>
      <c r="M6" s="2"/>
      <c r="N6" s="2"/>
      <c r="O6" s="2"/>
      <c r="P6" s="2"/>
      <c r="Q6" s="2"/>
      <c r="R6" s="2"/>
      <c r="S6" s="2"/>
      <c r="T6" s="2"/>
      <c r="U6" s="2"/>
    </row>
    <row r="7" spans="1:21" ht="91.5" thickBot="1" x14ac:dyDescent="0.4">
      <c r="A7" s="7" t="s">
        <v>2042</v>
      </c>
      <c r="B7" s="8" t="s">
        <v>3373</v>
      </c>
      <c r="C7" s="2"/>
      <c r="D7" s="2"/>
      <c r="E7" s="2"/>
      <c r="F7" s="2"/>
      <c r="G7" s="2"/>
      <c r="H7" s="2"/>
      <c r="I7" s="2"/>
      <c r="J7" s="2"/>
      <c r="K7" s="2"/>
      <c r="L7" s="2"/>
      <c r="M7" s="2"/>
      <c r="N7" s="2"/>
      <c r="O7" s="2"/>
      <c r="P7" s="2"/>
      <c r="Q7" s="2"/>
      <c r="R7" s="2"/>
      <c r="S7" s="2"/>
      <c r="T7" s="2"/>
      <c r="U7" s="2"/>
    </row>
    <row r="8" spans="1:21" ht="39.5" thickBot="1" x14ac:dyDescent="0.4">
      <c r="A8" s="7" t="s">
        <v>2043</v>
      </c>
      <c r="B8" s="106" t="s">
        <v>3372</v>
      </c>
      <c r="C8" s="2"/>
      <c r="D8" s="2"/>
      <c r="E8" s="2"/>
      <c r="F8" s="2"/>
      <c r="G8" s="2"/>
      <c r="H8" s="2"/>
      <c r="I8" s="2"/>
      <c r="J8" s="2"/>
      <c r="K8" s="2"/>
      <c r="L8" s="2"/>
      <c r="M8" s="2"/>
      <c r="N8" s="2"/>
      <c r="O8" s="2"/>
      <c r="P8" s="2"/>
      <c r="Q8" s="2"/>
      <c r="R8" s="2"/>
      <c r="S8" s="2"/>
      <c r="T8" s="2"/>
      <c r="U8" s="2"/>
    </row>
    <row r="9" spans="1:21" ht="26.5" thickBot="1" x14ac:dyDescent="0.4">
      <c r="A9" s="7" t="s">
        <v>2044</v>
      </c>
      <c r="B9" s="8" t="s">
        <v>2124</v>
      </c>
      <c r="C9" s="2"/>
      <c r="D9" s="2"/>
      <c r="E9" s="2"/>
      <c r="F9" s="2"/>
      <c r="G9" s="2"/>
      <c r="H9" s="2"/>
      <c r="I9" s="2"/>
      <c r="J9" s="2"/>
      <c r="K9" s="2"/>
      <c r="L9" s="2"/>
      <c r="M9" s="2"/>
      <c r="N9" s="2"/>
      <c r="O9" s="2"/>
      <c r="P9" s="2"/>
      <c r="Q9" s="2"/>
      <c r="R9" s="2"/>
      <c r="S9" s="2"/>
      <c r="T9" s="2"/>
      <c r="U9" s="2"/>
    </row>
    <row r="10" spans="1:21" ht="26.5" thickBot="1" x14ac:dyDescent="0.4">
      <c r="A10" s="7" t="s">
        <v>2045</v>
      </c>
      <c r="B10" s="8" t="s">
        <v>3374</v>
      </c>
      <c r="C10" s="2"/>
      <c r="D10" s="2"/>
      <c r="E10" s="2"/>
      <c r="F10" s="2"/>
      <c r="G10" s="2"/>
      <c r="H10" s="2"/>
      <c r="I10" s="2"/>
      <c r="J10" s="2"/>
      <c r="K10" s="2"/>
      <c r="L10" s="2"/>
      <c r="M10" s="2"/>
      <c r="N10" s="2"/>
      <c r="O10" s="2"/>
      <c r="P10" s="2"/>
      <c r="Q10" s="2"/>
      <c r="R10" s="2"/>
      <c r="S10" s="2"/>
      <c r="T10" s="2"/>
      <c r="U10" s="2"/>
    </row>
    <row r="11" spans="1:21" x14ac:dyDescent="0.35">
      <c r="C11" s="2"/>
      <c r="D11" s="2"/>
      <c r="E11" s="2"/>
      <c r="F11" s="2"/>
      <c r="G11" s="2"/>
      <c r="H11" s="2"/>
      <c r="I11" s="2"/>
      <c r="J11" s="2"/>
      <c r="K11" s="2"/>
      <c r="L11" s="2"/>
      <c r="M11" s="2"/>
      <c r="N11" s="2"/>
      <c r="O11" s="2"/>
      <c r="P11" s="2"/>
      <c r="Q11" s="2"/>
      <c r="R11" s="2"/>
      <c r="S11" s="2"/>
      <c r="T11" s="2"/>
      <c r="U11" s="2"/>
    </row>
    <row r="12" spans="1:21" ht="27" customHeight="1" x14ac:dyDescent="0.35">
      <c r="A12" s="9" t="s">
        <v>2046</v>
      </c>
      <c r="B12" s="9" t="s">
        <v>2039</v>
      </c>
      <c r="C12" s="2"/>
      <c r="D12" s="2"/>
      <c r="E12" s="2"/>
      <c r="F12" s="2"/>
      <c r="G12" s="2"/>
      <c r="H12" s="2"/>
      <c r="I12" s="2"/>
      <c r="J12" s="2"/>
      <c r="K12" s="2"/>
      <c r="L12" s="2"/>
      <c r="M12" s="2"/>
      <c r="N12" s="2"/>
      <c r="O12" s="2"/>
      <c r="P12" s="2"/>
      <c r="Q12" s="2"/>
      <c r="R12" s="2"/>
      <c r="S12" s="2"/>
      <c r="T12" s="2"/>
      <c r="U12" s="2"/>
    </row>
    <row r="13" spans="1:21" x14ac:dyDescent="0.35">
      <c r="A13" s="10" t="s">
        <v>2125</v>
      </c>
      <c r="B13" s="11" t="s">
        <v>2047</v>
      </c>
      <c r="D13" s="2"/>
      <c r="E13" s="2"/>
      <c r="F13" s="2"/>
      <c r="G13" s="2"/>
      <c r="H13" s="2"/>
      <c r="I13" s="2"/>
      <c r="J13" s="2"/>
      <c r="K13" s="2"/>
      <c r="L13" s="2"/>
      <c r="M13" s="2"/>
      <c r="N13" s="2"/>
      <c r="O13" s="2"/>
      <c r="P13" s="2"/>
      <c r="Q13" s="2"/>
      <c r="R13" s="2"/>
      <c r="S13" s="2"/>
      <c r="T13" s="2"/>
      <c r="U13" s="2"/>
    </row>
    <row r="14" spans="1:21" x14ac:dyDescent="0.35">
      <c r="A14" s="10" t="s">
        <v>2085</v>
      </c>
      <c r="B14" s="11" t="s">
        <v>2127</v>
      </c>
      <c r="C14" s="2"/>
      <c r="D14" s="2"/>
      <c r="E14" s="2"/>
      <c r="F14" s="2"/>
      <c r="G14" s="2"/>
      <c r="H14" s="2"/>
      <c r="I14" s="2"/>
      <c r="J14" s="2"/>
      <c r="K14" s="2"/>
      <c r="L14" s="2"/>
      <c r="M14" s="2"/>
      <c r="N14" s="2"/>
      <c r="O14" s="2"/>
      <c r="P14" s="2"/>
      <c r="Q14" s="2"/>
      <c r="R14" s="2"/>
      <c r="S14" s="2"/>
      <c r="T14" s="2"/>
      <c r="U14" s="2"/>
    </row>
    <row r="15" spans="1:21" x14ac:dyDescent="0.35">
      <c r="A15" s="10" t="s">
        <v>2086</v>
      </c>
      <c r="B15" s="11" t="s">
        <v>2048</v>
      </c>
      <c r="C15" s="2"/>
      <c r="D15" s="2"/>
      <c r="E15" s="2"/>
      <c r="F15" s="2"/>
      <c r="G15" s="2"/>
      <c r="H15" s="2"/>
      <c r="I15" s="2"/>
      <c r="J15" s="2"/>
      <c r="K15" s="2"/>
      <c r="L15" s="2"/>
      <c r="M15" s="2"/>
      <c r="N15" s="2"/>
      <c r="O15" s="2"/>
      <c r="P15" s="2"/>
      <c r="Q15" s="2"/>
      <c r="R15" s="2"/>
      <c r="S15" s="2"/>
      <c r="T15" s="2"/>
      <c r="U15" s="2"/>
    </row>
    <row r="16" spans="1:21" x14ac:dyDescent="0.35">
      <c r="A16" s="10" t="s">
        <v>3384</v>
      </c>
      <c r="B16" s="11" t="s">
        <v>2088</v>
      </c>
      <c r="C16" s="2"/>
      <c r="D16" s="2"/>
      <c r="E16" s="2"/>
      <c r="F16" s="2"/>
      <c r="G16" s="2"/>
      <c r="H16" s="2"/>
      <c r="I16" s="2"/>
      <c r="J16" s="2"/>
      <c r="K16" s="2"/>
      <c r="L16" s="2"/>
      <c r="M16" s="2"/>
      <c r="N16" s="2"/>
      <c r="O16" s="2"/>
      <c r="P16" s="2"/>
      <c r="Q16" s="2"/>
      <c r="R16" s="2"/>
      <c r="S16" s="2"/>
      <c r="T16" s="2"/>
      <c r="U16" s="2"/>
    </row>
    <row r="17" spans="1:21" x14ac:dyDescent="0.35">
      <c r="A17" s="10" t="s">
        <v>4128</v>
      </c>
      <c r="B17" s="11" t="s">
        <v>4129</v>
      </c>
      <c r="C17" s="2"/>
      <c r="D17" s="2"/>
      <c r="E17" s="2"/>
      <c r="F17" s="2"/>
      <c r="G17" s="2"/>
      <c r="H17" s="2"/>
      <c r="I17" s="2"/>
      <c r="J17" s="2"/>
      <c r="K17" s="2"/>
      <c r="L17" s="2"/>
      <c r="M17" s="2"/>
      <c r="N17" s="2"/>
      <c r="O17" s="2"/>
      <c r="P17" s="2"/>
      <c r="Q17" s="2"/>
      <c r="R17" s="2"/>
      <c r="S17" s="2"/>
      <c r="T17" s="2"/>
      <c r="U17" s="2"/>
    </row>
    <row r="18" spans="1:21" x14ac:dyDescent="0.35">
      <c r="A18" s="10" t="s">
        <v>3375</v>
      </c>
      <c r="B18" s="11" t="s">
        <v>4130</v>
      </c>
      <c r="C18" s="2"/>
      <c r="D18" s="2"/>
      <c r="E18" s="2"/>
      <c r="F18" s="2"/>
      <c r="G18" s="2"/>
      <c r="H18" s="2"/>
      <c r="I18" s="2"/>
      <c r="J18" s="2"/>
      <c r="K18" s="2"/>
      <c r="L18" s="2"/>
      <c r="M18" s="2"/>
      <c r="N18" s="2"/>
      <c r="O18" s="2"/>
      <c r="P18" s="2"/>
      <c r="Q18" s="2"/>
      <c r="R18" s="2"/>
      <c r="S18" s="2"/>
      <c r="T18" s="2"/>
      <c r="U18" s="2"/>
    </row>
    <row r="19" spans="1:21" x14ac:dyDescent="0.35">
      <c r="A19" s="10" t="s">
        <v>2087</v>
      </c>
      <c r="B19" s="11" t="s">
        <v>2131</v>
      </c>
      <c r="C19" s="2"/>
      <c r="D19" s="2"/>
      <c r="E19" s="2"/>
      <c r="F19" s="2"/>
      <c r="G19" s="2"/>
      <c r="H19" s="2"/>
      <c r="I19" s="2"/>
      <c r="J19" s="2"/>
      <c r="K19" s="2"/>
      <c r="L19" s="2"/>
      <c r="M19" s="2"/>
      <c r="N19" s="2"/>
      <c r="O19" s="2"/>
      <c r="P19" s="2"/>
      <c r="Q19" s="2"/>
      <c r="R19" s="2"/>
      <c r="S19" s="2"/>
      <c r="T19" s="2"/>
      <c r="U19" s="2"/>
    </row>
    <row r="20" spans="1:21" ht="18" customHeight="1" x14ac:dyDescent="0.35">
      <c r="A20" s="10" t="s">
        <v>4133</v>
      </c>
      <c r="B20" s="11" t="s">
        <v>2129</v>
      </c>
      <c r="C20" s="2"/>
      <c r="D20" s="2"/>
      <c r="E20" s="2"/>
      <c r="F20" s="2"/>
      <c r="G20" s="2"/>
      <c r="H20" s="2"/>
      <c r="I20" s="2"/>
      <c r="J20" s="2"/>
      <c r="K20" s="2"/>
      <c r="L20" s="2"/>
      <c r="M20" s="2"/>
      <c r="N20" s="2"/>
      <c r="O20" s="2"/>
      <c r="P20" s="2"/>
      <c r="Q20" s="2"/>
      <c r="R20" s="2"/>
      <c r="S20" s="2"/>
      <c r="T20" s="2"/>
      <c r="U20" s="2"/>
    </row>
    <row r="21" spans="1:21" x14ac:dyDescent="0.35">
      <c r="A21" s="10" t="s">
        <v>4134</v>
      </c>
      <c r="B21" s="11" t="s">
        <v>2130</v>
      </c>
      <c r="C21" s="2"/>
      <c r="D21" s="2"/>
      <c r="E21" s="2"/>
      <c r="F21" s="2"/>
      <c r="G21" s="2"/>
      <c r="H21" s="2"/>
      <c r="I21" s="2"/>
      <c r="J21" s="2"/>
      <c r="K21" s="2"/>
      <c r="L21" s="2"/>
      <c r="M21" s="2"/>
      <c r="N21" s="2"/>
      <c r="O21" s="2"/>
      <c r="P21" s="2"/>
      <c r="Q21" s="2"/>
      <c r="R21" s="2"/>
      <c r="S21" s="2"/>
      <c r="T21" s="2"/>
      <c r="U21" s="2"/>
    </row>
    <row r="22" spans="1:21" x14ac:dyDescent="0.35">
      <c r="A22" s="10" t="s">
        <v>2126</v>
      </c>
      <c r="B22" s="11" t="s">
        <v>2128</v>
      </c>
      <c r="C22" s="2"/>
      <c r="D22" s="2"/>
      <c r="E22" s="2"/>
      <c r="F22" s="2"/>
      <c r="G22" s="2"/>
      <c r="H22" s="2"/>
      <c r="I22" s="2"/>
      <c r="J22" s="2"/>
      <c r="K22" s="2"/>
      <c r="L22" s="2"/>
      <c r="M22" s="2"/>
      <c r="N22" s="2"/>
      <c r="O22" s="2"/>
      <c r="P22" s="2"/>
      <c r="Q22" s="2"/>
      <c r="R22" s="2"/>
      <c r="S22" s="2"/>
      <c r="T22" s="2"/>
      <c r="U22" s="2"/>
    </row>
    <row r="23" spans="1:21" x14ac:dyDescent="0.35">
      <c r="A23" s="10" t="s">
        <v>2049</v>
      </c>
      <c r="B23" s="11" t="s">
        <v>2050</v>
      </c>
      <c r="C23" s="2"/>
      <c r="D23" s="2"/>
      <c r="E23" s="2"/>
      <c r="F23" s="2"/>
      <c r="G23" s="2"/>
      <c r="H23" s="2"/>
      <c r="I23" s="2"/>
      <c r="J23" s="2"/>
      <c r="K23" s="2"/>
      <c r="L23" s="2"/>
      <c r="M23" s="2"/>
      <c r="N23" s="2"/>
      <c r="O23" s="2"/>
      <c r="P23" s="2"/>
      <c r="Q23" s="2"/>
      <c r="R23" s="2"/>
      <c r="S23" s="2"/>
      <c r="T23" s="2"/>
      <c r="U23" s="2"/>
    </row>
    <row r="24" spans="1:21" x14ac:dyDescent="0.35">
      <c r="A24" s="10" t="s">
        <v>2051</v>
      </c>
      <c r="B24" s="11" t="s">
        <v>2052</v>
      </c>
      <c r="C24" s="2"/>
      <c r="D24" s="2"/>
      <c r="E24" s="2"/>
      <c r="F24" s="2"/>
      <c r="G24" s="2"/>
      <c r="H24" s="2"/>
      <c r="I24" s="2"/>
      <c r="J24" s="2"/>
      <c r="K24" s="2"/>
      <c r="L24" s="2"/>
      <c r="M24" s="2"/>
      <c r="N24" s="2"/>
      <c r="O24" s="2"/>
      <c r="P24" s="2"/>
      <c r="Q24" s="2"/>
      <c r="R24" s="2"/>
      <c r="S24" s="2"/>
      <c r="T24" s="2"/>
      <c r="U24" s="2"/>
    </row>
    <row r="25" spans="1:21" x14ac:dyDescent="0.35">
      <c r="A25" s="10" t="s">
        <v>2053</v>
      </c>
      <c r="B25" s="11" t="s">
        <v>2054</v>
      </c>
      <c r="C25" s="2"/>
      <c r="D25" s="2"/>
      <c r="E25" s="2"/>
      <c r="F25" s="2"/>
      <c r="G25" s="2"/>
      <c r="H25" s="2"/>
      <c r="I25" s="2"/>
      <c r="J25" s="2"/>
      <c r="K25" s="2"/>
      <c r="L25" s="2"/>
      <c r="M25" s="2"/>
      <c r="N25" s="2"/>
      <c r="O25" s="2"/>
      <c r="P25" s="2"/>
      <c r="Q25" s="2"/>
      <c r="R25" s="2"/>
      <c r="S25" s="2"/>
      <c r="T25" s="2"/>
      <c r="U25" s="2"/>
    </row>
    <row r="26" spans="1:21" x14ac:dyDescent="0.35">
      <c r="A26" s="10" t="s">
        <v>2055</v>
      </c>
      <c r="B26" s="11" t="s">
        <v>2056</v>
      </c>
      <c r="C26" s="2"/>
      <c r="D26" s="2"/>
      <c r="E26" s="2"/>
      <c r="F26" s="2"/>
      <c r="G26" s="2"/>
      <c r="H26" s="2"/>
      <c r="I26" s="2"/>
      <c r="J26" s="2"/>
      <c r="K26" s="2"/>
      <c r="L26" s="2"/>
      <c r="M26" s="2"/>
      <c r="N26" s="2"/>
      <c r="O26" s="2"/>
      <c r="P26" s="2"/>
      <c r="Q26" s="2"/>
      <c r="R26" s="2"/>
      <c r="S26" s="2"/>
      <c r="T26" s="2"/>
      <c r="U26" s="2"/>
    </row>
    <row r="27" spans="1:21" x14ac:dyDescent="0.35">
      <c r="A27" s="2"/>
      <c r="B27" s="2"/>
      <c r="C27" s="2"/>
      <c r="D27" s="2"/>
      <c r="E27" s="2"/>
      <c r="F27" s="2"/>
      <c r="G27" s="2"/>
      <c r="H27" s="2"/>
      <c r="I27" s="2"/>
      <c r="J27" s="2"/>
      <c r="K27" s="2"/>
      <c r="L27" s="2"/>
      <c r="M27" s="2"/>
      <c r="N27" s="2"/>
      <c r="O27" s="2"/>
      <c r="P27" s="2"/>
      <c r="Q27" s="2"/>
      <c r="R27" s="2"/>
      <c r="S27" s="2"/>
      <c r="T27" s="2"/>
      <c r="U27" s="2"/>
    </row>
    <row r="28" spans="1:21" x14ac:dyDescent="0.35">
      <c r="A28" s="2"/>
      <c r="B28" s="2"/>
      <c r="C28" s="2"/>
      <c r="D28" s="2"/>
      <c r="E28" s="2"/>
      <c r="F28" s="2"/>
      <c r="G28" s="2"/>
      <c r="H28" s="2"/>
      <c r="I28" s="2"/>
      <c r="J28" s="2"/>
      <c r="K28" s="2"/>
      <c r="L28" s="2"/>
      <c r="M28" s="2"/>
      <c r="N28" s="2"/>
      <c r="O28" s="2"/>
      <c r="P28" s="2"/>
      <c r="Q28" s="2"/>
      <c r="R28" s="2"/>
      <c r="S28" s="2"/>
      <c r="T28" s="2"/>
      <c r="U28" s="2"/>
    </row>
    <row r="29" spans="1:21" x14ac:dyDescent="0.35">
      <c r="A29" s="2"/>
      <c r="B29" s="2"/>
      <c r="C29" s="2"/>
      <c r="D29" s="2"/>
      <c r="E29" s="2"/>
      <c r="F29" s="2"/>
      <c r="G29" s="2"/>
      <c r="H29" s="2"/>
      <c r="I29" s="2"/>
      <c r="J29" s="2"/>
      <c r="K29" s="2"/>
      <c r="L29" s="2"/>
      <c r="M29" s="2"/>
      <c r="N29" s="2"/>
      <c r="O29" s="2"/>
      <c r="P29" s="2"/>
      <c r="Q29" s="2"/>
      <c r="R29" s="2"/>
      <c r="S29" s="2"/>
      <c r="T29" s="2"/>
      <c r="U29" s="2"/>
    </row>
    <row r="30" spans="1:21" x14ac:dyDescent="0.35">
      <c r="A30" s="2"/>
      <c r="B30" s="2"/>
      <c r="C30" s="2"/>
      <c r="D30" s="2"/>
      <c r="E30" s="2"/>
      <c r="F30" s="2"/>
      <c r="G30" s="2"/>
      <c r="H30" s="2"/>
      <c r="I30" s="2"/>
      <c r="J30" s="2"/>
      <c r="K30" s="2"/>
      <c r="L30" s="2"/>
      <c r="M30" s="2"/>
      <c r="N30" s="2"/>
      <c r="O30" s="2"/>
      <c r="P30" s="2"/>
      <c r="Q30" s="2"/>
      <c r="R30" s="2"/>
      <c r="S30" s="2"/>
      <c r="T30" s="2"/>
      <c r="U30" s="2"/>
    </row>
    <row r="31" spans="1:21" x14ac:dyDescent="0.35">
      <c r="A31" s="2"/>
      <c r="B31" s="2"/>
      <c r="C31" s="2"/>
      <c r="D31" s="2"/>
      <c r="E31" s="2"/>
      <c r="F31" s="2"/>
      <c r="G31" s="2"/>
      <c r="H31" s="2"/>
      <c r="I31" s="2"/>
      <c r="J31" s="2"/>
      <c r="K31" s="2"/>
      <c r="L31" s="2"/>
      <c r="M31" s="2"/>
      <c r="N31" s="2"/>
      <c r="O31" s="2"/>
      <c r="P31" s="2"/>
      <c r="Q31" s="2"/>
      <c r="R31" s="2"/>
      <c r="S31" s="2"/>
      <c r="T31" s="2"/>
      <c r="U31" s="2"/>
    </row>
    <row r="32" spans="1:21" x14ac:dyDescent="0.35">
      <c r="A32" s="2"/>
      <c r="B32" s="2"/>
      <c r="C32" s="2"/>
      <c r="D32" s="2"/>
      <c r="E32" s="2"/>
      <c r="F32" s="2"/>
      <c r="G32" s="2"/>
      <c r="H32" s="2"/>
      <c r="I32" s="2"/>
      <c r="J32" s="2"/>
      <c r="K32" s="2"/>
      <c r="L32" s="2"/>
      <c r="M32" s="2"/>
      <c r="N32" s="2"/>
      <c r="O32" s="2"/>
      <c r="P32" s="2"/>
      <c r="Q32" s="2"/>
      <c r="R32" s="2"/>
      <c r="S32" s="2"/>
      <c r="T32" s="2"/>
      <c r="U32" s="2"/>
    </row>
    <row r="33" spans="1:21" x14ac:dyDescent="0.35">
      <c r="A33" s="2"/>
      <c r="B33" s="2"/>
      <c r="C33" s="2"/>
      <c r="D33" s="2"/>
      <c r="E33" s="2"/>
      <c r="F33" s="2"/>
      <c r="G33" s="2"/>
      <c r="H33" s="2"/>
      <c r="I33" s="2"/>
      <c r="J33" s="2"/>
      <c r="K33" s="2"/>
      <c r="L33" s="2"/>
      <c r="M33" s="2"/>
      <c r="N33" s="2"/>
      <c r="O33" s="2"/>
      <c r="P33" s="2"/>
      <c r="Q33" s="2"/>
      <c r="R33" s="2"/>
      <c r="S33" s="2"/>
      <c r="T33" s="2"/>
      <c r="U33" s="2"/>
    </row>
    <row r="34" spans="1:21" x14ac:dyDescent="0.35">
      <c r="A34" s="2"/>
      <c r="B34" s="2"/>
      <c r="C34" s="2"/>
      <c r="D34" s="2"/>
      <c r="E34" s="2"/>
      <c r="F34" s="2"/>
      <c r="G34" s="2"/>
      <c r="H34" s="2"/>
      <c r="I34" s="2"/>
      <c r="J34" s="2"/>
      <c r="K34" s="2"/>
      <c r="L34" s="2"/>
      <c r="M34" s="2"/>
      <c r="N34" s="2"/>
      <c r="O34" s="2"/>
      <c r="P34" s="2"/>
      <c r="Q34" s="2"/>
      <c r="R34" s="2"/>
      <c r="S34" s="2"/>
      <c r="T34" s="2"/>
      <c r="U34" s="2"/>
    </row>
  </sheetData>
  <mergeCells count="1">
    <mergeCell ref="A1:B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C154"/>
  <sheetViews>
    <sheetView topLeftCell="B1" zoomScale="76" workbookViewId="0">
      <pane xSplit="1" ySplit="1" topLeftCell="C2" activePane="bottomRight" state="frozen"/>
      <selection activeCell="B1" sqref="B1"/>
      <selection pane="topRight" activeCell="C1" sqref="C1"/>
      <selection pane="bottomLeft" activeCell="B2" sqref="B2"/>
      <selection pane="bottomRight" activeCell="B1" sqref="B1"/>
    </sheetView>
  </sheetViews>
  <sheetFormatPr defaultColWidth="8.83203125" defaultRowHeight="15.5" x14ac:dyDescent="0.35"/>
  <cols>
    <col min="1" max="1" width="8.83203125" style="76"/>
    <col min="2" max="2" width="31" style="76" customWidth="1"/>
    <col min="3" max="4" width="8.83203125" style="76"/>
    <col min="5" max="5" width="26.83203125" style="76" customWidth="1"/>
    <col min="6" max="8" width="8.83203125" style="76"/>
    <col min="9" max="9" width="21.33203125" style="76" customWidth="1"/>
    <col min="10" max="10" width="15.4140625" style="76" customWidth="1"/>
    <col min="11" max="11" width="28.5" style="76" customWidth="1"/>
    <col min="12" max="16" width="8.83203125" style="76"/>
    <col min="17" max="17" width="13.58203125" style="76" customWidth="1"/>
    <col min="18" max="20" width="8.83203125" style="76"/>
    <col min="21" max="21" width="13.4140625" style="76" customWidth="1"/>
    <col min="22" max="33" width="8.83203125" style="76"/>
    <col min="34" max="34" width="12.83203125" style="76" customWidth="1"/>
    <col min="35" max="43" width="8.83203125" style="76"/>
    <col min="44" max="45" width="13.83203125" style="76" customWidth="1"/>
    <col min="46" max="46" width="8.83203125" style="76"/>
    <col min="47" max="48" width="10.6640625" style="76" customWidth="1"/>
    <col min="49" max="51" width="8.83203125" style="76"/>
    <col min="52" max="52" width="9.6640625" style="76" bestFit="1" customWidth="1"/>
    <col min="53" max="58" width="8.83203125" style="76"/>
    <col min="59" max="59" width="17.6640625" style="76" customWidth="1"/>
    <col min="60" max="61" width="8.83203125" style="76"/>
    <col min="62" max="62" width="17.1640625" style="76" customWidth="1"/>
    <col min="63" max="63" width="14.33203125" style="76" customWidth="1"/>
    <col min="64" max="76" width="8.83203125" style="76"/>
    <col min="77" max="77" width="7.5" style="76" customWidth="1"/>
    <col min="78" max="79" width="8.83203125" style="76"/>
    <col min="80" max="80" width="12.5" style="76" customWidth="1"/>
    <col min="81" max="85" width="8.83203125" style="76"/>
    <col min="86" max="86" width="18.5" style="76" bestFit="1" customWidth="1"/>
    <col min="87" max="88" width="8.83203125" style="76"/>
    <col min="89" max="89" width="8.33203125" style="76" customWidth="1"/>
    <col min="90" max="90" width="13.6640625" style="76" customWidth="1"/>
    <col min="91" max="92" width="8.83203125" style="76"/>
    <col min="93" max="93" width="24.83203125" style="76" customWidth="1"/>
    <col min="94" max="113" width="8.83203125" style="76"/>
    <col min="114" max="114" width="13.6640625" style="76" customWidth="1"/>
    <col min="115" max="130" width="8.83203125" style="76"/>
    <col min="131" max="131" width="8.83203125" style="76" customWidth="1"/>
    <col min="132" max="132" width="10.1640625" style="76" customWidth="1"/>
    <col min="133" max="134" width="8.83203125" style="76"/>
    <col min="135" max="135" width="13.6640625" style="76" customWidth="1"/>
    <col min="136" max="136" width="10.6640625" style="76" customWidth="1"/>
    <col min="137" max="137" width="10.1640625" style="76" customWidth="1"/>
    <col min="138" max="145" width="8.83203125" style="76"/>
    <col min="146" max="146" width="11.6640625" style="76" customWidth="1"/>
    <col min="147" max="177" width="8.83203125" style="76"/>
    <col min="178" max="178" width="10.33203125" style="76" customWidth="1"/>
    <col min="179" max="180" width="8.83203125" style="76"/>
    <col min="181" max="181" width="17.83203125" style="76" customWidth="1"/>
    <col min="182" max="186" width="8.83203125" style="76"/>
    <col min="187" max="187" width="9.1640625" style="76" customWidth="1"/>
    <col min="188" max="214" width="8.83203125" style="76"/>
    <col min="215" max="215" width="10.08203125" style="76" customWidth="1"/>
    <col min="216" max="218" width="8.83203125" style="76"/>
    <col min="219" max="219" width="9" style="76" customWidth="1"/>
    <col min="220" max="220" width="17" style="76" customWidth="1"/>
    <col min="221" max="221" width="8.83203125" style="76"/>
    <col min="222" max="222" width="14.08203125" style="76" customWidth="1"/>
    <col min="223" max="223" width="12.83203125" style="76" customWidth="1"/>
    <col min="224" max="225" width="8.83203125" style="76"/>
    <col min="226" max="226" width="25.75" style="76" customWidth="1"/>
    <col min="227" max="227" width="8.6640625" style="76" customWidth="1"/>
    <col min="228" max="238" width="8.83203125" style="76"/>
    <col min="239" max="239" width="13" style="76" customWidth="1"/>
    <col min="240" max="259" width="8.83203125" style="76"/>
    <col min="260" max="260" width="28.33203125" style="76" customWidth="1"/>
    <col min="261" max="16384" width="8.83203125" style="76"/>
  </cols>
  <sheetData>
    <row r="1" spans="2:263" x14ac:dyDescent="0.35">
      <c r="B1" s="132" t="s">
        <v>3179</v>
      </c>
      <c r="C1" s="33" t="s">
        <v>0</v>
      </c>
      <c r="D1" s="33" t="s">
        <v>1</v>
      </c>
      <c r="E1" s="33" t="s">
        <v>2</v>
      </c>
      <c r="F1" s="33" t="s">
        <v>3</v>
      </c>
      <c r="G1" s="33"/>
      <c r="H1" s="33" t="s">
        <v>5</v>
      </c>
      <c r="I1" s="33" t="s">
        <v>6</v>
      </c>
      <c r="J1" s="33" t="s">
        <v>7</v>
      </c>
      <c r="K1" s="33" t="s">
        <v>8</v>
      </c>
      <c r="L1" s="33" t="s">
        <v>9</v>
      </c>
      <c r="M1" s="33" t="s">
        <v>10</v>
      </c>
      <c r="N1" s="33" t="s">
        <v>11</v>
      </c>
      <c r="O1" s="33" t="s">
        <v>12</v>
      </c>
      <c r="P1" s="33" t="s">
        <v>13</v>
      </c>
      <c r="Q1" s="33" t="s">
        <v>14</v>
      </c>
      <c r="R1" s="33" t="s">
        <v>15</v>
      </c>
      <c r="S1" s="33" t="s">
        <v>2169</v>
      </c>
      <c r="T1" s="33" t="s">
        <v>16</v>
      </c>
      <c r="U1" s="33" t="s">
        <v>17</v>
      </c>
      <c r="V1" s="33" t="s">
        <v>2170</v>
      </c>
      <c r="W1" s="33" t="s">
        <v>2171</v>
      </c>
      <c r="X1" s="33" t="s">
        <v>18</v>
      </c>
      <c r="Y1" s="33" t="s">
        <v>2172</v>
      </c>
      <c r="Z1" s="34" t="s">
        <v>2173</v>
      </c>
      <c r="AA1" s="33" t="s">
        <v>19</v>
      </c>
      <c r="AB1" s="33" t="s">
        <v>20</v>
      </c>
      <c r="AC1" s="34" t="s">
        <v>2174</v>
      </c>
      <c r="AD1" s="33" t="s">
        <v>2175</v>
      </c>
      <c r="AE1" s="33" t="s">
        <v>21</v>
      </c>
      <c r="AF1" s="33" t="s">
        <v>22</v>
      </c>
      <c r="AG1" s="33" t="s">
        <v>23</v>
      </c>
      <c r="AH1" s="33" t="s">
        <v>2176</v>
      </c>
      <c r="AI1" s="33" t="s">
        <v>24</v>
      </c>
      <c r="AJ1" s="33" t="s">
        <v>25</v>
      </c>
      <c r="AK1" s="33" t="s">
        <v>26</v>
      </c>
      <c r="AL1" s="33" t="s">
        <v>27</v>
      </c>
      <c r="AM1" s="33" t="s">
        <v>2177</v>
      </c>
      <c r="AN1" s="33" t="s">
        <v>28</v>
      </c>
      <c r="AO1" s="33" t="s">
        <v>29</v>
      </c>
      <c r="AP1" s="33" t="s">
        <v>2178</v>
      </c>
      <c r="AQ1" s="33" t="s">
        <v>2179</v>
      </c>
      <c r="AR1" s="33" t="s">
        <v>30</v>
      </c>
      <c r="AS1" s="33" t="s">
        <v>2180</v>
      </c>
      <c r="AT1" s="33" t="s">
        <v>2181</v>
      </c>
      <c r="AU1" s="33" t="s">
        <v>2182</v>
      </c>
      <c r="AV1" s="33" t="s">
        <v>31</v>
      </c>
      <c r="AW1" s="33" t="s">
        <v>32</v>
      </c>
      <c r="AX1" s="33" t="s">
        <v>33</v>
      </c>
      <c r="AY1" s="33" t="s">
        <v>2183</v>
      </c>
      <c r="AZ1" s="33" t="s">
        <v>2184</v>
      </c>
      <c r="BA1" s="33" t="s">
        <v>2185</v>
      </c>
      <c r="BB1" s="33" t="s">
        <v>2186</v>
      </c>
      <c r="BC1" s="33" t="s">
        <v>2187</v>
      </c>
      <c r="BD1" s="33" t="s">
        <v>2188</v>
      </c>
      <c r="BE1" s="33" t="s">
        <v>2189</v>
      </c>
      <c r="BF1" s="33" t="s">
        <v>2190</v>
      </c>
      <c r="BG1" s="33" t="s">
        <v>2191</v>
      </c>
      <c r="BH1" s="33" t="s">
        <v>2192</v>
      </c>
      <c r="BI1" s="33" t="s">
        <v>34</v>
      </c>
      <c r="BJ1" s="33" t="s">
        <v>35</v>
      </c>
      <c r="BK1" s="33" t="s">
        <v>36</v>
      </c>
      <c r="BL1" s="33" t="s">
        <v>37</v>
      </c>
      <c r="BM1" s="33" t="s">
        <v>2193</v>
      </c>
      <c r="BN1" s="33" t="s">
        <v>2194</v>
      </c>
      <c r="BO1" s="33" t="s">
        <v>2195</v>
      </c>
      <c r="BP1" s="33" t="s">
        <v>2196</v>
      </c>
      <c r="BQ1" s="33" t="s">
        <v>2197</v>
      </c>
      <c r="BR1" s="33" t="s">
        <v>2198</v>
      </c>
      <c r="BS1" s="33" t="s">
        <v>2199</v>
      </c>
      <c r="BT1" s="33" t="s">
        <v>2200</v>
      </c>
      <c r="BU1" s="33" t="s">
        <v>2201</v>
      </c>
      <c r="BV1" s="33" t="s">
        <v>38</v>
      </c>
      <c r="BW1" s="33" t="s">
        <v>2202</v>
      </c>
      <c r="BX1" s="33" t="s">
        <v>39</v>
      </c>
      <c r="BY1" s="33" t="s">
        <v>2203</v>
      </c>
      <c r="BZ1" s="33" t="s">
        <v>2204</v>
      </c>
      <c r="CA1" s="33" t="s">
        <v>40</v>
      </c>
      <c r="CB1" s="33" t="s">
        <v>41</v>
      </c>
      <c r="CC1" s="33" t="s">
        <v>2205</v>
      </c>
      <c r="CD1" s="33" t="s">
        <v>42</v>
      </c>
      <c r="CE1" s="33" t="s">
        <v>43</v>
      </c>
      <c r="CF1" s="33" t="s">
        <v>2206</v>
      </c>
      <c r="CG1" s="33" t="s">
        <v>44</v>
      </c>
      <c r="CH1" s="33" t="s">
        <v>45</v>
      </c>
      <c r="CI1" s="33" t="s">
        <v>2207</v>
      </c>
      <c r="CJ1" s="33" t="s">
        <v>46</v>
      </c>
      <c r="CK1" s="33" t="s">
        <v>47</v>
      </c>
      <c r="CL1" s="33" t="s">
        <v>2208</v>
      </c>
      <c r="CM1" s="33" t="s">
        <v>48</v>
      </c>
      <c r="CN1" s="33" t="s">
        <v>49</v>
      </c>
      <c r="CO1" s="33" t="s">
        <v>2209</v>
      </c>
      <c r="CP1" s="33" t="s">
        <v>50</v>
      </c>
      <c r="CQ1" s="33" t="s">
        <v>51</v>
      </c>
      <c r="CR1" s="33" t="s">
        <v>52</v>
      </c>
      <c r="CS1" s="33" t="s">
        <v>53</v>
      </c>
      <c r="CT1" s="33" t="s">
        <v>54</v>
      </c>
      <c r="CU1" s="33" t="s">
        <v>55</v>
      </c>
      <c r="CV1" s="33" t="s">
        <v>2210</v>
      </c>
      <c r="CW1" s="33" t="s">
        <v>2211</v>
      </c>
      <c r="CX1" s="33" t="s">
        <v>56</v>
      </c>
      <c r="CY1" s="33" t="s">
        <v>57</v>
      </c>
      <c r="CZ1" s="33" t="s">
        <v>58</v>
      </c>
      <c r="DA1" s="33" t="s">
        <v>2212</v>
      </c>
      <c r="DB1" s="33" t="s">
        <v>2213</v>
      </c>
      <c r="DC1" s="33" t="s">
        <v>2214</v>
      </c>
      <c r="DD1" s="33" t="s">
        <v>2215</v>
      </c>
      <c r="DE1" s="33" t="s">
        <v>2216</v>
      </c>
      <c r="DF1" s="33" t="s">
        <v>2217</v>
      </c>
      <c r="DG1" s="33" t="s">
        <v>2218</v>
      </c>
      <c r="DH1" s="33" t="s">
        <v>2219</v>
      </c>
      <c r="DI1" s="33" t="s">
        <v>2220</v>
      </c>
      <c r="DJ1" s="33" t="s">
        <v>2221</v>
      </c>
      <c r="DK1" s="33" t="s">
        <v>2222</v>
      </c>
      <c r="DL1" s="33" t="s">
        <v>2223</v>
      </c>
      <c r="DM1" s="33" t="s">
        <v>2224</v>
      </c>
      <c r="DN1" s="33" t="s">
        <v>2225</v>
      </c>
      <c r="DO1" s="33" t="s">
        <v>2226</v>
      </c>
      <c r="DP1" s="33" t="s">
        <v>2227</v>
      </c>
      <c r="DQ1" s="33" t="s">
        <v>2228</v>
      </c>
      <c r="DR1" s="33" t="s">
        <v>59</v>
      </c>
      <c r="DS1" s="33" t="s">
        <v>60</v>
      </c>
      <c r="DT1" s="33" t="s">
        <v>2229</v>
      </c>
      <c r="DU1" s="33" t="s">
        <v>2230</v>
      </c>
      <c r="DV1" s="33" t="s">
        <v>2231</v>
      </c>
      <c r="DW1" s="33" t="s">
        <v>2232</v>
      </c>
      <c r="DX1" s="33" t="s">
        <v>2233</v>
      </c>
      <c r="DY1" s="33" t="s">
        <v>2234</v>
      </c>
      <c r="DZ1" s="33" t="s">
        <v>2235</v>
      </c>
      <c r="EA1" s="33" t="s">
        <v>2236</v>
      </c>
      <c r="EB1" s="33" t="s">
        <v>61</v>
      </c>
      <c r="EC1" s="33" t="s">
        <v>62</v>
      </c>
      <c r="ED1" s="33" t="s">
        <v>63</v>
      </c>
      <c r="EE1" s="33" t="s">
        <v>64</v>
      </c>
      <c r="EF1" s="33" t="s">
        <v>65</v>
      </c>
      <c r="EG1" s="33" t="s">
        <v>66</v>
      </c>
      <c r="EH1" s="33" t="s">
        <v>2237</v>
      </c>
      <c r="EI1" s="33" t="s">
        <v>2238</v>
      </c>
      <c r="EJ1" s="33" t="s">
        <v>2239</v>
      </c>
      <c r="EK1" s="33" t="s">
        <v>2240</v>
      </c>
      <c r="EL1" s="33" t="s">
        <v>2241</v>
      </c>
      <c r="EM1" s="33" t="s">
        <v>2242</v>
      </c>
      <c r="EN1" s="33" t="s">
        <v>2243</v>
      </c>
      <c r="EO1" s="33" t="s">
        <v>2244</v>
      </c>
      <c r="EP1" s="33" t="s">
        <v>67</v>
      </c>
      <c r="EQ1" s="33" t="s">
        <v>2245</v>
      </c>
      <c r="ER1" s="33" t="s">
        <v>68</v>
      </c>
      <c r="ES1" s="33" t="s">
        <v>2246</v>
      </c>
      <c r="ET1" s="33" t="s">
        <v>2247</v>
      </c>
      <c r="EU1" s="33" t="s">
        <v>69</v>
      </c>
      <c r="EV1" s="33" t="s">
        <v>2248</v>
      </c>
      <c r="EW1" s="33" t="s">
        <v>70</v>
      </c>
      <c r="EX1" s="33" t="s">
        <v>2249</v>
      </c>
      <c r="EY1" s="33" t="s">
        <v>2250</v>
      </c>
      <c r="EZ1" s="33" t="s">
        <v>2251</v>
      </c>
      <c r="FA1" s="33" t="s">
        <v>2252</v>
      </c>
      <c r="FB1" s="33" t="s">
        <v>2253</v>
      </c>
      <c r="FC1" s="34" t="s">
        <v>2254</v>
      </c>
      <c r="FD1" s="34" t="s">
        <v>71</v>
      </c>
      <c r="FE1" s="33" t="s">
        <v>2255</v>
      </c>
      <c r="FF1" s="33" t="s">
        <v>72</v>
      </c>
      <c r="FG1" s="33" t="s">
        <v>73</v>
      </c>
      <c r="FH1" s="33" t="s">
        <v>2256</v>
      </c>
      <c r="FI1" s="33" t="s">
        <v>74</v>
      </c>
      <c r="FJ1" s="33" t="s">
        <v>75</v>
      </c>
      <c r="FK1" s="33" t="s">
        <v>2257</v>
      </c>
      <c r="FL1" s="34" t="s">
        <v>2258</v>
      </c>
      <c r="FM1" s="33" t="s">
        <v>76</v>
      </c>
      <c r="FN1" s="34" t="s">
        <v>77</v>
      </c>
      <c r="FO1" s="33" t="s">
        <v>78</v>
      </c>
      <c r="FP1" s="33" t="s">
        <v>79</v>
      </c>
      <c r="FQ1" s="33" t="s">
        <v>80</v>
      </c>
      <c r="FR1" s="33" t="s">
        <v>81</v>
      </c>
      <c r="FS1" s="33" t="s">
        <v>82</v>
      </c>
      <c r="FT1" s="33" t="s">
        <v>83</v>
      </c>
      <c r="FU1" s="33" t="s">
        <v>2259</v>
      </c>
      <c r="FV1" s="33" t="s">
        <v>84</v>
      </c>
      <c r="FW1" s="33" t="s">
        <v>2260</v>
      </c>
      <c r="FX1" s="33" t="s">
        <v>2261</v>
      </c>
      <c r="FY1" s="33" t="s">
        <v>85</v>
      </c>
      <c r="FZ1" s="33" t="s">
        <v>2262</v>
      </c>
      <c r="GA1" s="33" t="s">
        <v>2263</v>
      </c>
      <c r="GB1" s="33" t="s">
        <v>2264</v>
      </c>
      <c r="GC1" s="33" t="s">
        <v>2265</v>
      </c>
      <c r="GD1" s="33" t="s">
        <v>86</v>
      </c>
      <c r="GE1" s="33" t="s">
        <v>87</v>
      </c>
      <c r="GF1" s="33" t="s">
        <v>88</v>
      </c>
      <c r="GG1" s="33" t="s">
        <v>2266</v>
      </c>
      <c r="GH1" s="33" t="s">
        <v>2267</v>
      </c>
      <c r="GI1" s="33" t="s">
        <v>2268</v>
      </c>
      <c r="GJ1" s="33" t="s">
        <v>2269</v>
      </c>
      <c r="GK1" s="33" t="s">
        <v>2270</v>
      </c>
      <c r="GL1" s="33" t="s">
        <v>2271</v>
      </c>
      <c r="GM1" s="33" t="s">
        <v>2272</v>
      </c>
      <c r="GN1" s="33" t="s">
        <v>2273</v>
      </c>
      <c r="GO1" s="33" t="s">
        <v>2274</v>
      </c>
      <c r="GP1" s="33" t="s">
        <v>2275</v>
      </c>
      <c r="GQ1" s="33" t="s">
        <v>2276</v>
      </c>
      <c r="GR1" s="33" t="s">
        <v>2277</v>
      </c>
      <c r="GS1" s="33" t="s">
        <v>2278</v>
      </c>
      <c r="GT1" s="33" t="s">
        <v>2279</v>
      </c>
      <c r="GU1" s="33" t="s">
        <v>2280</v>
      </c>
      <c r="GV1" s="33" t="s">
        <v>2281</v>
      </c>
      <c r="GW1" s="33" t="s">
        <v>89</v>
      </c>
      <c r="GX1" s="33" t="s">
        <v>90</v>
      </c>
      <c r="GY1" s="33" t="s">
        <v>2282</v>
      </c>
      <c r="GZ1" s="33" t="s">
        <v>2283</v>
      </c>
      <c r="HA1" s="33" t="s">
        <v>2284</v>
      </c>
      <c r="HB1" s="33" t="s">
        <v>2285</v>
      </c>
      <c r="HC1" s="33" t="s">
        <v>2286</v>
      </c>
      <c r="HD1" s="33" t="s">
        <v>2287</v>
      </c>
      <c r="HE1" s="33" t="s">
        <v>2288</v>
      </c>
      <c r="HF1" s="33" t="s">
        <v>2289</v>
      </c>
      <c r="HG1" s="33" t="s">
        <v>91</v>
      </c>
      <c r="HH1" s="33" t="s">
        <v>92</v>
      </c>
      <c r="HI1" s="33" t="s">
        <v>93</v>
      </c>
      <c r="HJ1" s="33" t="s">
        <v>94</v>
      </c>
      <c r="HK1" s="33" t="s">
        <v>95</v>
      </c>
      <c r="HL1" s="33" t="s">
        <v>2290</v>
      </c>
      <c r="HM1" s="33" t="s">
        <v>2291</v>
      </c>
      <c r="HN1" s="33" t="s">
        <v>2292</v>
      </c>
      <c r="HO1" s="33" t="s">
        <v>2293</v>
      </c>
      <c r="HP1" s="33" t="s">
        <v>2294</v>
      </c>
      <c r="HQ1" s="33" t="s">
        <v>2295</v>
      </c>
      <c r="HR1" s="33" t="s">
        <v>2296</v>
      </c>
      <c r="HS1" s="33" t="s">
        <v>2297</v>
      </c>
      <c r="HT1" s="33" t="s">
        <v>2298</v>
      </c>
      <c r="HU1" s="33" t="s">
        <v>2299</v>
      </c>
      <c r="HV1" s="33" t="s">
        <v>2300</v>
      </c>
      <c r="HW1" s="33" t="s">
        <v>2301</v>
      </c>
      <c r="HX1" s="33" t="s">
        <v>2302</v>
      </c>
      <c r="HY1" s="33" t="s">
        <v>2303</v>
      </c>
      <c r="HZ1" s="33" t="s">
        <v>2304</v>
      </c>
      <c r="IA1" s="33" t="s">
        <v>2305</v>
      </c>
      <c r="IB1" s="33" t="s">
        <v>2306</v>
      </c>
      <c r="IC1" s="33" t="s">
        <v>2307</v>
      </c>
      <c r="ID1" s="33" t="s">
        <v>2308</v>
      </c>
      <c r="IE1" s="33" t="s">
        <v>2309</v>
      </c>
      <c r="IF1" s="33" t="s">
        <v>2310</v>
      </c>
      <c r="IG1" s="33" t="s">
        <v>2311</v>
      </c>
      <c r="IH1" s="33" t="s">
        <v>2312</v>
      </c>
      <c r="II1" s="33" t="s">
        <v>2313</v>
      </c>
      <c r="IJ1" s="33" t="s">
        <v>2314</v>
      </c>
      <c r="IK1" s="33" t="s">
        <v>2315</v>
      </c>
      <c r="IL1" s="33" t="s">
        <v>2316</v>
      </c>
      <c r="IM1" s="33" t="s">
        <v>2317</v>
      </c>
      <c r="IN1" s="33" t="s">
        <v>2318</v>
      </c>
      <c r="IO1" s="33" t="s">
        <v>2319</v>
      </c>
      <c r="IP1" s="33" t="s">
        <v>2320</v>
      </c>
      <c r="IQ1" s="33" t="s">
        <v>2321</v>
      </c>
      <c r="IR1" s="33" t="s">
        <v>289</v>
      </c>
      <c r="IS1" s="33" t="s">
        <v>289</v>
      </c>
      <c r="IT1" s="33" t="s">
        <v>289</v>
      </c>
      <c r="IU1" s="33" t="s">
        <v>289</v>
      </c>
      <c r="IV1" s="33" t="s">
        <v>289</v>
      </c>
      <c r="IW1" s="33" t="s">
        <v>289</v>
      </c>
      <c r="IX1" s="33" t="s">
        <v>289</v>
      </c>
      <c r="IY1" s="33" t="s">
        <v>289</v>
      </c>
      <c r="IZ1" s="33" t="s">
        <v>289</v>
      </c>
      <c r="JA1" s="33" t="s">
        <v>289</v>
      </c>
      <c r="JB1" s="33" t="s">
        <v>289</v>
      </c>
      <c r="JC1" s="33" t="s">
        <v>289</v>
      </c>
    </row>
    <row r="2" spans="2:263" x14ac:dyDescent="0.35">
      <c r="B2" s="33" t="s">
        <v>2336</v>
      </c>
      <c r="C2" s="33" t="s">
        <v>2322</v>
      </c>
      <c r="D2" s="33" t="s">
        <v>2323</v>
      </c>
      <c r="E2" s="33" t="s">
        <v>2324</v>
      </c>
      <c r="F2" s="33"/>
      <c r="G2" s="33"/>
      <c r="H2" s="33" t="s">
        <v>289</v>
      </c>
      <c r="I2" s="33" t="s">
        <v>2324</v>
      </c>
      <c r="J2" s="33" t="s">
        <v>191</v>
      </c>
      <c r="K2" s="33" t="s">
        <v>289</v>
      </c>
      <c r="L2" s="33" t="s">
        <v>192</v>
      </c>
      <c r="M2" s="33" t="s">
        <v>191</v>
      </c>
      <c r="N2" s="33" t="s">
        <v>191</v>
      </c>
      <c r="O2" s="33" t="s">
        <v>2325</v>
      </c>
      <c r="P2" s="33" t="s">
        <v>289</v>
      </c>
      <c r="Q2" s="33" t="s">
        <v>126</v>
      </c>
      <c r="R2" s="33" t="s">
        <v>193</v>
      </c>
      <c r="S2" s="33" t="s">
        <v>1051</v>
      </c>
      <c r="T2" s="33" t="s">
        <v>194</v>
      </c>
      <c r="U2" s="33" t="s">
        <v>193</v>
      </c>
      <c r="V2" s="33" t="s">
        <v>1050</v>
      </c>
      <c r="W2" s="33" t="s">
        <v>1051</v>
      </c>
      <c r="X2" s="33" t="s">
        <v>195</v>
      </c>
      <c r="Y2" s="33" t="s">
        <v>289</v>
      </c>
      <c r="Z2" s="34" t="s">
        <v>195</v>
      </c>
      <c r="AA2" s="33" t="s">
        <v>196</v>
      </c>
      <c r="AB2" s="33" t="s">
        <v>289</v>
      </c>
      <c r="AC2" s="34" t="s">
        <v>196</v>
      </c>
      <c r="AD2" s="33" t="s">
        <v>2326</v>
      </c>
      <c r="AE2" s="33" t="s">
        <v>197</v>
      </c>
      <c r="AF2" s="33" t="s">
        <v>196</v>
      </c>
      <c r="AG2" s="33" t="s">
        <v>196</v>
      </c>
      <c r="AH2" s="33" t="s">
        <v>2327</v>
      </c>
      <c r="AI2" s="33" t="s">
        <v>112</v>
      </c>
      <c r="AJ2" s="33" t="s">
        <v>289</v>
      </c>
      <c r="AK2" s="33" t="s">
        <v>112</v>
      </c>
      <c r="AL2" s="33" t="s">
        <v>289</v>
      </c>
      <c r="AM2" s="33" t="s">
        <v>2328</v>
      </c>
      <c r="AN2" s="33" t="s">
        <v>289</v>
      </c>
      <c r="AO2" s="33" t="s">
        <v>289</v>
      </c>
      <c r="AP2" s="33" t="s">
        <v>2329</v>
      </c>
      <c r="AQ2" s="33" t="s">
        <v>289</v>
      </c>
      <c r="AR2" s="33" t="s">
        <v>137</v>
      </c>
      <c r="AS2" s="33">
        <v>0</v>
      </c>
      <c r="AT2" s="33">
        <v>1</v>
      </c>
      <c r="AU2" s="33">
        <v>0</v>
      </c>
      <c r="AV2" s="33" t="s">
        <v>138</v>
      </c>
      <c r="AW2" s="33" t="s">
        <v>2330</v>
      </c>
      <c r="AX2" s="33" t="s">
        <v>115</v>
      </c>
      <c r="AY2" s="33">
        <v>1</v>
      </c>
      <c r="AZ2" s="33">
        <v>0</v>
      </c>
      <c r="BA2" s="33">
        <v>0</v>
      </c>
      <c r="BB2" s="33">
        <v>0</v>
      </c>
      <c r="BC2" s="33">
        <v>0</v>
      </c>
      <c r="BD2" s="33">
        <v>0</v>
      </c>
      <c r="BE2" s="33">
        <v>0</v>
      </c>
      <c r="BF2" s="33">
        <v>0</v>
      </c>
      <c r="BG2" s="33">
        <v>0</v>
      </c>
      <c r="BH2" s="33">
        <v>0</v>
      </c>
      <c r="BI2" s="33" t="s">
        <v>289</v>
      </c>
      <c r="BJ2" s="33" t="s">
        <v>135</v>
      </c>
      <c r="BK2" s="33" t="s">
        <v>2331</v>
      </c>
      <c r="BL2" s="33" t="s">
        <v>289</v>
      </c>
      <c r="BM2" s="33" t="s">
        <v>289</v>
      </c>
      <c r="BN2" s="33" t="s">
        <v>289</v>
      </c>
      <c r="BO2" s="33" t="s">
        <v>289</v>
      </c>
      <c r="BP2" s="33" t="s">
        <v>289</v>
      </c>
      <c r="BQ2" s="33" t="s">
        <v>289</v>
      </c>
      <c r="BR2" s="33" t="s">
        <v>289</v>
      </c>
      <c r="BS2" s="33" t="s">
        <v>289</v>
      </c>
      <c r="BT2" s="33" t="s">
        <v>289</v>
      </c>
      <c r="BU2" s="33" t="s">
        <v>289</v>
      </c>
      <c r="BV2" s="33" t="s">
        <v>289</v>
      </c>
      <c r="BW2" s="33" t="s">
        <v>289</v>
      </c>
      <c r="BX2" s="33" t="s">
        <v>289</v>
      </c>
      <c r="BY2" s="33" t="s">
        <v>289</v>
      </c>
      <c r="BZ2" s="33" t="s">
        <v>289</v>
      </c>
      <c r="CA2" s="33" t="s">
        <v>289</v>
      </c>
      <c r="CB2" s="33" t="s">
        <v>289</v>
      </c>
      <c r="CC2" s="33" t="s">
        <v>289</v>
      </c>
      <c r="CD2" s="33" t="s">
        <v>289</v>
      </c>
      <c r="CE2" s="33" t="s">
        <v>289</v>
      </c>
      <c r="CF2" s="33" t="s">
        <v>289</v>
      </c>
      <c r="CG2" s="33" t="s">
        <v>289</v>
      </c>
      <c r="CH2" s="33" t="s">
        <v>289</v>
      </c>
      <c r="CI2" s="33" t="s">
        <v>289</v>
      </c>
      <c r="CJ2" s="33" t="s">
        <v>289</v>
      </c>
      <c r="CK2" s="33" t="s">
        <v>289</v>
      </c>
      <c r="CL2" s="33" t="s">
        <v>289</v>
      </c>
      <c r="CM2" s="33" t="s">
        <v>289</v>
      </c>
      <c r="CN2" s="33" t="s">
        <v>289</v>
      </c>
      <c r="CO2" s="33" t="s">
        <v>289</v>
      </c>
      <c r="CP2" s="33" t="s">
        <v>289</v>
      </c>
      <c r="CQ2" s="33" t="s">
        <v>289</v>
      </c>
      <c r="CR2" s="33" t="s">
        <v>289</v>
      </c>
      <c r="CS2" s="33" t="s">
        <v>289</v>
      </c>
      <c r="CT2" s="33" t="s">
        <v>289</v>
      </c>
      <c r="CU2" s="33" t="s">
        <v>289</v>
      </c>
      <c r="CV2" s="33" t="s">
        <v>289</v>
      </c>
      <c r="CW2" s="33" t="s">
        <v>289</v>
      </c>
      <c r="CX2" s="33" t="s">
        <v>289</v>
      </c>
      <c r="CY2" s="33" t="s">
        <v>289</v>
      </c>
      <c r="CZ2" s="33" t="s">
        <v>289</v>
      </c>
      <c r="DA2" s="33" t="s">
        <v>289</v>
      </c>
      <c r="DB2" s="33" t="s">
        <v>289</v>
      </c>
      <c r="DC2" s="33" t="s">
        <v>289</v>
      </c>
      <c r="DD2" s="33" t="s">
        <v>289</v>
      </c>
      <c r="DE2" s="33" t="s">
        <v>289</v>
      </c>
      <c r="DF2" s="33" t="s">
        <v>289</v>
      </c>
      <c r="DG2" s="33" t="s">
        <v>289</v>
      </c>
      <c r="DH2" s="33" t="s">
        <v>289</v>
      </c>
      <c r="DI2" s="33" t="s">
        <v>289</v>
      </c>
      <c r="DJ2" s="33" t="s">
        <v>289</v>
      </c>
      <c r="DK2" s="33" t="s">
        <v>289</v>
      </c>
      <c r="DL2" s="33" t="s">
        <v>289</v>
      </c>
      <c r="DM2" s="33" t="s">
        <v>289</v>
      </c>
      <c r="DN2" s="33" t="s">
        <v>289</v>
      </c>
      <c r="DO2" s="33" t="s">
        <v>289</v>
      </c>
      <c r="DP2" s="33" t="s">
        <v>289</v>
      </c>
      <c r="DQ2" s="33" t="s">
        <v>289</v>
      </c>
      <c r="DR2" s="33" t="s">
        <v>289</v>
      </c>
      <c r="DS2" s="33" t="s">
        <v>289</v>
      </c>
      <c r="DT2" s="33" t="s">
        <v>289</v>
      </c>
      <c r="DU2" s="33" t="s">
        <v>289</v>
      </c>
      <c r="DV2" s="33" t="s">
        <v>289</v>
      </c>
      <c r="DW2" s="33" t="s">
        <v>289</v>
      </c>
      <c r="DX2" s="33" t="s">
        <v>289</v>
      </c>
      <c r="DY2" s="33" t="s">
        <v>289</v>
      </c>
      <c r="DZ2" s="33" t="s">
        <v>289</v>
      </c>
      <c r="EA2" s="33" t="s">
        <v>289</v>
      </c>
      <c r="EB2" s="33" t="s">
        <v>289</v>
      </c>
      <c r="EC2" s="33" t="s">
        <v>289</v>
      </c>
      <c r="ED2" s="33" t="s">
        <v>289</v>
      </c>
      <c r="EE2" s="33" t="s">
        <v>289</v>
      </c>
      <c r="EF2" s="33" t="s">
        <v>289</v>
      </c>
      <c r="EG2" s="33" t="s">
        <v>2332</v>
      </c>
      <c r="EH2" s="33">
        <v>1</v>
      </c>
      <c r="EI2" s="33">
        <v>1</v>
      </c>
      <c r="EJ2" s="33">
        <v>1</v>
      </c>
      <c r="EK2" s="33">
        <v>1</v>
      </c>
      <c r="EL2" s="33">
        <v>1</v>
      </c>
      <c r="EM2" s="33">
        <v>0</v>
      </c>
      <c r="EN2" s="33">
        <v>1</v>
      </c>
      <c r="EO2" s="33">
        <v>0</v>
      </c>
      <c r="EP2" s="33" t="s">
        <v>112</v>
      </c>
      <c r="EQ2" s="33">
        <v>40</v>
      </c>
      <c r="ER2" s="33" t="s">
        <v>289</v>
      </c>
      <c r="ES2" s="33" t="s">
        <v>289</v>
      </c>
      <c r="ET2" s="33">
        <v>40</v>
      </c>
      <c r="EU2" s="33" t="s">
        <v>112</v>
      </c>
      <c r="EV2" s="33">
        <v>25</v>
      </c>
      <c r="EW2" s="33" t="s">
        <v>112</v>
      </c>
      <c r="EX2" s="33" t="s">
        <v>112</v>
      </c>
      <c r="EY2" s="33">
        <v>100</v>
      </c>
      <c r="EZ2" s="33" t="s">
        <v>289</v>
      </c>
      <c r="FA2" s="33" t="s">
        <v>289</v>
      </c>
      <c r="FB2" s="33">
        <v>100</v>
      </c>
      <c r="FC2" s="34">
        <v>100</v>
      </c>
      <c r="FD2" s="34" t="s">
        <v>112</v>
      </c>
      <c r="FE2" s="33">
        <v>25</v>
      </c>
      <c r="FF2" s="33" t="s">
        <v>112</v>
      </c>
      <c r="FG2" s="33" t="s">
        <v>112</v>
      </c>
      <c r="FH2" s="33">
        <v>75</v>
      </c>
      <c r="FI2" s="33" t="s">
        <v>289</v>
      </c>
      <c r="FJ2" s="33" t="s">
        <v>289</v>
      </c>
      <c r="FK2" s="33" t="s">
        <v>289</v>
      </c>
      <c r="FL2" s="34"/>
      <c r="FM2" s="33" t="s">
        <v>112</v>
      </c>
      <c r="FN2" s="34" t="s">
        <v>289</v>
      </c>
      <c r="FO2" s="33" t="s">
        <v>289</v>
      </c>
      <c r="FP2" s="33" t="s">
        <v>289</v>
      </c>
      <c r="FQ2" s="33" t="s">
        <v>289</v>
      </c>
      <c r="FR2" s="33" t="s">
        <v>289</v>
      </c>
      <c r="FS2" s="33" t="s">
        <v>289</v>
      </c>
      <c r="FT2" s="33" t="s">
        <v>289</v>
      </c>
      <c r="FU2" s="33" t="s">
        <v>289</v>
      </c>
      <c r="FV2" s="33" t="s">
        <v>289</v>
      </c>
      <c r="FW2" s="33" t="s">
        <v>289</v>
      </c>
      <c r="FX2" s="33" t="s">
        <v>289</v>
      </c>
      <c r="FY2" s="33" t="s">
        <v>112</v>
      </c>
      <c r="FZ2" s="33">
        <v>50</v>
      </c>
      <c r="GA2" s="33" t="s">
        <v>289</v>
      </c>
      <c r="GB2" s="33" t="s">
        <v>289</v>
      </c>
      <c r="GC2" s="33">
        <v>50</v>
      </c>
      <c r="GD2" s="33" t="s">
        <v>112</v>
      </c>
      <c r="GE2" s="33" t="s">
        <v>112</v>
      </c>
      <c r="GF2" s="33" t="s">
        <v>2333</v>
      </c>
      <c r="GG2" s="33">
        <v>0</v>
      </c>
      <c r="GH2" s="33">
        <v>0</v>
      </c>
      <c r="GI2" s="33">
        <v>1</v>
      </c>
      <c r="GJ2" s="33">
        <v>0</v>
      </c>
      <c r="GK2" s="33">
        <v>0</v>
      </c>
      <c r="GL2" s="33">
        <v>0</v>
      </c>
      <c r="GM2" s="33">
        <v>0</v>
      </c>
      <c r="GN2" s="33">
        <v>0</v>
      </c>
      <c r="GO2" s="33">
        <v>0</v>
      </c>
      <c r="GP2" s="33">
        <v>0</v>
      </c>
      <c r="GQ2" s="33">
        <v>0</v>
      </c>
      <c r="GR2" s="33">
        <v>0</v>
      </c>
      <c r="GS2" s="33">
        <v>0</v>
      </c>
      <c r="GT2" s="33">
        <v>0</v>
      </c>
      <c r="GU2" s="33">
        <v>0</v>
      </c>
      <c r="GV2" s="33">
        <v>0</v>
      </c>
      <c r="GW2" s="33" t="s">
        <v>289</v>
      </c>
      <c r="GX2" s="33" t="s">
        <v>2334</v>
      </c>
      <c r="GY2" s="33">
        <v>0</v>
      </c>
      <c r="GZ2" s="33">
        <v>0</v>
      </c>
      <c r="HA2" s="33">
        <v>1</v>
      </c>
      <c r="HB2" s="33">
        <v>1</v>
      </c>
      <c r="HC2" s="33">
        <v>1</v>
      </c>
      <c r="HD2" s="33">
        <v>0</v>
      </c>
      <c r="HE2" s="33">
        <v>0</v>
      </c>
      <c r="HF2" s="33">
        <v>0</v>
      </c>
      <c r="HG2" s="33" t="s">
        <v>112</v>
      </c>
      <c r="HH2" s="33" t="s">
        <v>126</v>
      </c>
      <c r="HI2" s="33" t="s">
        <v>218</v>
      </c>
      <c r="HJ2" s="33" t="s">
        <v>117</v>
      </c>
      <c r="HK2" s="33" t="s">
        <v>112</v>
      </c>
      <c r="HL2" s="33" t="s">
        <v>289</v>
      </c>
      <c r="HM2" s="33" t="s">
        <v>289</v>
      </c>
      <c r="HN2" s="33" t="s">
        <v>289</v>
      </c>
      <c r="HO2" s="33" t="s">
        <v>289</v>
      </c>
      <c r="HP2" s="33" t="s">
        <v>289</v>
      </c>
      <c r="HQ2" s="33" t="s">
        <v>289</v>
      </c>
      <c r="HR2" s="33" t="s">
        <v>289</v>
      </c>
      <c r="HS2" s="33" t="s">
        <v>289</v>
      </c>
      <c r="HT2" s="33" t="s">
        <v>289</v>
      </c>
      <c r="HU2" s="33" t="s">
        <v>289</v>
      </c>
      <c r="HV2" s="33" t="s">
        <v>289</v>
      </c>
      <c r="HW2" s="33" t="s">
        <v>289</v>
      </c>
      <c r="HX2" s="33" t="s">
        <v>289</v>
      </c>
      <c r="HY2" s="33" t="s">
        <v>289</v>
      </c>
      <c r="HZ2" s="33" t="s">
        <v>289</v>
      </c>
      <c r="IA2" s="33" t="s">
        <v>289</v>
      </c>
      <c r="IB2" s="33" t="s">
        <v>289</v>
      </c>
      <c r="IC2" s="33" t="s">
        <v>289</v>
      </c>
      <c r="ID2" s="33" t="s">
        <v>289</v>
      </c>
      <c r="IE2" s="33" t="s">
        <v>289</v>
      </c>
      <c r="IF2" s="33" t="s">
        <v>289</v>
      </c>
      <c r="IG2" s="33" t="s">
        <v>289</v>
      </c>
      <c r="IH2" s="33" t="s">
        <v>289</v>
      </c>
      <c r="II2" s="33" t="s">
        <v>289</v>
      </c>
      <c r="IJ2" s="33" t="s">
        <v>289</v>
      </c>
      <c r="IK2" s="33" t="s">
        <v>289</v>
      </c>
      <c r="IL2" s="33" t="s">
        <v>289</v>
      </c>
      <c r="IM2" s="33" t="s">
        <v>289</v>
      </c>
      <c r="IN2" s="33" t="s">
        <v>289</v>
      </c>
      <c r="IO2" s="33" t="s">
        <v>289</v>
      </c>
      <c r="IP2" s="33" t="s">
        <v>289</v>
      </c>
      <c r="IQ2" s="33" t="s">
        <v>289</v>
      </c>
      <c r="IR2" s="33"/>
      <c r="IS2" s="33"/>
      <c r="IT2" s="33"/>
      <c r="IU2" s="33"/>
      <c r="IV2" s="33"/>
      <c r="IW2" s="33" t="s">
        <v>2335</v>
      </c>
      <c r="IX2" s="33" t="s">
        <v>289</v>
      </c>
      <c r="IY2" s="33">
        <v>154291304</v>
      </c>
      <c r="IZ2" s="33" t="s">
        <v>2336</v>
      </c>
      <c r="JA2" s="33" t="s">
        <v>2337</v>
      </c>
      <c r="JB2" s="33" t="s">
        <v>289</v>
      </c>
      <c r="JC2" s="33">
        <v>132</v>
      </c>
    </row>
    <row r="3" spans="2:263" x14ac:dyDescent="0.35">
      <c r="B3" s="33" t="s">
        <v>2346</v>
      </c>
      <c r="C3" s="33" t="s">
        <v>2338</v>
      </c>
      <c r="D3" s="33" t="s">
        <v>2339</v>
      </c>
      <c r="E3" s="33" t="s">
        <v>2324</v>
      </c>
      <c r="F3" s="33"/>
      <c r="G3" s="33"/>
      <c r="H3" s="33" t="s">
        <v>289</v>
      </c>
      <c r="I3" s="33" t="s">
        <v>2324</v>
      </c>
      <c r="J3" s="33" t="s">
        <v>191</v>
      </c>
      <c r="K3" s="33" t="s">
        <v>289</v>
      </c>
      <c r="L3" s="33" t="s">
        <v>192</v>
      </c>
      <c r="M3" s="33" t="s">
        <v>191</v>
      </c>
      <c r="N3" s="33" t="s">
        <v>191</v>
      </c>
      <c r="O3" s="33" t="s">
        <v>2325</v>
      </c>
      <c r="P3" s="33" t="s">
        <v>289</v>
      </c>
      <c r="Q3" s="33" t="s">
        <v>126</v>
      </c>
      <c r="R3" s="33" t="s">
        <v>193</v>
      </c>
      <c r="S3" s="33" t="s">
        <v>1051</v>
      </c>
      <c r="T3" s="33" t="s">
        <v>194</v>
      </c>
      <c r="U3" s="33" t="s">
        <v>193</v>
      </c>
      <c r="V3" s="33" t="s">
        <v>1050</v>
      </c>
      <c r="W3" s="33" t="s">
        <v>1051</v>
      </c>
      <c r="X3" s="33" t="s">
        <v>195</v>
      </c>
      <c r="Y3" s="33" t="s">
        <v>289</v>
      </c>
      <c r="Z3" s="34" t="s">
        <v>195</v>
      </c>
      <c r="AA3" s="33" t="s">
        <v>196</v>
      </c>
      <c r="AB3" s="33" t="s">
        <v>289</v>
      </c>
      <c r="AC3" s="34" t="s">
        <v>196</v>
      </c>
      <c r="AD3" s="33" t="s">
        <v>2326</v>
      </c>
      <c r="AE3" s="33" t="s">
        <v>197</v>
      </c>
      <c r="AF3" s="33" t="s">
        <v>196</v>
      </c>
      <c r="AG3" s="33" t="s">
        <v>196</v>
      </c>
      <c r="AH3" s="33" t="s">
        <v>2327</v>
      </c>
      <c r="AI3" s="33" t="s">
        <v>112</v>
      </c>
      <c r="AJ3" s="33" t="s">
        <v>289</v>
      </c>
      <c r="AK3" s="33" t="s">
        <v>112</v>
      </c>
      <c r="AL3" s="33" t="s">
        <v>289</v>
      </c>
      <c r="AM3" s="33" t="s">
        <v>2340</v>
      </c>
      <c r="AN3" s="33" t="s">
        <v>289</v>
      </c>
      <c r="AO3" s="33" t="s">
        <v>289</v>
      </c>
      <c r="AP3" s="33" t="s">
        <v>2329</v>
      </c>
      <c r="AQ3" s="33" t="s">
        <v>289</v>
      </c>
      <c r="AR3" s="33" t="s">
        <v>137</v>
      </c>
      <c r="AS3" s="33">
        <v>0</v>
      </c>
      <c r="AT3" s="33">
        <v>1</v>
      </c>
      <c r="AU3" s="33">
        <v>0</v>
      </c>
      <c r="AV3" s="33" t="s">
        <v>138</v>
      </c>
      <c r="AW3" s="33" t="s">
        <v>2330</v>
      </c>
      <c r="AX3" s="33" t="s">
        <v>2341</v>
      </c>
      <c r="AY3" s="33">
        <v>1</v>
      </c>
      <c r="AZ3" s="33">
        <v>0</v>
      </c>
      <c r="BA3" s="33">
        <v>1</v>
      </c>
      <c r="BB3" s="33">
        <v>0</v>
      </c>
      <c r="BC3" s="33">
        <v>0</v>
      </c>
      <c r="BD3" s="33">
        <v>0</v>
      </c>
      <c r="BE3" s="33">
        <v>0</v>
      </c>
      <c r="BF3" s="33">
        <v>0</v>
      </c>
      <c r="BG3" s="33">
        <v>0</v>
      </c>
      <c r="BH3" s="33">
        <v>0</v>
      </c>
      <c r="BI3" s="33" t="s">
        <v>289</v>
      </c>
      <c r="BJ3" s="33" t="s">
        <v>135</v>
      </c>
      <c r="BK3" s="33" t="s">
        <v>2342</v>
      </c>
      <c r="BL3" s="33" t="s">
        <v>289</v>
      </c>
      <c r="BM3" s="33" t="s">
        <v>289</v>
      </c>
      <c r="BN3" s="33" t="s">
        <v>289</v>
      </c>
      <c r="BO3" s="33" t="s">
        <v>289</v>
      </c>
      <c r="BP3" s="33" t="s">
        <v>289</v>
      </c>
      <c r="BQ3" s="33" t="s">
        <v>289</v>
      </c>
      <c r="BR3" s="33" t="s">
        <v>289</v>
      </c>
      <c r="BS3" s="33" t="s">
        <v>289</v>
      </c>
      <c r="BT3" s="33" t="s">
        <v>289</v>
      </c>
      <c r="BU3" s="33" t="s">
        <v>289</v>
      </c>
      <c r="BV3" s="33" t="s">
        <v>289</v>
      </c>
      <c r="BW3" s="33" t="s">
        <v>289</v>
      </c>
      <c r="BX3" s="33" t="s">
        <v>289</v>
      </c>
      <c r="BY3" s="33" t="s">
        <v>289</v>
      </c>
      <c r="BZ3" s="33" t="s">
        <v>289</v>
      </c>
      <c r="CA3" s="33" t="s">
        <v>289</v>
      </c>
      <c r="CB3" s="33" t="s">
        <v>289</v>
      </c>
      <c r="CC3" s="33" t="s">
        <v>289</v>
      </c>
      <c r="CD3" s="33" t="s">
        <v>289</v>
      </c>
      <c r="CE3" s="33" t="s">
        <v>289</v>
      </c>
      <c r="CF3" s="33" t="s">
        <v>289</v>
      </c>
      <c r="CG3" s="33" t="s">
        <v>289</v>
      </c>
      <c r="CH3" s="33" t="s">
        <v>289</v>
      </c>
      <c r="CI3" s="33" t="s">
        <v>289</v>
      </c>
      <c r="CJ3" s="33" t="s">
        <v>289</v>
      </c>
      <c r="CK3" s="33" t="s">
        <v>289</v>
      </c>
      <c r="CL3" s="33" t="s">
        <v>289</v>
      </c>
      <c r="CM3" s="33" t="s">
        <v>289</v>
      </c>
      <c r="CN3" s="33" t="s">
        <v>289</v>
      </c>
      <c r="CO3" s="33" t="s">
        <v>289</v>
      </c>
      <c r="CP3" s="33" t="s">
        <v>289</v>
      </c>
      <c r="CQ3" s="33" t="s">
        <v>289</v>
      </c>
      <c r="CR3" s="33" t="s">
        <v>289</v>
      </c>
      <c r="CS3" s="33" t="s">
        <v>289</v>
      </c>
      <c r="CT3" s="33" t="s">
        <v>289</v>
      </c>
      <c r="CU3" s="33" t="s">
        <v>289</v>
      </c>
      <c r="CV3" s="33" t="s">
        <v>289</v>
      </c>
      <c r="CW3" s="33" t="s">
        <v>289</v>
      </c>
      <c r="CX3" s="33" t="s">
        <v>289</v>
      </c>
      <c r="CY3" s="33" t="s">
        <v>289</v>
      </c>
      <c r="CZ3" s="33" t="s">
        <v>289</v>
      </c>
      <c r="DA3" s="33" t="s">
        <v>289</v>
      </c>
      <c r="DB3" s="33" t="s">
        <v>289</v>
      </c>
      <c r="DC3" s="33" t="s">
        <v>289</v>
      </c>
      <c r="DD3" s="33" t="s">
        <v>289</v>
      </c>
      <c r="DE3" s="33" t="s">
        <v>289</v>
      </c>
      <c r="DF3" s="33" t="s">
        <v>289</v>
      </c>
      <c r="DG3" s="33" t="s">
        <v>289</v>
      </c>
      <c r="DH3" s="33" t="s">
        <v>289</v>
      </c>
      <c r="DI3" s="33" t="s">
        <v>289</v>
      </c>
      <c r="DJ3" s="33" t="s">
        <v>289</v>
      </c>
      <c r="DK3" s="33" t="s">
        <v>289</v>
      </c>
      <c r="DL3" s="33" t="s">
        <v>289</v>
      </c>
      <c r="DM3" s="33" t="s">
        <v>289</v>
      </c>
      <c r="DN3" s="33" t="s">
        <v>289</v>
      </c>
      <c r="DO3" s="33" t="s">
        <v>289</v>
      </c>
      <c r="DP3" s="33" t="s">
        <v>289</v>
      </c>
      <c r="DQ3" s="33" t="s">
        <v>289</v>
      </c>
      <c r="DR3" s="33" t="s">
        <v>289</v>
      </c>
      <c r="DS3" s="33" t="s">
        <v>289</v>
      </c>
      <c r="DT3" s="33" t="s">
        <v>289</v>
      </c>
      <c r="DU3" s="33" t="s">
        <v>289</v>
      </c>
      <c r="DV3" s="33" t="s">
        <v>289</v>
      </c>
      <c r="DW3" s="33" t="s">
        <v>289</v>
      </c>
      <c r="DX3" s="33" t="s">
        <v>289</v>
      </c>
      <c r="DY3" s="33" t="s">
        <v>289</v>
      </c>
      <c r="DZ3" s="33" t="s">
        <v>289</v>
      </c>
      <c r="EA3" s="33" t="s">
        <v>289</v>
      </c>
      <c r="EB3" s="33" t="s">
        <v>289</v>
      </c>
      <c r="EC3" s="33" t="s">
        <v>289</v>
      </c>
      <c r="ED3" s="33" t="s">
        <v>289</v>
      </c>
      <c r="EE3" s="33" t="s">
        <v>289</v>
      </c>
      <c r="EF3" s="33" t="s">
        <v>289</v>
      </c>
      <c r="EG3" s="33" t="s">
        <v>2343</v>
      </c>
      <c r="EH3" s="33">
        <v>1</v>
      </c>
      <c r="EI3" s="33">
        <v>1</v>
      </c>
      <c r="EJ3" s="33">
        <v>1</v>
      </c>
      <c r="EK3" s="33">
        <v>1</v>
      </c>
      <c r="EL3" s="33">
        <v>1</v>
      </c>
      <c r="EM3" s="33">
        <v>1</v>
      </c>
      <c r="EN3" s="33">
        <v>1</v>
      </c>
      <c r="EO3" s="33">
        <v>0</v>
      </c>
      <c r="EP3" s="33" t="s">
        <v>112</v>
      </c>
      <c r="EQ3" s="33">
        <v>50</v>
      </c>
      <c r="ER3" s="33" t="s">
        <v>289</v>
      </c>
      <c r="ES3" s="33" t="s">
        <v>289</v>
      </c>
      <c r="ET3" s="33">
        <v>50</v>
      </c>
      <c r="EU3" s="33" t="s">
        <v>112</v>
      </c>
      <c r="EV3" s="33">
        <v>30</v>
      </c>
      <c r="EW3" s="33" t="s">
        <v>112</v>
      </c>
      <c r="EX3" s="33" t="s">
        <v>112</v>
      </c>
      <c r="EY3" s="33">
        <v>75</v>
      </c>
      <c r="EZ3" s="33" t="s">
        <v>289</v>
      </c>
      <c r="FA3" s="33" t="s">
        <v>289</v>
      </c>
      <c r="FB3" s="33" t="s">
        <v>289</v>
      </c>
      <c r="FC3" s="34">
        <v>75</v>
      </c>
      <c r="FD3" s="34" t="s">
        <v>112</v>
      </c>
      <c r="FE3" s="33">
        <v>50</v>
      </c>
      <c r="FF3" s="33" t="s">
        <v>112</v>
      </c>
      <c r="FG3" s="33" t="s">
        <v>112</v>
      </c>
      <c r="FH3" s="33">
        <v>80</v>
      </c>
      <c r="FI3" s="33" t="s">
        <v>289</v>
      </c>
      <c r="FJ3" s="33" t="s">
        <v>289</v>
      </c>
      <c r="FK3" s="33" t="s">
        <v>289</v>
      </c>
      <c r="FL3" s="34"/>
      <c r="FM3" s="33" t="s">
        <v>112</v>
      </c>
      <c r="FN3" s="34" t="s">
        <v>112</v>
      </c>
      <c r="FO3" s="33">
        <v>50</v>
      </c>
      <c r="FP3" s="33" t="s">
        <v>289</v>
      </c>
      <c r="FQ3" s="33" t="s">
        <v>289</v>
      </c>
      <c r="FR3" s="33" t="s">
        <v>289</v>
      </c>
      <c r="FS3" s="33" t="s">
        <v>289</v>
      </c>
      <c r="FT3" s="33" t="s">
        <v>289</v>
      </c>
      <c r="FU3" s="33" t="s">
        <v>289</v>
      </c>
      <c r="FV3" s="33" t="s">
        <v>112</v>
      </c>
      <c r="FW3" s="33" t="s">
        <v>176</v>
      </c>
      <c r="FX3" s="33">
        <v>50</v>
      </c>
      <c r="FY3" s="33" t="s">
        <v>112</v>
      </c>
      <c r="FZ3" s="33">
        <v>60</v>
      </c>
      <c r="GA3" s="33" t="s">
        <v>289</v>
      </c>
      <c r="GB3" s="33" t="s">
        <v>289</v>
      </c>
      <c r="GC3" s="33">
        <v>60</v>
      </c>
      <c r="GD3" s="33" t="s">
        <v>112</v>
      </c>
      <c r="GE3" s="33" t="s">
        <v>112</v>
      </c>
      <c r="GF3" s="33" t="s">
        <v>718</v>
      </c>
      <c r="GG3" s="33">
        <v>0</v>
      </c>
      <c r="GH3" s="33">
        <v>1</v>
      </c>
      <c r="GI3" s="33">
        <v>0</v>
      </c>
      <c r="GJ3" s="33">
        <v>0</v>
      </c>
      <c r="GK3" s="33">
        <v>0</v>
      </c>
      <c r="GL3" s="33">
        <v>0</v>
      </c>
      <c r="GM3" s="33">
        <v>0</v>
      </c>
      <c r="GN3" s="33">
        <v>0</v>
      </c>
      <c r="GO3" s="33">
        <v>0</v>
      </c>
      <c r="GP3" s="33">
        <v>0</v>
      </c>
      <c r="GQ3" s="33">
        <v>0</v>
      </c>
      <c r="GR3" s="33">
        <v>0</v>
      </c>
      <c r="GS3" s="33">
        <v>0</v>
      </c>
      <c r="GT3" s="33">
        <v>0</v>
      </c>
      <c r="GU3" s="33">
        <v>0</v>
      </c>
      <c r="GV3" s="33">
        <v>0</v>
      </c>
      <c r="GW3" s="33" t="s">
        <v>289</v>
      </c>
      <c r="GX3" s="33" t="s">
        <v>2344</v>
      </c>
      <c r="GY3" s="33">
        <v>1</v>
      </c>
      <c r="GZ3" s="33">
        <v>1</v>
      </c>
      <c r="HA3" s="33">
        <v>1</v>
      </c>
      <c r="HB3" s="33">
        <v>0</v>
      </c>
      <c r="HC3" s="33">
        <v>0</v>
      </c>
      <c r="HD3" s="33">
        <v>0</v>
      </c>
      <c r="HE3" s="33">
        <v>0</v>
      </c>
      <c r="HF3" s="33">
        <v>0</v>
      </c>
      <c r="HG3" s="33" t="s">
        <v>112</v>
      </c>
      <c r="HH3" s="33" t="s">
        <v>126</v>
      </c>
      <c r="HI3" s="33" t="s">
        <v>165</v>
      </c>
      <c r="HJ3" s="33" t="s">
        <v>117</v>
      </c>
      <c r="HK3" s="33" t="s">
        <v>117</v>
      </c>
      <c r="HL3" s="33" t="s">
        <v>289</v>
      </c>
      <c r="HM3" s="33" t="s">
        <v>289</v>
      </c>
      <c r="HN3" s="33" t="s">
        <v>289</v>
      </c>
      <c r="HO3" s="33" t="s">
        <v>289</v>
      </c>
      <c r="HP3" s="33" t="s">
        <v>289</v>
      </c>
      <c r="HQ3" s="33" t="s">
        <v>289</v>
      </c>
      <c r="HR3" s="33" t="s">
        <v>289</v>
      </c>
      <c r="HS3" s="33" t="s">
        <v>289</v>
      </c>
      <c r="HT3" s="33" t="s">
        <v>289</v>
      </c>
      <c r="HU3" s="33" t="s">
        <v>289</v>
      </c>
      <c r="HV3" s="33" t="s">
        <v>289</v>
      </c>
      <c r="HW3" s="33" t="s">
        <v>289</v>
      </c>
      <c r="HX3" s="33" t="s">
        <v>289</v>
      </c>
      <c r="HY3" s="33" t="s">
        <v>289</v>
      </c>
      <c r="HZ3" s="33" t="s">
        <v>289</v>
      </c>
      <c r="IA3" s="33" t="s">
        <v>289</v>
      </c>
      <c r="IB3" s="33" t="s">
        <v>289</v>
      </c>
      <c r="IC3" s="33" t="s">
        <v>289</v>
      </c>
      <c r="ID3" s="33" t="s">
        <v>289</v>
      </c>
      <c r="IE3" s="33" t="s">
        <v>289</v>
      </c>
      <c r="IF3" s="33" t="s">
        <v>289</v>
      </c>
      <c r="IG3" s="33" t="s">
        <v>289</v>
      </c>
      <c r="IH3" s="33" t="s">
        <v>289</v>
      </c>
      <c r="II3" s="33" t="s">
        <v>289</v>
      </c>
      <c r="IJ3" s="33" t="s">
        <v>289</v>
      </c>
      <c r="IK3" s="33" t="s">
        <v>289</v>
      </c>
      <c r="IL3" s="33" t="s">
        <v>289</v>
      </c>
      <c r="IM3" s="33" t="s">
        <v>289</v>
      </c>
      <c r="IN3" s="33" t="s">
        <v>289</v>
      </c>
      <c r="IO3" s="33" t="s">
        <v>289</v>
      </c>
      <c r="IP3" s="33" t="s">
        <v>289</v>
      </c>
      <c r="IQ3" s="33" t="s">
        <v>289</v>
      </c>
      <c r="IR3" s="33"/>
      <c r="IS3" s="33"/>
      <c r="IT3" s="33"/>
      <c r="IU3" s="33"/>
      <c r="IV3" s="33"/>
      <c r="IW3" s="33" t="s">
        <v>2345</v>
      </c>
      <c r="IX3" s="33" t="s">
        <v>289</v>
      </c>
      <c r="IY3" s="33">
        <v>154291313</v>
      </c>
      <c r="IZ3" s="33" t="s">
        <v>2346</v>
      </c>
      <c r="JA3" s="33" t="s">
        <v>2347</v>
      </c>
      <c r="JB3" s="33" t="s">
        <v>289</v>
      </c>
      <c r="JC3" s="33">
        <v>134</v>
      </c>
    </row>
    <row r="4" spans="2:263" x14ac:dyDescent="0.35">
      <c r="B4" s="33" t="s">
        <v>2356</v>
      </c>
      <c r="C4" s="33" t="s">
        <v>2348</v>
      </c>
      <c r="D4" s="33" t="s">
        <v>2349</v>
      </c>
      <c r="E4" s="33" t="s">
        <v>2324</v>
      </c>
      <c r="F4" s="33"/>
      <c r="G4" s="33"/>
      <c r="H4" s="33" t="s">
        <v>289</v>
      </c>
      <c r="I4" s="33" t="s">
        <v>2324</v>
      </c>
      <c r="J4" s="33" t="s">
        <v>191</v>
      </c>
      <c r="K4" s="33" t="s">
        <v>289</v>
      </c>
      <c r="L4" s="33" t="s">
        <v>192</v>
      </c>
      <c r="M4" s="33" t="s">
        <v>191</v>
      </c>
      <c r="N4" s="33" t="s">
        <v>191</v>
      </c>
      <c r="O4" s="33" t="s">
        <v>2325</v>
      </c>
      <c r="P4" s="33" t="s">
        <v>289</v>
      </c>
      <c r="Q4" s="33" t="s">
        <v>126</v>
      </c>
      <c r="R4" s="33" t="s">
        <v>193</v>
      </c>
      <c r="S4" s="33" t="s">
        <v>1051</v>
      </c>
      <c r="T4" s="33" t="s">
        <v>194</v>
      </c>
      <c r="U4" s="33" t="s">
        <v>193</v>
      </c>
      <c r="V4" s="33" t="s">
        <v>1050</v>
      </c>
      <c r="W4" s="33" t="s">
        <v>1051</v>
      </c>
      <c r="X4" s="33" t="s">
        <v>195</v>
      </c>
      <c r="Y4" s="33" t="s">
        <v>289</v>
      </c>
      <c r="Z4" s="34" t="s">
        <v>195</v>
      </c>
      <c r="AA4" s="33" t="s">
        <v>196</v>
      </c>
      <c r="AB4" s="33" t="s">
        <v>289</v>
      </c>
      <c r="AC4" s="34" t="s">
        <v>196</v>
      </c>
      <c r="AD4" s="33" t="s">
        <v>2326</v>
      </c>
      <c r="AE4" s="33" t="s">
        <v>197</v>
      </c>
      <c r="AF4" s="33" t="s">
        <v>196</v>
      </c>
      <c r="AG4" s="33" t="s">
        <v>196</v>
      </c>
      <c r="AH4" s="33" t="s">
        <v>2327</v>
      </c>
      <c r="AI4" s="33" t="s">
        <v>112</v>
      </c>
      <c r="AJ4" s="33" t="s">
        <v>289</v>
      </c>
      <c r="AK4" s="33" t="s">
        <v>112</v>
      </c>
      <c r="AL4" s="33" t="s">
        <v>289</v>
      </c>
      <c r="AM4" s="33" t="s">
        <v>2328</v>
      </c>
      <c r="AN4" s="33" t="s">
        <v>289</v>
      </c>
      <c r="AO4" s="33" t="s">
        <v>289</v>
      </c>
      <c r="AP4" s="33" t="s">
        <v>2350</v>
      </c>
      <c r="AQ4" s="33" t="s">
        <v>289</v>
      </c>
      <c r="AR4" s="33" t="s">
        <v>114</v>
      </c>
      <c r="AS4" s="33">
        <v>1</v>
      </c>
      <c r="AT4" s="33">
        <v>0</v>
      </c>
      <c r="AU4" s="33">
        <v>0</v>
      </c>
      <c r="AV4" s="33" t="s">
        <v>113</v>
      </c>
      <c r="AW4" s="33" t="s">
        <v>2351</v>
      </c>
      <c r="AX4" s="33" t="s">
        <v>115</v>
      </c>
      <c r="AY4" s="33">
        <v>1</v>
      </c>
      <c r="AZ4" s="33">
        <v>0</v>
      </c>
      <c r="BA4" s="33">
        <v>0</v>
      </c>
      <c r="BB4" s="33">
        <v>0</v>
      </c>
      <c r="BC4" s="33">
        <v>0</v>
      </c>
      <c r="BD4" s="33">
        <v>0</v>
      </c>
      <c r="BE4" s="33">
        <v>0</v>
      </c>
      <c r="BF4" s="33">
        <v>0</v>
      </c>
      <c r="BG4" s="33">
        <v>0</v>
      </c>
      <c r="BH4" s="33">
        <v>0</v>
      </c>
      <c r="BI4" s="33" t="s">
        <v>289</v>
      </c>
      <c r="BJ4" s="33" t="s">
        <v>135</v>
      </c>
      <c r="BK4" s="33" t="s">
        <v>2331</v>
      </c>
      <c r="BL4" s="33" t="s">
        <v>2352</v>
      </c>
      <c r="BM4" s="33">
        <v>1</v>
      </c>
      <c r="BN4" s="33">
        <v>1</v>
      </c>
      <c r="BO4" s="33">
        <v>1</v>
      </c>
      <c r="BP4" s="33">
        <v>1</v>
      </c>
      <c r="BQ4" s="33">
        <v>1</v>
      </c>
      <c r="BR4" s="33">
        <v>0</v>
      </c>
      <c r="BS4" s="33">
        <v>1</v>
      </c>
      <c r="BT4" s="33">
        <v>0</v>
      </c>
      <c r="BU4" s="33" t="s">
        <v>2353</v>
      </c>
      <c r="BV4" s="33">
        <v>250</v>
      </c>
      <c r="BW4" s="33">
        <v>125</v>
      </c>
      <c r="BX4" s="33" t="s">
        <v>112</v>
      </c>
      <c r="BY4" s="33">
        <v>300</v>
      </c>
      <c r="BZ4" s="33">
        <v>115.384615384615</v>
      </c>
      <c r="CA4" s="33" t="s">
        <v>112</v>
      </c>
      <c r="CB4" s="33">
        <v>275</v>
      </c>
      <c r="CC4" s="33">
        <v>119.565217391304</v>
      </c>
      <c r="CD4" s="33" t="s">
        <v>112</v>
      </c>
      <c r="CE4" s="33">
        <v>300</v>
      </c>
      <c r="CF4" s="33">
        <v>103.448275862068</v>
      </c>
      <c r="CG4" s="33" t="s">
        <v>112</v>
      </c>
      <c r="CH4" s="33">
        <v>600</v>
      </c>
      <c r="CI4" s="33">
        <v>250</v>
      </c>
      <c r="CJ4" s="33" t="s">
        <v>117</v>
      </c>
      <c r="CK4" s="33" t="s">
        <v>289</v>
      </c>
      <c r="CL4" s="33" t="s">
        <v>289</v>
      </c>
      <c r="CM4" s="33" t="s">
        <v>289</v>
      </c>
      <c r="CN4" s="33" t="s">
        <v>117</v>
      </c>
      <c r="CO4" s="33">
        <v>350</v>
      </c>
      <c r="CP4" s="33" t="s">
        <v>289</v>
      </c>
      <c r="CQ4" s="33" t="s">
        <v>289</v>
      </c>
      <c r="CR4" s="33" t="s">
        <v>289</v>
      </c>
      <c r="CS4" s="33" t="s">
        <v>289</v>
      </c>
      <c r="CT4" s="33" t="s">
        <v>289</v>
      </c>
      <c r="CU4" s="33" t="s">
        <v>289</v>
      </c>
      <c r="CV4" s="33" t="s">
        <v>176</v>
      </c>
      <c r="CW4" s="33">
        <v>350</v>
      </c>
      <c r="CX4" s="33" t="s">
        <v>112</v>
      </c>
      <c r="CY4" s="33" t="s">
        <v>112</v>
      </c>
      <c r="CZ4" s="33" t="s">
        <v>722</v>
      </c>
      <c r="DA4" s="33">
        <v>0</v>
      </c>
      <c r="DB4" s="33">
        <v>0</v>
      </c>
      <c r="DC4" s="33">
        <v>0</v>
      </c>
      <c r="DD4" s="33">
        <v>1</v>
      </c>
      <c r="DE4" s="33">
        <v>0</v>
      </c>
      <c r="DF4" s="33">
        <v>0</v>
      </c>
      <c r="DG4" s="33">
        <v>0</v>
      </c>
      <c r="DH4" s="33">
        <v>0</v>
      </c>
      <c r="DI4" s="33">
        <v>0</v>
      </c>
      <c r="DJ4" s="33">
        <v>0</v>
      </c>
      <c r="DK4" s="33">
        <v>0</v>
      </c>
      <c r="DL4" s="33">
        <v>0</v>
      </c>
      <c r="DM4" s="33">
        <v>0</v>
      </c>
      <c r="DN4" s="33">
        <v>0</v>
      </c>
      <c r="DO4" s="33">
        <v>0</v>
      </c>
      <c r="DP4" s="33">
        <v>0</v>
      </c>
      <c r="DQ4" s="33">
        <v>0</v>
      </c>
      <c r="DR4" s="33" t="s">
        <v>289</v>
      </c>
      <c r="DS4" s="33" t="s">
        <v>2354</v>
      </c>
      <c r="DT4" s="33">
        <v>1</v>
      </c>
      <c r="DU4" s="33">
        <v>1</v>
      </c>
      <c r="DV4" s="33">
        <v>1</v>
      </c>
      <c r="DW4" s="33">
        <v>1</v>
      </c>
      <c r="DX4" s="33">
        <v>1</v>
      </c>
      <c r="DY4" s="33">
        <v>0</v>
      </c>
      <c r="DZ4" s="33">
        <v>0</v>
      </c>
      <c r="EA4" s="33">
        <v>0</v>
      </c>
      <c r="EB4" s="33" t="s">
        <v>112</v>
      </c>
      <c r="EC4" s="33" t="s">
        <v>126</v>
      </c>
      <c r="ED4" s="33" t="s">
        <v>193</v>
      </c>
      <c r="EE4" s="33" t="s">
        <v>112</v>
      </c>
      <c r="EF4" s="33" t="s">
        <v>112</v>
      </c>
      <c r="EG4" s="33" t="s">
        <v>289</v>
      </c>
      <c r="EH4" s="33" t="s">
        <v>289</v>
      </c>
      <c r="EI4" s="33" t="s">
        <v>289</v>
      </c>
      <c r="EJ4" s="33" t="s">
        <v>289</v>
      </c>
      <c r="EK4" s="33" t="s">
        <v>289</v>
      </c>
      <c r="EL4" s="33" t="s">
        <v>289</v>
      </c>
      <c r="EM4" s="33" t="s">
        <v>289</v>
      </c>
      <c r="EN4" s="33" t="s">
        <v>289</v>
      </c>
      <c r="EO4" s="33" t="s">
        <v>289</v>
      </c>
      <c r="EP4" s="33" t="s">
        <v>289</v>
      </c>
      <c r="EQ4" s="33" t="s">
        <v>289</v>
      </c>
      <c r="ER4" s="33" t="s">
        <v>289</v>
      </c>
      <c r="ES4" s="33" t="s">
        <v>289</v>
      </c>
      <c r="ET4" s="33" t="s">
        <v>289</v>
      </c>
      <c r="EU4" s="33" t="s">
        <v>289</v>
      </c>
      <c r="EV4" s="33" t="s">
        <v>289</v>
      </c>
      <c r="EW4" s="33" t="s">
        <v>289</v>
      </c>
      <c r="EX4" s="33" t="s">
        <v>289</v>
      </c>
      <c r="EY4" s="33" t="s">
        <v>289</v>
      </c>
      <c r="EZ4" s="33" t="s">
        <v>289</v>
      </c>
      <c r="FA4" s="33" t="s">
        <v>289</v>
      </c>
      <c r="FB4" s="33" t="s">
        <v>289</v>
      </c>
      <c r="FC4" s="34" t="s">
        <v>289</v>
      </c>
      <c r="FD4" s="34" t="s">
        <v>289</v>
      </c>
      <c r="FE4" s="33" t="s">
        <v>289</v>
      </c>
      <c r="FF4" s="33" t="s">
        <v>289</v>
      </c>
      <c r="FG4" s="33" t="s">
        <v>289</v>
      </c>
      <c r="FH4" s="33" t="s">
        <v>289</v>
      </c>
      <c r="FI4" s="33" t="s">
        <v>289</v>
      </c>
      <c r="FJ4" s="33" t="s">
        <v>289</v>
      </c>
      <c r="FK4" s="33" t="s">
        <v>289</v>
      </c>
      <c r="FL4" s="34"/>
      <c r="FM4" s="33" t="s">
        <v>289</v>
      </c>
      <c r="FN4" s="34" t="s">
        <v>289</v>
      </c>
      <c r="FO4" s="33" t="s">
        <v>289</v>
      </c>
      <c r="FP4" s="33" t="s">
        <v>289</v>
      </c>
      <c r="FQ4" s="33" t="s">
        <v>289</v>
      </c>
      <c r="FR4" s="33" t="s">
        <v>289</v>
      </c>
      <c r="FS4" s="33" t="s">
        <v>289</v>
      </c>
      <c r="FT4" s="33" t="s">
        <v>289</v>
      </c>
      <c r="FU4" s="33" t="s">
        <v>289</v>
      </c>
      <c r="FV4" s="33" t="s">
        <v>289</v>
      </c>
      <c r="FW4" s="33" t="s">
        <v>289</v>
      </c>
      <c r="FX4" s="33" t="s">
        <v>289</v>
      </c>
      <c r="FY4" s="33" t="s">
        <v>289</v>
      </c>
      <c r="FZ4" s="33" t="s">
        <v>289</v>
      </c>
      <c r="GA4" s="33" t="s">
        <v>289</v>
      </c>
      <c r="GB4" s="33" t="s">
        <v>289</v>
      </c>
      <c r="GC4" s="33" t="s">
        <v>289</v>
      </c>
      <c r="GD4" s="33" t="s">
        <v>289</v>
      </c>
      <c r="GE4" s="33" t="s">
        <v>289</v>
      </c>
      <c r="GF4" s="33" t="s">
        <v>289</v>
      </c>
      <c r="GG4" s="33" t="s">
        <v>289</v>
      </c>
      <c r="GH4" s="33" t="s">
        <v>289</v>
      </c>
      <c r="GI4" s="33" t="s">
        <v>289</v>
      </c>
      <c r="GJ4" s="33" t="s">
        <v>289</v>
      </c>
      <c r="GK4" s="33" t="s">
        <v>289</v>
      </c>
      <c r="GL4" s="33" t="s">
        <v>289</v>
      </c>
      <c r="GM4" s="33" t="s">
        <v>289</v>
      </c>
      <c r="GN4" s="33" t="s">
        <v>289</v>
      </c>
      <c r="GO4" s="33" t="s">
        <v>289</v>
      </c>
      <c r="GP4" s="33" t="s">
        <v>289</v>
      </c>
      <c r="GQ4" s="33" t="s">
        <v>289</v>
      </c>
      <c r="GR4" s="33" t="s">
        <v>289</v>
      </c>
      <c r="GS4" s="33" t="s">
        <v>289</v>
      </c>
      <c r="GT4" s="33" t="s">
        <v>289</v>
      </c>
      <c r="GU4" s="33" t="s">
        <v>289</v>
      </c>
      <c r="GV4" s="33" t="s">
        <v>289</v>
      </c>
      <c r="GW4" s="33" t="s">
        <v>289</v>
      </c>
      <c r="GX4" s="33" t="s">
        <v>289</v>
      </c>
      <c r="GY4" s="33" t="s">
        <v>289</v>
      </c>
      <c r="GZ4" s="33" t="s">
        <v>289</v>
      </c>
      <c r="HA4" s="33" t="s">
        <v>289</v>
      </c>
      <c r="HB4" s="33" t="s">
        <v>289</v>
      </c>
      <c r="HC4" s="33" t="s">
        <v>289</v>
      </c>
      <c r="HD4" s="33" t="s">
        <v>289</v>
      </c>
      <c r="HE4" s="33" t="s">
        <v>289</v>
      </c>
      <c r="HF4" s="33" t="s">
        <v>289</v>
      </c>
      <c r="HG4" s="33" t="s">
        <v>289</v>
      </c>
      <c r="HH4" s="33" t="s">
        <v>289</v>
      </c>
      <c r="HI4" s="33" t="s">
        <v>289</v>
      </c>
      <c r="HJ4" s="33" t="s">
        <v>289</v>
      </c>
      <c r="HK4" s="33" t="s">
        <v>289</v>
      </c>
      <c r="HL4" s="33" t="s">
        <v>289</v>
      </c>
      <c r="HM4" s="33" t="s">
        <v>289</v>
      </c>
      <c r="HN4" s="33" t="s">
        <v>289</v>
      </c>
      <c r="HO4" s="33" t="s">
        <v>289</v>
      </c>
      <c r="HP4" s="33" t="s">
        <v>289</v>
      </c>
      <c r="HQ4" s="33" t="s">
        <v>289</v>
      </c>
      <c r="HR4" s="33" t="s">
        <v>289</v>
      </c>
      <c r="HS4" s="33" t="s">
        <v>289</v>
      </c>
      <c r="HT4" s="33" t="s">
        <v>289</v>
      </c>
      <c r="HU4" s="33" t="s">
        <v>289</v>
      </c>
      <c r="HV4" s="33" t="s">
        <v>289</v>
      </c>
      <c r="HW4" s="33" t="s">
        <v>289</v>
      </c>
      <c r="HX4" s="33" t="s">
        <v>289</v>
      </c>
      <c r="HY4" s="33" t="s">
        <v>289</v>
      </c>
      <c r="HZ4" s="33" t="s">
        <v>289</v>
      </c>
      <c r="IA4" s="33" t="s">
        <v>289</v>
      </c>
      <c r="IB4" s="33" t="s">
        <v>289</v>
      </c>
      <c r="IC4" s="33" t="s">
        <v>289</v>
      </c>
      <c r="ID4" s="33" t="s">
        <v>289</v>
      </c>
      <c r="IE4" s="33" t="s">
        <v>289</v>
      </c>
      <c r="IF4" s="33" t="s">
        <v>289</v>
      </c>
      <c r="IG4" s="33" t="s">
        <v>289</v>
      </c>
      <c r="IH4" s="33" t="s">
        <v>289</v>
      </c>
      <c r="II4" s="33" t="s">
        <v>289</v>
      </c>
      <c r="IJ4" s="33" t="s">
        <v>289</v>
      </c>
      <c r="IK4" s="33" t="s">
        <v>289</v>
      </c>
      <c r="IL4" s="33" t="s">
        <v>289</v>
      </c>
      <c r="IM4" s="33" t="s">
        <v>289</v>
      </c>
      <c r="IN4" s="33" t="s">
        <v>289</v>
      </c>
      <c r="IO4" s="33" t="s">
        <v>289</v>
      </c>
      <c r="IP4" s="33" t="s">
        <v>289</v>
      </c>
      <c r="IQ4" s="33" t="s">
        <v>289</v>
      </c>
      <c r="IR4" s="33"/>
      <c r="IS4" s="33"/>
      <c r="IT4" s="33"/>
      <c r="IU4" s="33"/>
      <c r="IV4" s="33"/>
      <c r="IW4" s="33" t="s">
        <v>2355</v>
      </c>
      <c r="IX4" s="33" t="s">
        <v>289</v>
      </c>
      <c r="IY4" s="33">
        <v>154291307</v>
      </c>
      <c r="IZ4" s="33" t="s">
        <v>2356</v>
      </c>
      <c r="JA4" s="33" t="s">
        <v>2337</v>
      </c>
      <c r="JB4" s="33" t="s">
        <v>289</v>
      </c>
      <c r="JC4" s="33">
        <v>133</v>
      </c>
    </row>
    <row r="5" spans="2:263" x14ac:dyDescent="0.35">
      <c r="B5" s="33" t="s">
        <v>2363</v>
      </c>
      <c r="C5" s="33" t="s">
        <v>2357</v>
      </c>
      <c r="D5" s="33" t="s">
        <v>2358</v>
      </c>
      <c r="E5" s="33" t="s">
        <v>2359</v>
      </c>
      <c r="F5" s="33"/>
      <c r="G5" s="33"/>
      <c r="H5" s="33" t="s">
        <v>289</v>
      </c>
      <c r="I5" s="33" t="s">
        <v>2359</v>
      </c>
      <c r="J5" s="33" t="s">
        <v>209</v>
      </c>
      <c r="K5" s="33" t="s">
        <v>289</v>
      </c>
      <c r="L5" s="33" t="s">
        <v>210</v>
      </c>
      <c r="M5" s="33" t="s">
        <v>209</v>
      </c>
      <c r="N5" s="33" t="s">
        <v>209</v>
      </c>
      <c r="O5" s="33" t="s">
        <v>2360</v>
      </c>
      <c r="P5" s="33" t="s">
        <v>289</v>
      </c>
      <c r="Q5" s="33" t="s">
        <v>107</v>
      </c>
      <c r="R5" s="33" t="s">
        <v>212</v>
      </c>
      <c r="S5" s="33" t="s">
        <v>1016</v>
      </c>
      <c r="T5" s="33" t="s">
        <v>213</v>
      </c>
      <c r="U5" s="33" t="s">
        <v>212</v>
      </c>
      <c r="V5" s="33" t="s">
        <v>1015</v>
      </c>
      <c r="W5" s="33" t="s">
        <v>1016</v>
      </c>
      <c r="X5" s="33" t="s">
        <v>216</v>
      </c>
      <c r="Y5" s="33" t="s">
        <v>289</v>
      </c>
      <c r="Z5" s="34" t="s">
        <v>216</v>
      </c>
      <c r="AA5" s="33" t="s">
        <v>217</v>
      </c>
      <c r="AB5" s="33" t="s">
        <v>289</v>
      </c>
      <c r="AC5" s="34" t="s">
        <v>217</v>
      </c>
      <c r="AD5" s="33" t="s">
        <v>2361</v>
      </c>
      <c r="AE5" s="33" t="s">
        <v>555</v>
      </c>
      <c r="AF5" s="33" t="s">
        <v>217</v>
      </c>
      <c r="AG5" s="33" t="s">
        <v>217</v>
      </c>
      <c r="AH5" s="33" t="s">
        <v>2327</v>
      </c>
      <c r="AI5" s="33" t="s">
        <v>112</v>
      </c>
      <c r="AJ5" s="33" t="s">
        <v>289</v>
      </c>
      <c r="AK5" s="33" t="s">
        <v>112</v>
      </c>
      <c r="AL5" s="33" t="s">
        <v>289</v>
      </c>
      <c r="AM5" s="33" t="s">
        <v>2328</v>
      </c>
      <c r="AN5" s="33" t="s">
        <v>289</v>
      </c>
      <c r="AO5" s="33" t="s">
        <v>289</v>
      </c>
      <c r="AP5" s="33" t="s">
        <v>2350</v>
      </c>
      <c r="AQ5" s="33" t="s">
        <v>289</v>
      </c>
      <c r="AR5" s="33" t="s">
        <v>114</v>
      </c>
      <c r="AS5" s="33">
        <v>1</v>
      </c>
      <c r="AT5" s="33">
        <v>0</v>
      </c>
      <c r="AU5" s="33">
        <v>0</v>
      </c>
      <c r="AV5" s="33" t="s">
        <v>113</v>
      </c>
      <c r="AW5" s="33" t="s">
        <v>2351</v>
      </c>
      <c r="AX5" s="33" t="s">
        <v>115</v>
      </c>
      <c r="AY5" s="33">
        <v>1</v>
      </c>
      <c r="AZ5" s="33">
        <v>0</v>
      </c>
      <c r="BA5" s="33">
        <v>0</v>
      </c>
      <c r="BB5" s="33">
        <v>0</v>
      </c>
      <c r="BC5" s="33">
        <v>0</v>
      </c>
      <c r="BD5" s="33">
        <v>0</v>
      </c>
      <c r="BE5" s="33">
        <v>0</v>
      </c>
      <c r="BF5" s="33">
        <v>0</v>
      </c>
      <c r="BG5" s="33">
        <v>0</v>
      </c>
      <c r="BH5" s="33">
        <v>0</v>
      </c>
      <c r="BI5" s="33" t="s">
        <v>289</v>
      </c>
      <c r="BJ5" s="33" t="s">
        <v>155</v>
      </c>
      <c r="BK5" s="33" t="s">
        <v>151</v>
      </c>
      <c r="BL5" s="33" t="s">
        <v>2362</v>
      </c>
      <c r="BM5" s="33">
        <v>1</v>
      </c>
      <c r="BN5" s="33">
        <v>1</v>
      </c>
      <c r="BO5" s="33">
        <v>1</v>
      </c>
      <c r="BP5" s="33">
        <v>1</v>
      </c>
      <c r="BQ5" s="33">
        <v>1</v>
      </c>
      <c r="BR5" s="33">
        <v>1</v>
      </c>
      <c r="BS5" s="33">
        <v>1</v>
      </c>
      <c r="BT5" s="33">
        <v>0</v>
      </c>
      <c r="BU5" s="33" t="s">
        <v>2353</v>
      </c>
      <c r="BV5" s="33">
        <v>150</v>
      </c>
      <c r="BW5" s="33">
        <v>75</v>
      </c>
      <c r="BX5" s="33" t="s">
        <v>112</v>
      </c>
      <c r="BY5" s="33">
        <v>250</v>
      </c>
      <c r="BZ5" s="33">
        <v>96.153846153846104</v>
      </c>
      <c r="CA5" s="33" t="s">
        <v>112</v>
      </c>
      <c r="CB5" s="33">
        <v>200</v>
      </c>
      <c r="CC5" s="33">
        <v>86.956521739130395</v>
      </c>
      <c r="CD5" s="33" t="s">
        <v>112</v>
      </c>
      <c r="CE5" s="33">
        <v>225</v>
      </c>
      <c r="CF5" s="33">
        <v>77.586206896551701</v>
      </c>
      <c r="CG5" s="33" t="s">
        <v>112</v>
      </c>
      <c r="CH5" s="33">
        <v>600</v>
      </c>
      <c r="CI5" s="33">
        <v>250</v>
      </c>
      <c r="CJ5" s="33" t="s">
        <v>117</v>
      </c>
      <c r="CK5" s="33">
        <v>600</v>
      </c>
      <c r="CL5" s="33">
        <v>250</v>
      </c>
      <c r="CM5" s="33" t="s">
        <v>117</v>
      </c>
      <c r="CN5" s="33" t="s">
        <v>112</v>
      </c>
      <c r="CO5" s="33">
        <v>600</v>
      </c>
      <c r="CP5" s="33" t="s">
        <v>289</v>
      </c>
      <c r="CQ5" s="33" t="s">
        <v>289</v>
      </c>
      <c r="CR5" s="33" t="s">
        <v>289</v>
      </c>
      <c r="CS5" s="33" t="s">
        <v>289</v>
      </c>
      <c r="CT5" s="33" t="s">
        <v>289</v>
      </c>
      <c r="CU5" s="33" t="s">
        <v>289</v>
      </c>
      <c r="CV5" s="33" t="s">
        <v>176</v>
      </c>
      <c r="CW5" s="33">
        <v>600</v>
      </c>
      <c r="CX5" s="33" t="s">
        <v>112</v>
      </c>
      <c r="CY5" s="33" t="s">
        <v>117</v>
      </c>
      <c r="CZ5" s="33" t="s">
        <v>289</v>
      </c>
      <c r="DA5" s="33" t="s">
        <v>289</v>
      </c>
      <c r="DB5" s="33" t="s">
        <v>289</v>
      </c>
      <c r="DC5" s="33" t="s">
        <v>289</v>
      </c>
      <c r="DD5" s="33" t="s">
        <v>289</v>
      </c>
      <c r="DE5" s="33" t="s">
        <v>289</v>
      </c>
      <c r="DF5" s="33" t="s">
        <v>289</v>
      </c>
      <c r="DG5" s="33" t="s">
        <v>289</v>
      </c>
      <c r="DH5" s="33" t="s">
        <v>289</v>
      </c>
      <c r="DI5" s="33" t="s">
        <v>289</v>
      </c>
      <c r="DJ5" s="33" t="s">
        <v>289</v>
      </c>
      <c r="DK5" s="33" t="s">
        <v>289</v>
      </c>
      <c r="DL5" s="33" t="s">
        <v>289</v>
      </c>
      <c r="DM5" s="33" t="s">
        <v>289</v>
      </c>
      <c r="DN5" s="33" t="s">
        <v>289</v>
      </c>
      <c r="DO5" s="33" t="s">
        <v>289</v>
      </c>
      <c r="DP5" s="33" t="s">
        <v>289</v>
      </c>
      <c r="DQ5" s="33" t="s">
        <v>289</v>
      </c>
      <c r="DR5" s="33" t="s">
        <v>289</v>
      </c>
      <c r="DS5" s="33" t="s">
        <v>289</v>
      </c>
      <c r="DT5" s="33" t="s">
        <v>289</v>
      </c>
      <c r="DU5" s="33" t="s">
        <v>289</v>
      </c>
      <c r="DV5" s="33" t="s">
        <v>289</v>
      </c>
      <c r="DW5" s="33" t="s">
        <v>289</v>
      </c>
      <c r="DX5" s="33" t="s">
        <v>289</v>
      </c>
      <c r="DY5" s="33" t="s">
        <v>289</v>
      </c>
      <c r="DZ5" s="33" t="s">
        <v>289</v>
      </c>
      <c r="EA5" s="33" t="s">
        <v>289</v>
      </c>
      <c r="EB5" s="33" t="s">
        <v>112</v>
      </c>
      <c r="EC5" s="33" t="s">
        <v>107</v>
      </c>
      <c r="ED5" s="33" t="s">
        <v>136</v>
      </c>
      <c r="EE5" s="33" t="s">
        <v>117</v>
      </c>
      <c r="EF5" s="33" t="s">
        <v>112</v>
      </c>
      <c r="EG5" s="33" t="s">
        <v>289</v>
      </c>
      <c r="EH5" s="33" t="s">
        <v>289</v>
      </c>
      <c r="EI5" s="33" t="s">
        <v>289</v>
      </c>
      <c r="EJ5" s="33" t="s">
        <v>289</v>
      </c>
      <c r="EK5" s="33" t="s">
        <v>289</v>
      </c>
      <c r="EL5" s="33" t="s">
        <v>289</v>
      </c>
      <c r="EM5" s="33" t="s">
        <v>289</v>
      </c>
      <c r="EN5" s="33" t="s">
        <v>289</v>
      </c>
      <c r="EO5" s="33" t="s">
        <v>289</v>
      </c>
      <c r="EP5" s="33" t="s">
        <v>289</v>
      </c>
      <c r="EQ5" s="33" t="s">
        <v>289</v>
      </c>
      <c r="ER5" s="33" t="s">
        <v>289</v>
      </c>
      <c r="ES5" s="33" t="s">
        <v>289</v>
      </c>
      <c r="ET5" s="33" t="s">
        <v>289</v>
      </c>
      <c r="EU5" s="33" t="s">
        <v>289</v>
      </c>
      <c r="EV5" s="33" t="s">
        <v>289</v>
      </c>
      <c r="EW5" s="33" t="s">
        <v>289</v>
      </c>
      <c r="EX5" s="33" t="s">
        <v>289</v>
      </c>
      <c r="EY5" s="33" t="s">
        <v>289</v>
      </c>
      <c r="EZ5" s="33" t="s">
        <v>289</v>
      </c>
      <c r="FA5" s="33" t="s">
        <v>289</v>
      </c>
      <c r="FB5" s="33" t="s">
        <v>289</v>
      </c>
      <c r="FC5" s="34" t="s">
        <v>289</v>
      </c>
      <c r="FD5" s="34" t="s">
        <v>289</v>
      </c>
      <c r="FE5" s="33" t="s">
        <v>289</v>
      </c>
      <c r="FF5" s="33" t="s">
        <v>289</v>
      </c>
      <c r="FG5" s="33" t="s">
        <v>289</v>
      </c>
      <c r="FH5" s="33" t="s">
        <v>289</v>
      </c>
      <c r="FI5" s="33" t="s">
        <v>289</v>
      </c>
      <c r="FJ5" s="33" t="s">
        <v>289</v>
      </c>
      <c r="FK5" s="33" t="s">
        <v>289</v>
      </c>
      <c r="FL5" s="34"/>
      <c r="FM5" s="33" t="s">
        <v>289</v>
      </c>
      <c r="FN5" s="34" t="s">
        <v>289</v>
      </c>
      <c r="FO5" s="33" t="s">
        <v>289</v>
      </c>
      <c r="FP5" s="33" t="s">
        <v>289</v>
      </c>
      <c r="FQ5" s="33" t="s">
        <v>289</v>
      </c>
      <c r="FR5" s="33" t="s">
        <v>289</v>
      </c>
      <c r="FS5" s="33" t="s">
        <v>289</v>
      </c>
      <c r="FT5" s="33" t="s">
        <v>289</v>
      </c>
      <c r="FU5" s="33" t="s">
        <v>289</v>
      </c>
      <c r="FV5" s="33" t="s">
        <v>289</v>
      </c>
      <c r="FW5" s="33" t="s">
        <v>289</v>
      </c>
      <c r="FX5" s="33" t="s">
        <v>289</v>
      </c>
      <c r="FY5" s="33" t="s">
        <v>289</v>
      </c>
      <c r="FZ5" s="33" t="s">
        <v>289</v>
      </c>
      <c r="GA5" s="33" t="s">
        <v>289</v>
      </c>
      <c r="GB5" s="33" t="s">
        <v>289</v>
      </c>
      <c r="GC5" s="33" t="s">
        <v>289</v>
      </c>
      <c r="GD5" s="33" t="s">
        <v>289</v>
      </c>
      <c r="GE5" s="33" t="s">
        <v>289</v>
      </c>
      <c r="GF5" s="33" t="s">
        <v>289</v>
      </c>
      <c r="GG5" s="33" t="s">
        <v>289</v>
      </c>
      <c r="GH5" s="33" t="s">
        <v>289</v>
      </c>
      <c r="GI5" s="33" t="s">
        <v>289</v>
      </c>
      <c r="GJ5" s="33" t="s">
        <v>289</v>
      </c>
      <c r="GK5" s="33" t="s">
        <v>289</v>
      </c>
      <c r="GL5" s="33" t="s">
        <v>289</v>
      </c>
      <c r="GM5" s="33" t="s">
        <v>289</v>
      </c>
      <c r="GN5" s="33" t="s">
        <v>289</v>
      </c>
      <c r="GO5" s="33" t="s">
        <v>289</v>
      </c>
      <c r="GP5" s="33" t="s">
        <v>289</v>
      </c>
      <c r="GQ5" s="33" t="s">
        <v>289</v>
      </c>
      <c r="GR5" s="33" t="s">
        <v>289</v>
      </c>
      <c r="GS5" s="33" t="s">
        <v>289</v>
      </c>
      <c r="GT5" s="33" t="s">
        <v>289</v>
      </c>
      <c r="GU5" s="33" t="s">
        <v>289</v>
      </c>
      <c r="GV5" s="33" t="s">
        <v>289</v>
      </c>
      <c r="GW5" s="33" t="s">
        <v>289</v>
      </c>
      <c r="GX5" s="33" t="s">
        <v>289</v>
      </c>
      <c r="GY5" s="33" t="s">
        <v>289</v>
      </c>
      <c r="GZ5" s="33" t="s">
        <v>289</v>
      </c>
      <c r="HA5" s="33" t="s">
        <v>289</v>
      </c>
      <c r="HB5" s="33" t="s">
        <v>289</v>
      </c>
      <c r="HC5" s="33" t="s">
        <v>289</v>
      </c>
      <c r="HD5" s="33" t="s">
        <v>289</v>
      </c>
      <c r="HE5" s="33" t="s">
        <v>289</v>
      </c>
      <c r="HF5" s="33" t="s">
        <v>289</v>
      </c>
      <c r="HG5" s="33" t="s">
        <v>289</v>
      </c>
      <c r="HH5" s="33" t="s">
        <v>289</v>
      </c>
      <c r="HI5" s="33" t="s">
        <v>289</v>
      </c>
      <c r="HJ5" s="33" t="s">
        <v>289</v>
      </c>
      <c r="HK5" s="33" t="s">
        <v>289</v>
      </c>
      <c r="HL5" s="33" t="s">
        <v>289</v>
      </c>
      <c r="HM5" s="33" t="s">
        <v>289</v>
      </c>
      <c r="HN5" s="33" t="s">
        <v>289</v>
      </c>
      <c r="HO5" s="33" t="s">
        <v>289</v>
      </c>
      <c r="HP5" s="33" t="s">
        <v>289</v>
      </c>
      <c r="HQ5" s="33" t="s">
        <v>289</v>
      </c>
      <c r="HR5" s="33" t="s">
        <v>289</v>
      </c>
      <c r="HS5" s="33" t="s">
        <v>289</v>
      </c>
      <c r="HT5" s="33" t="s">
        <v>289</v>
      </c>
      <c r="HU5" s="33" t="s">
        <v>289</v>
      </c>
      <c r="HV5" s="33" t="s">
        <v>289</v>
      </c>
      <c r="HW5" s="33" t="s">
        <v>289</v>
      </c>
      <c r="HX5" s="33" t="s">
        <v>289</v>
      </c>
      <c r="HY5" s="33" t="s">
        <v>289</v>
      </c>
      <c r="HZ5" s="33" t="s">
        <v>289</v>
      </c>
      <c r="IA5" s="33" t="s">
        <v>289</v>
      </c>
      <c r="IB5" s="33" t="s">
        <v>289</v>
      </c>
      <c r="IC5" s="33" t="s">
        <v>289</v>
      </c>
      <c r="ID5" s="33" t="s">
        <v>289</v>
      </c>
      <c r="IE5" s="33" t="s">
        <v>289</v>
      </c>
      <c r="IF5" s="33" t="s">
        <v>289</v>
      </c>
      <c r="IG5" s="33" t="s">
        <v>289</v>
      </c>
      <c r="IH5" s="33" t="s">
        <v>289</v>
      </c>
      <c r="II5" s="33" t="s">
        <v>289</v>
      </c>
      <c r="IJ5" s="33" t="s">
        <v>289</v>
      </c>
      <c r="IK5" s="33" t="s">
        <v>289</v>
      </c>
      <c r="IL5" s="33" t="s">
        <v>289</v>
      </c>
      <c r="IM5" s="33" t="s">
        <v>289</v>
      </c>
      <c r="IN5" s="33" t="s">
        <v>289</v>
      </c>
      <c r="IO5" s="33" t="s">
        <v>289</v>
      </c>
      <c r="IP5" s="33" t="s">
        <v>289</v>
      </c>
      <c r="IQ5" s="33" t="s">
        <v>289</v>
      </c>
      <c r="IR5" s="33"/>
      <c r="IS5" s="33"/>
      <c r="IT5" s="33"/>
      <c r="IU5" s="33"/>
      <c r="IV5" s="33"/>
      <c r="IW5" s="33" t="s">
        <v>289</v>
      </c>
      <c r="IX5" s="33" t="s">
        <v>289</v>
      </c>
      <c r="IY5" s="33">
        <v>153549011</v>
      </c>
      <c r="IZ5" s="33" t="s">
        <v>2363</v>
      </c>
      <c r="JA5" s="33" t="s">
        <v>2364</v>
      </c>
      <c r="JB5" s="33" t="s">
        <v>289</v>
      </c>
      <c r="JC5" s="33">
        <v>23</v>
      </c>
    </row>
    <row r="6" spans="2:263" x14ac:dyDescent="0.35">
      <c r="B6" s="33" t="s">
        <v>2371</v>
      </c>
      <c r="C6" s="33" t="s">
        <v>2365</v>
      </c>
      <c r="D6" s="33" t="s">
        <v>2366</v>
      </c>
      <c r="E6" s="33" t="s">
        <v>2367</v>
      </c>
      <c r="F6" s="33"/>
      <c r="G6" s="33"/>
      <c r="H6" s="33" t="s">
        <v>2368</v>
      </c>
      <c r="I6" s="33" t="s">
        <v>2369</v>
      </c>
      <c r="J6" s="33" t="s">
        <v>198</v>
      </c>
      <c r="K6" s="33" t="s">
        <v>289</v>
      </c>
      <c r="L6" s="33" t="s">
        <v>199</v>
      </c>
      <c r="M6" s="33" t="s">
        <v>198</v>
      </c>
      <c r="N6" s="33" t="s">
        <v>198</v>
      </c>
      <c r="O6" s="33" t="s">
        <v>200</v>
      </c>
      <c r="P6" s="33" t="s">
        <v>289</v>
      </c>
      <c r="Q6" s="33" t="s">
        <v>201</v>
      </c>
      <c r="R6" s="33" t="s">
        <v>202</v>
      </c>
      <c r="S6" s="33" t="s">
        <v>966</v>
      </c>
      <c r="T6" s="33" t="s">
        <v>203</v>
      </c>
      <c r="U6" s="33" t="s">
        <v>202</v>
      </c>
      <c r="V6" s="33" t="s">
        <v>967</v>
      </c>
      <c r="W6" s="33" t="s">
        <v>966</v>
      </c>
      <c r="X6" s="33" t="s">
        <v>202</v>
      </c>
      <c r="Y6" s="33" t="s">
        <v>289</v>
      </c>
      <c r="Z6" s="34" t="s">
        <v>202</v>
      </c>
      <c r="AA6" s="33" t="s">
        <v>204</v>
      </c>
      <c r="AB6" s="33" t="s">
        <v>289</v>
      </c>
      <c r="AC6" s="34" t="s">
        <v>204</v>
      </c>
      <c r="AD6" s="33" t="s">
        <v>2326</v>
      </c>
      <c r="AE6" s="33" t="s">
        <v>202</v>
      </c>
      <c r="AF6" s="33" t="s">
        <v>204</v>
      </c>
      <c r="AG6" s="33" t="s">
        <v>204</v>
      </c>
      <c r="AH6" s="33" t="s">
        <v>2327</v>
      </c>
      <c r="AI6" s="33" t="s">
        <v>112</v>
      </c>
      <c r="AJ6" s="33" t="s">
        <v>289</v>
      </c>
      <c r="AK6" s="33" t="s">
        <v>112</v>
      </c>
      <c r="AL6" s="33" t="s">
        <v>289</v>
      </c>
      <c r="AM6" s="33" t="s">
        <v>2328</v>
      </c>
      <c r="AN6" s="33" t="s">
        <v>289</v>
      </c>
      <c r="AO6" s="33" t="s">
        <v>289</v>
      </c>
      <c r="AP6" s="33" t="s">
        <v>2329</v>
      </c>
      <c r="AQ6" s="33" t="s">
        <v>289</v>
      </c>
      <c r="AR6" s="33" t="s">
        <v>2370</v>
      </c>
      <c r="AS6" s="33">
        <v>1</v>
      </c>
      <c r="AT6" s="33">
        <v>1</v>
      </c>
      <c r="AU6" s="33">
        <v>0</v>
      </c>
      <c r="AV6" s="33" t="s">
        <v>113</v>
      </c>
      <c r="AW6" s="33" t="s">
        <v>2351</v>
      </c>
      <c r="AX6" s="33" t="s">
        <v>115</v>
      </c>
      <c r="AY6" s="33">
        <v>1</v>
      </c>
      <c r="AZ6" s="33">
        <v>0</v>
      </c>
      <c r="BA6" s="33">
        <v>0</v>
      </c>
      <c r="BB6" s="33">
        <v>0</v>
      </c>
      <c r="BC6" s="33">
        <v>0</v>
      </c>
      <c r="BD6" s="33">
        <v>0</v>
      </c>
      <c r="BE6" s="33">
        <v>0</v>
      </c>
      <c r="BF6" s="33">
        <v>0</v>
      </c>
      <c r="BG6" s="33">
        <v>0</v>
      </c>
      <c r="BH6" s="33">
        <v>0</v>
      </c>
      <c r="BI6" s="33" t="s">
        <v>289</v>
      </c>
      <c r="BJ6" s="33" t="s">
        <v>135</v>
      </c>
      <c r="BK6" s="33" t="s">
        <v>2331</v>
      </c>
      <c r="BL6" s="33" t="s">
        <v>2362</v>
      </c>
      <c r="BM6" s="33">
        <v>1</v>
      </c>
      <c r="BN6" s="33">
        <v>1</v>
      </c>
      <c r="BO6" s="33">
        <v>1</v>
      </c>
      <c r="BP6" s="33">
        <v>1</v>
      </c>
      <c r="BQ6" s="33">
        <v>1</v>
      </c>
      <c r="BR6" s="33">
        <v>1</v>
      </c>
      <c r="BS6" s="33">
        <v>1</v>
      </c>
      <c r="BT6" s="33">
        <v>0</v>
      </c>
      <c r="BU6" s="33" t="s">
        <v>2353</v>
      </c>
      <c r="BV6" s="33">
        <v>210</v>
      </c>
      <c r="BW6" s="33">
        <v>105</v>
      </c>
      <c r="BX6" s="33" t="s">
        <v>112</v>
      </c>
      <c r="BY6" s="33">
        <v>315</v>
      </c>
      <c r="BZ6" s="33">
        <v>121.153846153846</v>
      </c>
      <c r="CA6" s="33" t="s">
        <v>112</v>
      </c>
      <c r="CB6" s="33">
        <v>210</v>
      </c>
      <c r="CC6" s="33">
        <v>91.304347826086897</v>
      </c>
      <c r="CD6" s="33" t="s">
        <v>117</v>
      </c>
      <c r="CE6" s="33">
        <v>280</v>
      </c>
      <c r="CF6" s="33">
        <v>96.551724137931004</v>
      </c>
      <c r="CG6" s="33" t="s">
        <v>112</v>
      </c>
      <c r="CH6" s="33">
        <v>525</v>
      </c>
      <c r="CI6" s="33">
        <v>218.75</v>
      </c>
      <c r="CJ6" s="33" t="s">
        <v>112</v>
      </c>
      <c r="CK6" s="33">
        <v>700</v>
      </c>
      <c r="CL6" s="33">
        <v>291.66666670000001</v>
      </c>
      <c r="CM6" s="33" t="s">
        <v>112</v>
      </c>
      <c r="CN6" s="33" t="s">
        <v>112</v>
      </c>
      <c r="CO6" s="33">
        <v>600</v>
      </c>
      <c r="CP6" s="33" t="s">
        <v>289</v>
      </c>
      <c r="CQ6" s="33" t="s">
        <v>289</v>
      </c>
      <c r="CR6" s="33" t="s">
        <v>289</v>
      </c>
      <c r="CS6" s="33" t="s">
        <v>289</v>
      </c>
      <c r="CT6" s="33" t="s">
        <v>289</v>
      </c>
      <c r="CU6" s="33" t="s">
        <v>289</v>
      </c>
      <c r="CV6" s="33" t="s">
        <v>176</v>
      </c>
      <c r="CW6" s="33">
        <v>600</v>
      </c>
      <c r="CX6" s="33" t="s">
        <v>112</v>
      </c>
      <c r="CY6" s="33" t="s">
        <v>117</v>
      </c>
      <c r="CZ6" s="33" t="s">
        <v>289</v>
      </c>
      <c r="DA6" s="33" t="s">
        <v>289</v>
      </c>
      <c r="DB6" s="33" t="s">
        <v>289</v>
      </c>
      <c r="DC6" s="33" t="s">
        <v>289</v>
      </c>
      <c r="DD6" s="33" t="s">
        <v>289</v>
      </c>
      <c r="DE6" s="33" t="s">
        <v>289</v>
      </c>
      <c r="DF6" s="33" t="s">
        <v>289</v>
      </c>
      <c r="DG6" s="33" t="s">
        <v>289</v>
      </c>
      <c r="DH6" s="33" t="s">
        <v>289</v>
      </c>
      <c r="DI6" s="33" t="s">
        <v>289</v>
      </c>
      <c r="DJ6" s="33" t="s">
        <v>289</v>
      </c>
      <c r="DK6" s="33" t="s">
        <v>289</v>
      </c>
      <c r="DL6" s="33" t="s">
        <v>289</v>
      </c>
      <c r="DM6" s="33" t="s">
        <v>289</v>
      </c>
      <c r="DN6" s="33" t="s">
        <v>289</v>
      </c>
      <c r="DO6" s="33" t="s">
        <v>289</v>
      </c>
      <c r="DP6" s="33" t="s">
        <v>289</v>
      </c>
      <c r="DQ6" s="33" t="s">
        <v>289</v>
      </c>
      <c r="DR6" s="33" t="s">
        <v>289</v>
      </c>
      <c r="DS6" s="33" t="s">
        <v>289</v>
      </c>
      <c r="DT6" s="33" t="s">
        <v>289</v>
      </c>
      <c r="DU6" s="33" t="s">
        <v>289</v>
      </c>
      <c r="DV6" s="33" t="s">
        <v>289</v>
      </c>
      <c r="DW6" s="33" t="s">
        <v>289</v>
      </c>
      <c r="DX6" s="33" t="s">
        <v>289</v>
      </c>
      <c r="DY6" s="33" t="s">
        <v>289</v>
      </c>
      <c r="DZ6" s="33" t="s">
        <v>289</v>
      </c>
      <c r="EA6" s="33" t="s">
        <v>289</v>
      </c>
      <c r="EB6" s="33" t="s">
        <v>112</v>
      </c>
      <c r="EC6" s="33" t="s">
        <v>201</v>
      </c>
      <c r="ED6" s="33" t="s">
        <v>202</v>
      </c>
      <c r="EE6" s="33" t="s">
        <v>112</v>
      </c>
      <c r="EF6" s="33" t="s">
        <v>117</v>
      </c>
      <c r="EG6" s="33" t="s">
        <v>2343</v>
      </c>
      <c r="EH6" s="33">
        <v>1</v>
      </c>
      <c r="EI6" s="33">
        <v>1</v>
      </c>
      <c r="EJ6" s="33">
        <v>1</v>
      </c>
      <c r="EK6" s="33">
        <v>1</v>
      </c>
      <c r="EL6" s="33">
        <v>1</v>
      </c>
      <c r="EM6" s="33">
        <v>1</v>
      </c>
      <c r="EN6" s="33">
        <v>1</v>
      </c>
      <c r="EO6" s="33">
        <v>0</v>
      </c>
      <c r="EP6" s="33" t="s">
        <v>112</v>
      </c>
      <c r="EQ6" s="33">
        <v>20</v>
      </c>
      <c r="ER6" s="33" t="s">
        <v>289</v>
      </c>
      <c r="ES6" s="33" t="s">
        <v>289</v>
      </c>
      <c r="ET6" s="33">
        <v>20</v>
      </c>
      <c r="EU6" s="33" t="s">
        <v>112</v>
      </c>
      <c r="EV6" s="33">
        <v>20</v>
      </c>
      <c r="EW6" s="33" t="s">
        <v>112</v>
      </c>
      <c r="EX6" s="33" t="s">
        <v>112</v>
      </c>
      <c r="EY6" s="33">
        <v>75</v>
      </c>
      <c r="EZ6" s="33" t="s">
        <v>289</v>
      </c>
      <c r="FA6" s="33" t="s">
        <v>289</v>
      </c>
      <c r="FB6" s="33" t="s">
        <v>289</v>
      </c>
      <c r="FC6" s="34">
        <v>75</v>
      </c>
      <c r="FD6" s="34" t="s">
        <v>112</v>
      </c>
      <c r="FE6" s="33">
        <v>25</v>
      </c>
      <c r="FF6" s="33" t="s">
        <v>112</v>
      </c>
      <c r="FG6" s="33" t="s">
        <v>112</v>
      </c>
      <c r="FH6" s="33">
        <v>75</v>
      </c>
      <c r="FI6" s="33" t="s">
        <v>289</v>
      </c>
      <c r="FJ6" s="33" t="s">
        <v>289</v>
      </c>
      <c r="FK6" s="33" t="s">
        <v>289</v>
      </c>
      <c r="FL6" s="34"/>
      <c r="FM6" s="33" t="s">
        <v>112</v>
      </c>
      <c r="FN6" s="34" t="s">
        <v>112</v>
      </c>
      <c r="FO6" s="33">
        <v>50</v>
      </c>
      <c r="FP6" s="33" t="s">
        <v>289</v>
      </c>
      <c r="FQ6" s="33" t="s">
        <v>289</v>
      </c>
      <c r="FR6" s="33" t="s">
        <v>289</v>
      </c>
      <c r="FS6" s="33" t="s">
        <v>289</v>
      </c>
      <c r="FT6" s="33" t="s">
        <v>289</v>
      </c>
      <c r="FU6" s="33" t="s">
        <v>289</v>
      </c>
      <c r="FV6" s="33" t="s">
        <v>112</v>
      </c>
      <c r="FW6" s="33" t="s">
        <v>176</v>
      </c>
      <c r="FX6" s="33">
        <v>50</v>
      </c>
      <c r="FY6" s="33" t="s">
        <v>112</v>
      </c>
      <c r="FZ6" s="33">
        <v>20</v>
      </c>
      <c r="GA6" s="33" t="s">
        <v>289</v>
      </c>
      <c r="GB6" s="33" t="s">
        <v>289</v>
      </c>
      <c r="GC6" s="33">
        <v>20</v>
      </c>
      <c r="GD6" s="33" t="s">
        <v>112</v>
      </c>
      <c r="GE6" s="33" t="s">
        <v>117</v>
      </c>
      <c r="GF6" s="33" t="s">
        <v>289</v>
      </c>
      <c r="GG6" s="33" t="s">
        <v>289</v>
      </c>
      <c r="GH6" s="33" t="s">
        <v>289</v>
      </c>
      <c r="GI6" s="33" t="s">
        <v>289</v>
      </c>
      <c r="GJ6" s="33" t="s">
        <v>289</v>
      </c>
      <c r="GK6" s="33" t="s">
        <v>289</v>
      </c>
      <c r="GL6" s="33" t="s">
        <v>289</v>
      </c>
      <c r="GM6" s="33" t="s">
        <v>289</v>
      </c>
      <c r="GN6" s="33" t="s">
        <v>289</v>
      </c>
      <c r="GO6" s="33" t="s">
        <v>289</v>
      </c>
      <c r="GP6" s="33" t="s">
        <v>289</v>
      </c>
      <c r="GQ6" s="33" t="s">
        <v>289</v>
      </c>
      <c r="GR6" s="33" t="s">
        <v>289</v>
      </c>
      <c r="GS6" s="33" t="s">
        <v>289</v>
      </c>
      <c r="GT6" s="33" t="s">
        <v>289</v>
      </c>
      <c r="GU6" s="33" t="s">
        <v>289</v>
      </c>
      <c r="GV6" s="33" t="s">
        <v>289</v>
      </c>
      <c r="GW6" s="33" t="s">
        <v>289</v>
      </c>
      <c r="GX6" s="33" t="s">
        <v>289</v>
      </c>
      <c r="GY6" s="33" t="s">
        <v>289</v>
      </c>
      <c r="GZ6" s="33" t="s">
        <v>289</v>
      </c>
      <c r="HA6" s="33" t="s">
        <v>289</v>
      </c>
      <c r="HB6" s="33" t="s">
        <v>289</v>
      </c>
      <c r="HC6" s="33" t="s">
        <v>289</v>
      </c>
      <c r="HD6" s="33" t="s">
        <v>289</v>
      </c>
      <c r="HE6" s="33" t="s">
        <v>289</v>
      </c>
      <c r="HF6" s="33" t="s">
        <v>289</v>
      </c>
      <c r="HG6" s="33" t="s">
        <v>112</v>
      </c>
      <c r="HH6" s="33" t="s">
        <v>201</v>
      </c>
      <c r="HI6" s="33" t="s">
        <v>202</v>
      </c>
      <c r="HJ6" s="33" t="s">
        <v>112</v>
      </c>
      <c r="HK6" s="33" t="s">
        <v>117</v>
      </c>
      <c r="HL6" s="33" t="s">
        <v>289</v>
      </c>
      <c r="HM6" s="33" t="s">
        <v>289</v>
      </c>
      <c r="HN6" s="33" t="s">
        <v>289</v>
      </c>
      <c r="HO6" s="33" t="s">
        <v>289</v>
      </c>
      <c r="HP6" s="33" t="s">
        <v>289</v>
      </c>
      <c r="HQ6" s="33" t="s">
        <v>289</v>
      </c>
      <c r="HR6" s="33" t="s">
        <v>289</v>
      </c>
      <c r="HS6" s="33" t="s">
        <v>289</v>
      </c>
      <c r="HT6" s="33" t="s">
        <v>289</v>
      </c>
      <c r="HU6" s="33" t="s">
        <v>289</v>
      </c>
      <c r="HV6" s="33" t="s">
        <v>289</v>
      </c>
      <c r="HW6" s="33" t="s">
        <v>289</v>
      </c>
      <c r="HX6" s="33" t="s">
        <v>289</v>
      </c>
      <c r="HY6" s="33" t="s">
        <v>289</v>
      </c>
      <c r="HZ6" s="33" t="s">
        <v>289</v>
      </c>
      <c r="IA6" s="33" t="s">
        <v>289</v>
      </c>
      <c r="IB6" s="33" t="s">
        <v>289</v>
      </c>
      <c r="IC6" s="33" t="s">
        <v>289</v>
      </c>
      <c r="ID6" s="33" t="s">
        <v>289</v>
      </c>
      <c r="IE6" s="33" t="s">
        <v>289</v>
      </c>
      <c r="IF6" s="33" t="s">
        <v>289</v>
      </c>
      <c r="IG6" s="33" t="s">
        <v>289</v>
      </c>
      <c r="IH6" s="33" t="s">
        <v>289</v>
      </c>
      <c r="II6" s="33" t="s">
        <v>289</v>
      </c>
      <c r="IJ6" s="33" t="s">
        <v>289</v>
      </c>
      <c r="IK6" s="33" t="s">
        <v>289</v>
      </c>
      <c r="IL6" s="33" t="s">
        <v>289</v>
      </c>
      <c r="IM6" s="33" t="s">
        <v>289</v>
      </c>
      <c r="IN6" s="33" t="s">
        <v>289</v>
      </c>
      <c r="IO6" s="33" t="s">
        <v>289</v>
      </c>
      <c r="IP6" s="33" t="s">
        <v>289</v>
      </c>
      <c r="IQ6" s="33" t="s">
        <v>289</v>
      </c>
      <c r="IR6" s="33"/>
      <c r="IS6" s="33"/>
      <c r="IT6" s="33"/>
      <c r="IU6" s="33"/>
      <c r="IV6" s="33"/>
      <c r="IW6" s="33" t="s">
        <v>289</v>
      </c>
      <c r="IX6" s="33" t="s">
        <v>289</v>
      </c>
      <c r="IY6" s="33">
        <v>155010195</v>
      </c>
      <c r="IZ6" s="33" t="s">
        <v>2371</v>
      </c>
      <c r="JA6" s="33" t="s">
        <v>2372</v>
      </c>
      <c r="JB6" s="33" t="s">
        <v>289</v>
      </c>
      <c r="JC6" s="33">
        <v>152</v>
      </c>
    </row>
    <row r="7" spans="2:263" x14ac:dyDescent="0.35">
      <c r="B7" s="33" t="s">
        <v>2375</v>
      </c>
      <c r="C7" s="33" t="s">
        <v>2373</v>
      </c>
      <c r="D7" s="33" t="s">
        <v>2374</v>
      </c>
      <c r="E7" s="33" t="s">
        <v>2359</v>
      </c>
      <c r="F7" s="33"/>
      <c r="G7" s="33"/>
      <c r="H7" s="33" t="s">
        <v>289</v>
      </c>
      <c r="I7" s="33" t="s">
        <v>2359</v>
      </c>
      <c r="J7" s="33" t="s">
        <v>209</v>
      </c>
      <c r="K7" s="33" t="s">
        <v>289</v>
      </c>
      <c r="L7" s="33" t="s">
        <v>210</v>
      </c>
      <c r="M7" s="33" t="s">
        <v>209</v>
      </c>
      <c r="N7" s="33" t="s">
        <v>209</v>
      </c>
      <c r="O7" s="33" t="s">
        <v>2360</v>
      </c>
      <c r="P7" s="33" t="s">
        <v>289</v>
      </c>
      <c r="Q7" s="33" t="s">
        <v>107</v>
      </c>
      <c r="R7" s="33" t="s">
        <v>212</v>
      </c>
      <c r="S7" s="33" t="s">
        <v>1016</v>
      </c>
      <c r="T7" s="33" t="s">
        <v>213</v>
      </c>
      <c r="U7" s="33" t="s">
        <v>212</v>
      </c>
      <c r="V7" s="33" t="s">
        <v>1015</v>
      </c>
      <c r="W7" s="33" t="s">
        <v>1016</v>
      </c>
      <c r="X7" s="33" t="s">
        <v>216</v>
      </c>
      <c r="Y7" s="33" t="s">
        <v>289</v>
      </c>
      <c r="Z7" s="34" t="s">
        <v>216</v>
      </c>
      <c r="AA7" s="33" t="s">
        <v>217</v>
      </c>
      <c r="AB7" s="33" t="s">
        <v>289</v>
      </c>
      <c r="AC7" s="34" t="s">
        <v>217</v>
      </c>
      <c r="AD7" s="33" t="s">
        <v>2361</v>
      </c>
      <c r="AE7" s="33" t="s">
        <v>555</v>
      </c>
      <c r="AF7" s="33" t="s">
        <v>217</v>
      </c>
      <c r="AG7" s="33" t="s">
        <v>217</v>
      </c>
      <c r="AH7" s="33" t="s">
        <v>2327</v>
      </c>
      <c r="AI7" s="33" t="s">
        <v>112</v>
      </c>
      <c r="AJ7" s="33" t="s">
        <v>289</v>
      </c>
      <c r="AK7" s="33" t="s">
        <v>112</v>
      </c>
      <c r="AL7" s="33" t="s">
        <v>289</v>
      </c>
      <c r="AM7" s="33" t="s">
        <v>2328</v>
      </c>
      <c r="AN7" s="33" t="s">
        <v>289</v>
      </c>
      <c r="AO7" s="33" t="s">
        <v>289</v>
      </c>
      <c r="AP7" s="33" t="s">
        <v>2350</v>
      </c>
      <c r="AQ7" s="33" t="s">
        <v>289</v>
      </c>
      <c r="AR7" s="33" t="s">
        <v>114</v>
      </c>
      <c r="AS7" s="33">
        <v>1</v>
      </c>
      <c r="AT7" s="33">
        <v>0</v>
      </c>
      <c r="AU7" s="33">
        <v>0</v>
      </c>
      <c r="AV7" s="33" t="s">
        <v>113</v>
      </c>
      <c r="AW7" s="33" t="s">
        <v>2351</v>
      </c>
      <c r="AX7" s="33" t="s">
        <v>115</v>
      </c>
      <c r="AY7" s="33">
        <v>1</v>
      </c>
      <c r="AZ7" s="33">
        <v>0</v>
      </c>
      <c r="BA7" s="33">
        <v>0</v>
      </c>
      <c r="BB7" s="33">
        <v>0</v>
      </c>
      <c r="BC7" s="33">
        <v>0</v>
      </c>
      <c r="BD7" s="33">
        <v>0</v>
      </c>
      <c r="BE7" s="33">
        <v>0</v>
      </c>
      <c r="BF7" s="33">
        <v>0</v>
      </c>
      <c r="BG7" s="33">
        <v>0</v>
      </c>
      <c r="BH7" s="33">
        <v>0</v>
      </c>
      <c r="BI7" s="33" t="s">
        <v>289</v>
      </c>
      <c r="BJ7" s="33" t="s">
        <v>151</v>
      </c>
      <c r="BK7" s="33" t="s">
        <v>151</v>
      </c>
      <c r="BL7" s="33" t="s">
        <v>2362</v>
      </c>
      <c r="BM7" s="33">
        <v>1</v>
      </c>
      <c r="BN7" s="33">
        <v>1</v>
      </c>
      <c r="BO7" s="33">
        <v>1</v>
      </c>
      <c r="BP7" s="33">
        <v>1</v>
      </c>
      <c r="BQ7" s="33">
        <v>1</v>
      </c>
      <c r="BR7" s="33">
        <v>1</v>
      </c>
      <c r="BS7" s="33">
        <v>1</v>
      </c>
      <c r="BT7" s="33">
        <v>0</v>
      </c>
      <c r="BU7" s="33" t="s">
        <v>2353</v>
      </c>
      <c r="BV7" s="33">
        <v>150</v>
      </c>
      <c r="BW7" s="33">
        <v>75</v>
      </c>
      <c r="BX7" s="33" t="s">
        <v>112</v>
      </c>
      <c r="BY7" s="33">
        <v>255</v>
      </c>
      <c r="BZ7" s="33">
        <v>98.076923076922995</v>
      </c>
      <c r="CA7" s="33" t="s">
        <v>112</v>
      </c>
      <c r="CB7" s="33">
        <v>200</v>
      </c>
      <c r="CC7" s="33">
        <v>86.956521739130395</v>
      </c>
      <c r="CD7" s="33" t="s">
        <v>112</v>
      </c>
      <c r="CE7" s="33">
        <v>200</v>
      </c>
      <c r="CF7" s="33">
        <v>68.965517241379303</v>
      </c>
      <c r="CG7" s="33" t="s">
        <v>112</v>
      </c>
      <c r="CH7" s="33">
        <v>550</v>
      </c>
      <c r="CI7" s="33">
        <v>229.166666666666</v>
      </c>
      <c r="CJ7" s="33" t="s">
        <v>117</v>
      </c>
      <c r="CK7" s="33">
        <v>650</v>
      </c>
      <c r="CL7" s="33">
        <v>270.83333329999999</v>
      </c>
      <c r="CM7" s="33" t="s">
        <v>117</v>
      </c>
      <c r="CN7" s="33" t="s">
        <v>112</v>
      </c>
      <c r="CO7" s="33">
        <v>500</v>
      </c>
      <c r="CP7" s="33" t="s">
        <v>289</v>
      </c>
      <c r="CQ7" s="33" t="s">
        <v>289</v>
      </c>
      <c r="CR7" s="33" t="s">
        <v>289</v>
      </c>
      <c r="CS7" s="33" t="s">
        <v>289</v>
      </c>
      <c r="CT7" s="33" t="s">
        <v>289</v>
      </c>
      <c r="CU7" s="33" t="s">
        <v>289</v>
      </c>
      <c r="CV7" s="33" t="s">
        <v>176</v>
      </c>
      <c r="CW7" s="33">
        <v>500</v>
      </c>
      <c r="CX7" s="33" t="s">
        <v>140</v>
      </c>
      <c r="CY7" s="33" t="s">
        <v>117</v>
      </c>
      <c r="CZ7" s="33" t="s">
        <v>289</v>
      </c>
      <c r="DA7" s="33" t="s">
        <v>289</v>
      </c>
      <c r="DB7" s="33" t="s">
        <v>289</v>
      </c>
      <c r="DC7" s="33" t="s">
        <v>289</v>
      </c>
      <c r="DD7" s="33" t="s">
        <v>289</v>
      </c>
      <c r="DE7" s="33" t="s">
        <v>289</v>
      </c>
      <c r="DF7" s="33" t="s">
        <v>289</v>
      </c>
      <c r="DG7" s="33" t="s">
        <v>289</v>
      </c>
      <c r="DH7" s="33" t="s">
        <v>289</v>
      </c>
      <c r="DI7" s="33" t="s">
        <v>289</v>
      </c>
      <c r="DJ7" s="33" t="s">
        <v>289</v>
      </c>
      <c r="DK7" s="33" t="s">
        <v>289</v>
      </c>
      <c r="DL7" s="33" t="s">
        <v>289</v>
      </c>
      <c r="DM7" s="33" t="s">
        <v>289</v>
      </c>
      <c r="DN7" s="33" t="s">
        <v>289</v>
      </c>
      <c r="DO7" s="33" t="s">
        <v>289</v>
      </c>
      <c r="DP7" s="33" t="s">
        <v>289</v>
      </c>
      <c r="DQ7" s="33" t="s">
        <v>289</v>
      </c>
      <c r="DR7" s="33" t="s">
        <v>289</v>
      </c>
      <c r="DS7" s="33" t="s">
        <v>289</v>
      </c>
      <c r="DT7" s="33" t="s">
        <v>289</v>
      </c>
      <c r="DU7" s="33" t="s">
        <v>289</v>
      </c>
      <c r="DV7" s="33" t="s">
        <v>289</v>
      </c>
      <c r="DW7" s="33" t="s">
        <v>289</v>
      </c>
      <c r="DX7" s="33" t="s">
        <v>289</v>
      </c>
      <c r="DY7" s="33" t="s">
        <v>289</v>
      </c>
      <c r="DZ7" s="33" t="s">
        <v>289</v>
      </c>
      <c r="EA7" s="33" t="s">
        <v>289</v>
      </c>
      <c r="EB7" s="33" t="s">
        <v>112</v>
      </c>
      <c r="EC7" s="33" t="s">
        <v>107</v>
      </c>
      <c r="ED7" s="33" t="s">
        <v>136</v>
      </c>
      <c r="EE7" s="33" t="s">
        <v>117</v>
      </c>
      <c r="EF7" s="33" t="s">
        <v>140</v>
      </c>
      <c r="EG7" s="33" t="s">
        <v>289</v>
      </c>
      <c r="EH7" s="33" t="s">
        <v>289</v>
      </c>
      <c r="EI7" s="33" t="s">
        <v>289</v>
      </c>
      <c r="EJ7" s="33" t="s">
        <v>289</v>
      </c>
      <c r="EK7" s="33" t="s">
        <v>289</v>
      </c>
      <c r="EL7" s="33" t="s">
        <v>289</v>
      </c>
      <c r="EM7" s="33" t="s">
        <v>289</v>
      </c>
      <c r="EN7" s="33" t="s">
        <v>289</v>
      </c>
      <c r="EO7" s="33" t="s">
        <v>289</v>
      </c>
      <c r="EP7" s="33" t="s">
        <v>289</v>
      </c>
      <c r="EQ7" s="33" t="s">
        <v>289</v>
      </c>
      <c r="ER7" s="33" t="s">
        <v>289</v>
      </c>
      <c r="ES7" s="33" t="s">
        <v>289</v>
      </c>
      <c r="ET7" s="33" t="s">
        <v>289</v>
      </c>
      <c r="EU7" s="33" t="s">
        <v>289</v>
      </c>
      <c r="EV7" s="33" t="s">
        <v>289</v>
      </c>
      <c r="EW7" s="33" t="s">
        <v>289</v>
      </c>
      <c r="EX7" s="33" t="s">
        <v>289</v>
      </c>
      <c r="EY7" s="33" t="s">
        <v>289</v>
      </c>
      <c r="EZ7" s="33" t="s">
        <v>289</v>
      </c>
      <c r="FA7" s="33" t="s">
        <v>289</v>
      </c>
      <c r="FB7" s="33" t="s">
        <v>289</v>
      </c>
      <c r="FC7" s="34" t="s">
        <v>289</v>
      </c>
      <c r="FD7" s="34" t="s">
        <v>289</v>
      </c>
      <c r="FE7" s="33" t="s">
        <v>289</v>
      </c>
      <c r="FF7" s="33" t="s">
        <v>289</v>
      </c>
      <c r="FG7" s="33" t="s">
        <v>289</v>
      </c>
      <c r="FH7" s="33" t="s">
        <v>289</v>
      </c>
      <c r="FI7" s="33" t="s">
        <v>289</v>
      </c>
      <c r="FJ7" s="33" t="s">
        <v>289</v>
      </c>
      <c r="FK7" s="33" t="s">
        <v>289</v>
      </c>
      <c r="FL7" s="34"/>
      <c r="FM7" s="33" t="s">
        <v>289</v>
      </c>
      <c r="FN7" s="34" t="s">
        <v>289</v>
      </c>
      <c r="FO7" s="33" t="s">
        <v>289</v>
      </c>
      <c r="FP7" s="33" t="s">
        <v>289</v>
      </c>
      <c r="FQ7" s="33" t="s">
        <v>289</v>
      </c>
      <c r="FR7" s="33" t="s">
        <v>289</v>
      </c>
      <c r="FS7" s="33" t="s">
        <v>289</v>
      </c>
      <c r="FT7" s="33" t="s">
        <v>289</v>
      </c>
      <c r="FU7" s="33" t="s">
        <v>289</v>
      </c>
      <c r="FV7" s="33" t="s">
        <v>289</v>
      </c>
      <c r="FW7" s="33" t="s">
        <v>289</v>
      </c>
      <c r="FX7" s="33" t="s">
        <v>289</v>
      </c>
      <c r="FY7" s="33" t="s">
        <v>289</v>
      </c>
      <c r="FZ7" s="33" t="s">
        <v>289</v>
      </c>
      <c r="GA7" s="33" t="s">
        <v>289</v>
      </c>
      <c r="GB7" s="33" t="s">
        <v>289</v>
      </c>
      <c r="GC7" s="33" t="s">
        <v>289</v>
      </c>
      <c r="GD7" s="33" t="s">
        <v>289</v>
      </c>
      <c r="GE7" s="33" t="s">
        <v>289</v>
      </c>
      <c r="GF7" s="33" t="s">
        <v>289</v>
      </c>
      <c r="GG7" s="33" t="s">
        <v>289</v>
      </c>
      <c r="GH7" s="33" t="s">
        <v>289</v>
      </c>
      <c r="GI7" s="33" t="s">
        <v>289</v>
      </c>
      <c r="GJ7" s="33" t="s">
        <v>289</v>
      </c>
      <c r="GK7" s="33" t="s">
        <v>289</v>
      </c>
      <c r="GL7" s="33" t="s">
        <v>289</v>
      </c>
      <c r="GM7" s="33" t="s">
        <v>289</v>
      </c>
      <c r="GN7" s="33" t="s">
        <v>289</v>
      </c>
      <c r="GO7" s="33" t="s">
        <v>289</v>
      </c>
      <c r="GP7" s="33" t="s">
        <v>289</v>
      </c>
      <c r="GQ7" s="33" t="s">
        <v>289</v>
      </c>
      <c r="GR7" s="33" t="s">
        <v>289</v>
      </c>
      <c r="GS7" s="33" t="s">
        <v>289</v>
      </c>
      <c r="GT7" s="33" t="s">
        <v>289</v>
      </c>
      <c r="GU7" s="33" t="s">
        <v>289</v>
      </c>
      <c r="GV7" s="33" t="s">
        <v>289</v>
      </c>
      <c r="GW7" s="33" t="s">
        <v>289</v>
      </c>
      <c r="GX7" s="33" t="s">
        <v>289</v>
      </c>
      <c r="GY7" s="33" t="s">
        <v>289</v>
      </c>
      <c r="GZ7" s="33" t="s">
        <v>289</v>
      </c>
      <c r="HA7" s="33" t="s">
        <v>289</v>
      </c>
      <c r="HB7" s="33" t="s">
        <v>289</v>
      </c>
      <c r="HC7" s="33" t="s">
        <v>289</v>
      </c>
      <c r="HD7" s="33" t="s">
        <v>289</v>
      </c>
      <c r="HE7" s="33" t="s">
        <v>289</v>
      </c>
      <c r="HF7" s="33" t="s">
        <v>289</v>
      </c>
      <c r="HG7" s="33" t="s">
        <v>289</v>
      </c>
      <c r="HH7" s="33" t="s">
        <v>289</v>
      </c>
      <c r="HI7" s="33" t="s">
        <v>289</v>
      </c>
      <c r="HJ7" s="33" t="s">
        <v>289</v>
      </c>
      <c r="HK7" s="33" t="s">
        <v>289</v>
      </c>
      <c r="HL7" s="33" t="s">
        <v>289</v>
      </c>
      <c r="HM7" s="33" t="s">
        <v>289</v>
      </c>
      <c r="HN7" s="33" t="s">
        <v>289</v>
      </c>
      <c r="HO7" s="33" t="s">
        <v>289</v>
      </c>
      <c r="HP7" s="33" t="s">
        <v>289</v>
      </c>
      <c r="HQ7" s="33" t="s">
        <v>289</v>
      </c>
      <c r="HR7" s="33" t="s">
        <v>289</v>
      </c>
      <c r="HS7" s="33" t="s">
        <v>289</v>
      </c>
      <c r="HT7" s="33" t="s">
        <v>289</v>
      </c>
      <c r="HU7" s="33" t="s">
        <v>289</v>
      </c>
      <c r="HV7" s="33" t="s">
        <v>289</v>
      </c>
      <c r="HW7" s="33" t="s">
        <v>289</v>
      </c>
      <c r="HX7" s="33" t="s">
        <v>289</v>
      </c>
      <c r="HY7" s="33" t="s">
        <v>289</v>
      </c>
      <c r="HZ7" s="33" t="s">
        <v>289</v>
      </c>
      <c r="IA7" s="33" t="s">
        <v>289</v>
      </c>
      <c r="IB7" s="33" t="s">
        <v>289</v>
      </c>
      <c r="IC7" s="33" t="s">
        <v>289</v>
      </c>
      <c r="ID7" s="33" t="s">
        <v>289</v>
      </c>
      <c r="IE7" s="33" t="s">
        <v>289</v>
      </c>
      <c r="IF7" s="33" t="s">
        <v>289</v>
      </c>
      <c r="IG7" s="33" t="s">
        <v>289</v>
      </c>
      <c r="IH7" s="33" t="s">
        <v>289</v>
      </c>
      <c r="II7" s="33" t="s">
        <v>289</v>
      </c>
      <c r="IJ7" s="33" t="s">
        <v>289</v>
      </c>
      <c r="IK7" s="33" t="s">
        <v>289</v>
      </c>
      <c r="IL7" s="33" t="s">
        <v>289</v>
      </c>
      <c r="IM7" s="33" t="s">
        <v>289</v>
      </c>
      <c r="IN7" s="33" t="s">
        <v>289</v>
      </c>
      <c r="IO7" s="33" t="s">
        <v>289</v>
      </c>
      <c r="IP7" s="33" t="s">
        <v>289</v>
      </c>
      <c r="IQ7" s="33" t="s">
        <v>289</v>
      </c>
      <c r="IR7" s="33"/>
      <c r="IS7" s="33"/>
      <c r="IT7" s="33"/>
      <c r="IU7" s="33"/>
      <c r="IV7" s="33"/>
      <c r="IW7" s="33" t="s">
        <v>289</v>
      </c>
      <c r="IX7" s="33" t="s">
        <v>289</v>
      </c>
      <c r="IY7" s="33">
        <v>153549008</v>
      </c>
      <c r="IZ7" s="33" t="s">
        <v>2375</v>
      </c>
      <c r="JA7" s="33" t="s">
        <v>2376</v>
      </c>
      <c r="JB7" s="33" t="s">
        <v>289</v>
      </c>
      <c r="JC7" s="33">
        <v>22</v>
      </c>
    </row>
    <row r="8" spans="2:263" x14ac:dyDescent="0.35">
      <c r="B8" s="33" t="s">
        <v>2388</v>
      </c>
      <c r="C8" s="33" t="s">
        <v>2377</v>
      </c>
      <c r="D8" s="33" t="s">
        <v>2378</v>
      </c>
      <c r="E8" s="33" t="s">
        <v>2379</v>
      </c>
      <c r="F8" s="33"/>
      <c r="G8" s="33"/>
      <c r="H8" s="33" t="s">
        <v>289</v>
      </c>
      <c r="I8" s="33" t="s">
        <v>2379</v>
      </c>
      <c r="J8" s="33" t="s">
        <v>182</v>
      </c>
      <c r="K8" s="33" t="s">
        <v>289</v>
      </c>
      <c r="L8" s="33" t="s">
        <v>183</v>
      </c>
      <c r="M8" s="33" t="s">
        <v>182</v>
      </c>
      <c r="N8" s="33" t="s">
        <v>182</v>
      </c>
      <c r="O8" s="33" t="s">
        <v>110</v>
      </c>
      <c r="P8" s="33" t="s">
        <v>2380</v>
      </c>
      <c r="Q8" s="33" t="s">
        <v>2381</v>
      </c>
      <c r="R8" s="33" t="s">
        <v>851</v>
      </c>
      <c r="S8" s="33" t="s">
        <v>1750</v>
      </c>
      <c r="T8" s="33" t="s">
        <v>623</v>
      </c>
      <c r="U8" s="33" t="s">
        <v>851</v>
      </c>
      <c r="V8" s="33" t="s">
        <v>1749</v>
      </c>
      <c r="W8" s="33" t="s">
        <v>1750</v>
      </c>
      <c r="X8" s="33" t="s">
        <v>110</v>
      </c>
      <c r="Y8" s="33" t="s">
        <v>2382</v>
      </c>
      <c r="Z8" s="34" t="s">
        <v>2382</v>
      </c>
      <c r="AA8" s="33" t="s">
        <v>110</v>
      </c>
      <c r="AB8" s="33" t="s">
        <v>2383</v>
      </c>
      <c r="AC8" s="34" t="s">
        <v>2383</v>
      </c>
      <c r="AD8" s="33" t="s">
        <v>2326</v>
      </c>
      <c r="AE8" s="33" t="s">
        <v>111</v>
      </c>
      <c r="AF8" s="33" t="s">
        <v>110</v>
      </c>
      <c r="AG8" s="33" t="s">
        <v>2384</v>
      </c>
      <c r="AH8" s="33" t="s">
        <v>2327</v>
      </c>
      <c r="AI8" s="33" t="s">
        <v>112</v>
      </c>
      <c r="AJ8" s="33" t="s">
        <v>289</v>
      </c>
      <c r="AK8" s="33" t="s">
        <v>112</v>
      </c>
      <c r="AL8" s="33" t="s">
        <v>289</v>
      </c>
      <c r="AM8" s="33" t="s">
        <v>2328</v>
      </c>
      <c r="AN8" s="33" t="s">
        <v>289</v>
      </c>
      <c r="AO8" s="33" t="s">
        <v>289</v>
      </c>
      <c r="AP8" s="33" t="s">
        <v>2350</v>
      </c>
      <c r="AQ8" s="33" t="s">
        <v>289</v>
      </c>
      <c r="AR8" s="33" t="s">
        <v>137</v>
      </c>
      <c r="AS8" s="33">
        <v>0</v>
      </c>
      <c r="AT8" s="33">
        <v>1</v>
      </c>
      <c r="AU8" s="33">
        <v>0</v>
      </c>
      <c r="AV8" s="33" t="s">
        <v>138</v>
      </c>
      <c r="AW8" s="33" t="s">
        <v>2330</v>
      </c>
      <c r="AX8" s="33" t="s">
        <v>115</v>
      </c>
      <c r="AY8" s="33">
        <v>1</v>
      </c>
      <c r="AZ8" s="33">
        <v>0</v>
      </c>
      <c r="BA8" s="33">
        <v>0</v>
      </c>
      <c r="BB8" s="33">
        <v>0</v>
      </c>
      <c r="BC8" s="33">
        <v>0</v>
      </c>
      <c r="BD8" s="33">
        <v>0</v>
      </c>
      <c r="BE8" s="33">
        <v>0</v>
      </c>
      <c r="BF8" s="33">
        <v>0</v>
      </c>
      <c r="BG8" s="33">
        <v>0</v>
      </c>
      <c r="BH8" s="33">
        <v>0</v>
      </c>
      <c r="BI8" s="33" t="s">
        <v>289</v>
      </c>
      <c r="BJ8" s="33" t="s">
        <v>135</v>
      </c>
      <c r="BK8" s="33" t="s">
        <v>2385</v>
      </c>
      <c r="BL8" s="33" t="s">
        <v>289</v>
      </c>
      <c r="BM8" s="33" t="s">
        <v>289</v>
      </c>
      <c r="BN8" s="33" t="s">
        <v>289</v>
      </c>
      <c r="BO8" s="33" t="s">
        <v>289</v>
      </c>
      <c r="BP8" s="33" t="s">
        <v>289</v>
      </c>
      <c r="BQ8" s="33" t="s">
        <v>289</v>
      </c>
      <c r="BR8" s="33" t="s">
        <v>289</v>
      </c>
      <c r="BS8" s="33" t="s">
        <v>289</v>
      </c>
      <c r="BT8" s="33" t="s">
        <v>289</v>
      </c>
      <c r="BU8" s="33" t="s">
        <v>289</v>
      </c>
      <c r="BV8" s="33" t="s">
        <v>289</v>
      </c>
      <c r="BW8" s="33" t="s">
        <v>289</v>
      </c>
      <c r="BX8" s="33" t="s">
        <v>289</v>
      </c>
      <c r="BY8" s="33" t="s">
        <v>289</v>
      </c>
      <c r="BZ8" s="33" t="s">
        <v>289</v>
      </c>
      <c r="CA8" s="33" t="s">
        <v>289</v>
      </c>
      <c r="CB8" s="33" t="s">
        <v>289</v>
      </c>
      <c r="CC8" s="33" t="s">
        <v>289</v>
      </c>
      <c r="CD8" s="33" t="s">
        <v>289</v>
      </c>
      <c r="CE8" s="33" t="s">
        <v>289</v>
      </c>
      <c r="CF8" s="33" t="s">
        <v>289</v>
      </c>
      <c r="CG8" s="33" t="s">
        <v>289</v>
      </c>
      <c r="CH8" s="33" t="s">
        <v>289</v>
      </c>
      <c r="CI8" s="33" t="s">
        <v>289</v>
      </c>
      <c r="CJ8" s="33" t="s">
        <v>289</v>
      </c>
      <c r="CK8" s="33" t="s">
        <v>289</v>
      </c>
      <c r="CL8" s="33" t="s">
        <v>289</v>
      </c>
      <c r="CM8" s="33" t="s">
        <v>289</v>
      </c>
      <c r="CN8" s="33" t="s">
        <v>289</v>
      </c>
      <c r="CO8" s="33" t="s">
        <v>289</v>
      </c>
      <c r="CP8" s="33" t="s">
        <v>289</v>
      </c>
      <c r="CQ8" s="33" t="s">
        <v>289</v>
      </c>
      <c r="CR8" s="33" t="s">
        <v>289</v>
      </c>
      <c r="CS8" s="33" t="s">
        <v>289</v>
      </c>
      <c r="CT8" s="33" t="s">
        <v>289</v>
      </c>
      <c r="CU8" s="33" t="s">
        <v>289</v>
      </c>
      <c r="CV8" s="33" t="s">
        <v>289</v>
      </c>
      <c r="CW8" s="33" t="s">
        <v>289</v>
      </c>
      <c r="CX8" s="33" t="s">
        <v>289</v>
      </c>
      <c r="CY8" s="33" t="s">
        <v>289</v>
      </c>
      <c r="CZ8" s="33" t="s">
        <v>289</v>
      </c>
      <c r="DA8" s="33" t="s">
        <v>289</v>
      </c>
      <c r="DB8" s="33" t="s">
        <v>289</v>
      </c>
      <c r="DC8" s="33" t="s">
        <v>289</v>
      </c>
      <c r="DD8" s="33" t="s">
        <v>289</v>
      </c>
      <c r="DE8" s="33" t="s">
        <v>289</v>
      </c>
      <c r="DF8" s="33" t="s">
        <v>289</v>
      </c>
      <c r="DG8" s="33" t="s">
        <v>289</v>
      </c>
      <c r="DH8" s="33" t="s">
        <v>289</v>
      </c>
      <c r="DI8" s="33" t="s">
        <v>289</v>
      </c>
      <c r="DJ8" s="33" t="s">
        <v>289</v>
      </c>
      <c r="DK8" s="33" t="s">
        <v>289</v>
      </c>
      <c r="DL8" s="33" t="s">
        <v>289</v>
      </c>
      <c r="DM8" s="33" t="s">
        <v>289</v>
      </c>
      <c r="DN8" s="33" t="s">
        <v>289</v>
      </c>
      <c r="DO8" s="33" t="s">
        <v>289</v>
      </c>
      <c r="DP8" s="33" t="s">
        <v>289</v>
      </c>
      <c r="DQ8" s="33" t="s">
        <v>289</v>
      </c>
      <c r="DR8" s="33" t="s">
        <v>289</v>
      </c>
      <c r="DS8" s="33" t="s">
        <v>289</v>
      </c>
      <c r="DT8" s="33" t="s">
        <v>289</v>
      </c>
      <c r="DU8" s="33" t="s">
        <v>289</v>
      </c>
      <c r="DV8" s="33" t="s">
        <v>289</v>
      </c>
      <c r="DW8" s="33" t="s">
        <v>289</v>
      </c>
      <c r="DX8" s="33" t="s">
        <v>289</v>
      </c>
      <c r="DY8" s="33" t="s">
        <v>289</v>
      </c>
      <c r="DZ8" s="33" t="s">
        <v>289</v>
      </c>
      <c r="EA8" s="33" t="s">
        <v>289</v>
      </c>
      <c r="EB8" s="33" t="s">
        <v>289</v>
      </c>
      <c r="EC8" s="33" t="s">
        <v>289</v>
      </c>
      <c r="ED8" s="33" t="s">
        <v>289</v>
      </c>
      <c r="EE8" s="33" t="s">
        <v>289</v>
      </c>
      <c r="EF8" s="33" t="s">
        <v>289</v>
      </c>
      <c r="EG8" s="33" t="s">
        <v>2386</v>
      </c>
      <c r="EH8" s="33">
        <v>1</v>
      </c>
      <c r="EI8" s="33">
        <v>1</v>
      </c>
      <c r="EJ8" s="33">
        <v>1</v>
      </c>
      <c r="EK8" s="33">
        <v>0</v>
      </c>
      <c r="EL8" s="33">
        <v>0</v>
      </c>
      <c r="EM8" s="33">
        <v>0</v>
      </c>
      <c r="EN8" s="33">
        <v>1</v>
      </c>
      <c r="EO8" s="33">
        <v>0</v>
      </c>
      <c r="EP8" s="33" t="s">
        <v>112</v>
      </c>
      <c r="EQ8" s="33">
        <v>30</v>
      </c>
      <c r="ER8" s="33" t="s">
        <v>289</v>
      </c>
      <c r="ES8" s="33" t="s">
        <v>289</v>
      </c>
      <c r="ET8" s="33">
        <v>30</v>
      </c>
      <c r="EU8" s="33" t="s">
        <v>112</v>
      </c>
      <c r="EV8" s="33">
        <v>25</v>
      </c>
      <c r="EW8" s="33" t="s">
        <v>112</v>
      </c>
      <c r="EX8" s="33" t="s">
        <v>112</v>
      </c>
      <c r="EY8" s="33">
        <v>125</v>
      </c>
      <c r="EZ8" s="33" t="s">
        <v>289</v>
      </c>
      <c r="FA8" s="33" t="s">
        <v>289</v>
      </c>
      <c r="FB8" s="33" t="s">
        <v>289</v>
      </c>
      <c r="FC8" s="34">
        <v>125</v>
      </c>
      <c r="FD8" s="34" t="s">
        <v>112</v>
      </c>
      <c r="FE8" s="33" t="s">
        <v>289</v>
      </c>
      <c r="FF8" s="33" t="s">
        <v>289</v>
      </c>
      <c r="FG8" s="33" t="s">
        <v>289</v>
      </c>
      <c r="FH8" s="33" t="s">
        <v>289</v>
      </c>
      <c r="FI8" s="33" t="s">
        <v>289</v>
      </c>
      <c r="FJ8" s="33" t="s">
        <v>289</v>
      </c>
      <c r="FK8" s="33" t="s">
        <v>289</v>
      </c>
      <c r="FL8" s="34"/>
      <c r="FM8" s="33" t="s">
        <v>289</v>
      </c>
      <c r="FN8" s="34" t="s">
        <v>289</v>
      </c>
      <c r="FO8" s="33" t="s">
        <v>289</v>
      </c>
      <c r="FP8" s="33" t="s">
        <v>289</v>
      </c>
      <c r="FQ8" s="33" t="s">
        <v>289</v>
      </c>
      <c r="FR8" s="33" t="s">
        <v>289</v>
      </c>
      <c r="FS8" s="33" t="s">
        <v>289</v>
      </c>
      <c r="FT8" s="33" t="s">
        <v>289</v>
      </c>
      <c r="FU8" s="33" t="s">
        <v>289</v>
      </c>
      <c r="FV8" s="33" t="s">
        <v>289</v>
      </c>
      <c r="FW8" s="33" t="s">
        <v>289</v>
      </c>
      <c r="FX8" s="33" t="s">
        <v>289</v>
      </c>
      <c r="FY8" s="33" t="s">
        <v>112</v>
      </c>
      <c r="FZ8" s="33">
        <v>25</v>
      </c>
      <c r="GA8" s="33" t="s">
        <v>289</v>
      </c>
      <c r="GB8" s="33" t="s">
        <v>289</v>
      </c>
      <c r="GC8" s="33">
        <v>25</v>
      </c>
      <c r="GD8" s="33" t="s">
        <v>112</v>
      </c>
      <c r="GE8" s="33" t="s">
        <v>112</v>
      </c>
      <c r="GF8" s="33" t="s">
        <v>2387</v>
      </c>
      <c r="GG8" s="33">
        <v>0</v>
      </c>
      <c r="GH8" s="33">
        <v>0</v>
      </c>
      <c r="GI8" s="33">
        <v>0</v>
      </c>
      <c r="GJ8" s="33">
        <v>0</v>
      </c>
      <c r="GK8" s="33">
        <v>0</v>
      </c>
      <c r="GL8" s="33">
        <v>0</v>
      </c>
      <c r="GM8" s="33">
        <v>0</v>
      </c>
      <c r="GN8" s="33">
        <v>0</v>
      </c>
      <c r="GO8" s="33">
        <v>0</v>
      </c>
      <c r="GP8" s="33">
        <v>1</v>
      </c>
      <c r="GQ8" s="33">
        <v>0</v>
      </c>
      <c r="GR8" s="33">
        <v>1</v>
      </c>
      <c r="GS8" s="33">
        <v>0</v>
      </c>
      <c r="GT8" s="33">
        <v>0</v>
      </c>
      <c r="GU8" s="33">
        <v>0</v>
      </c>
      <c r="GV8" s="33">
        <v>0</v>
      </c>
      <c r="GW8" s="33" t="s">
        <v>289</v>
      </c>
      <c r="GX8" s="33" t="s">
        <v>2386</v>
      </c>
      <c r="GY8" s="33">
        <v>1</v>
      </c>
      <c r="GZ8" s="33">
        <v>1</v>
      </c>
      <c r="HA8" s="33">
        <v>1</v>
      </c>
      <c r="HB8" s="33">
        <v>0</v>
      </c>
      <c r="HC8" s="33">
        <v>0</v>
      </c>
      <c r="HD8" s="33">
        <v>0</v>
      </c>
      <c r="HE8" s="33">
        <v>1</v>
      </c>
      <c r="HF8" s="33">
        <v>0</v>
      </c>
      <c r="HG8" s="33" t="s">
        <v>112</v>
      </c>
      <c r="HH8" s="33" t="s">
        <v>2381</v>
      </c>
      <c r="HI8" s="33" t="s">
        <v>851</v>
      </c>
      <c r="HJ8" s="33" t="s">
        <v>117</v>
      </c>
      <c r="HK8" s="33" t="s">
        <v>117</v>
      </c>
      <c r="HL8" s="33" t="s">
        <v>289</v>
      </c>
      <c r="HM8" s="33" t="s">
        <v>289</v>
      </c>
      <c r="HN8" s="33" t="s">
        <v>289</v>
      </c>
      <c r="HO8" s="33" t="s">
        <v>289</v>
      </c>
      <c r="HP8" s="33" t="s">
        <v>289</v>
      </c>
      <c r="HQ8" s="33" t="s">
        <v>289</v>
      </c>
      <c r="HR8" s="33" t="s">
        <v>289</v>
      </c>
      <c r="HS8" s="33" t="s">
        <v>289</v>
      </c>
      <c r="HT8" s="33" t="s">
        <v>289</v>
      </c>
      <c r="HU8" s="33" t="s">
        <v>289</v>
      </c>
      <c r="HV8" s="33" t="s">
        <v>289</v>
      </c>
      <c r="HW8" s="33" t="s">
        <v>289</v>
      </c>
      <c r="HX8" s="33" t="s">
        <v>289</v>
      </c>
      <c r="HY8" s="33" t="s">
        <v>289</v>
      </c>
      <c r="HZ8" s="33" t="s">
        <v>289</v>
      </c>
      <c r="IA8" s="33" t="s">
        <v>289</v>
      </c>
      <c r="IB8" s="33" t="s">
        <v>289</v>
      </c>
      <c r="IC8" s="33" t="s">
        <v>289</v>
      </c>
      <c r="ID8" s="33" t="s">
        <v>289</v>
      </c>
      <c r="IE8" s="33" t="s">
        <v>289</v>
      </c>
      <c r="IF8" s="33" t="s">
        <v>289</v>
      </c>
      <c r="IG8" s="33" t="s">
        <v>289</v>
      </c>
      <c r="IH8" s="33" t="s">
        <v>289</v>
      </c>
      <c r="II8" s="33" t="s">
        <v>289</v>
      </c>
      <c r="IJ8" s="33" t="s">
        <v>289</v>
      </c>
      <c r="IK8" s="33" t="s">
        <v>289</v>
      </c>
      <c r="IL8" s="33" t="s">
        <v>289</v>
      </c>
      <c r="IM8" s="33" t="s">
        <v>289</v>
      </c>
      <c r="IN8" s="33" t="s">
        <v>289</v>
      </c>
      <c r="IO8" s="33" t="s">
        <v>289</v>
      </c>
      <c r="IP8" s="33" t="s">
        <v>289</v>
      </c>
      <c r="IQ8" s="33" t="s">
        <v>289</v>
      </c>
      <c r="IR8" s="33"/>
      <c r="IS8" s="33"/>
      <c r="IT8" s="33"/>
      <c r="IU8" s="33"/>
      <c r="IV8" s="33"/>
      <c r="IW8" s="33" t="s">
        <v>289</v>
      </c>
      <c r="IX8" s="33" t="s">
        <v>289</v>
      </c>
      <c r="IY8" s="33">
        <v>153720159</v>
      </c>
      <c r="IZ8" s="33" t="s">
        <v>2388</v>
      </c>
      <c r="JA8" s="33" t="s">
        <v>2389</v>
      </c>
      <c r="JB8" s="33" t="s">
        <v>289</v>
      </c>
      <c r="JC8" s="33">
        <v>1</v>
      </c>
    </row>
    <row r="9" spans="2:263" x14ac:dyDescent="0.35">
      <c r="B9" s="33" t="s">
        <v>2394</v>
      </c>
      <c r="C9" s="33" t="s">
        <v>2390</v>
      </c>
      <c r="D9" s="33" t="s">
        <v>2391</v>
      </c>
      <c r="E9" s="33" t="s">
        <v>2379</v>
      </c>
      <c r="F9" s="33"/>
      <c r="G9" s="33"/>
      <c r="H9" s="33" t="s">
        <v>289</v>
      </c>
      <c r="I9" s="33" t="s">
        <v>2379</v>
      </c>
      <c r="J9" s="33" t="s">
        <v>182</v>
      </c>
      <c r="K9" s="33" t="s">
        <v>289</v>
      </c>
      <c r="L9" s="33" t="s">
        <v>183</v>
      </c>
      <c r="M9" s="33" t="s">
        <v>182</v>
      </c>
      <c r="N9" s="33" t="s">
        <v>182</v>
      </c>
      <c r="O9" s="33" t="s">
        <v>110</v>
      </c>
      <c r="P9" s="33" t="s">
        <v>2380</v>
      </c>
      <c r="Q9" s="33" t="s">
        <v>2381</v>
      </c>
      <c r="R9" s="33" t="s">
        <v>851</v>
      </c>
      <c r="S9" s="33" t="s">
        <v>1750</v>
      </c>
      <c r="T9" s="33" t="s">
        <v>623</v>
      </c>
      <c r="U9" s="33" t="s">
        <v>851</v>
      </c>
      <c r="V9" s="33" t="s">
        <v>1749</v>
      </c>
      <c r="W9" s="33" t="s">
        <v>1750</v>
      </c>
      <c r="X9" s="33" t="s">
        <v>110</v>
      </c>
      <c r="Y9" s="33" t="s">
        <v>2382</v>
      </c>
      <c r="Z9" s="34" t="s">
        <v>2382</v>
      </c>
      <c r="AA9" s="33" t="s">
        <v>110</v>
      </c>
      <c r="AB9" s="33" t="s">
        <v>2383</v>
      </c>
      <c r="AC9" s="34" t="s">
        <v>2383</v>
      </c>
      <c r="AD9" s="33" t="s">
        <v>2326</v>
      </c>
      <c r="AE9" s="33" t="s">
        <v>111</v>
      </c>
      <c r="AF9" s="33" t="s">
        <v>110</v>
      </c>
      <c r="AG9" s="33" t="s">
        <v>2384</v>
      </c>
      <c r="AH9" s="33" t="s">
        <v>2327</v>
      </c>
      <c r="AI9" s="33" t="s">
        <v>112</v>
      </c>
      <c r="AJ9" s="33" t="s">
        <v>289</v>
      </c>
      <c r="AK9" s="33" t="s">
        <v>112</v>
      </c>
      <c r="AL9" s="33" t="s">
        <v>289</v>
      </c>
      <c r="AM9" s="33" t="s">
        <v>2328</v>
      </c>
      <c r="AN9" s="33" t="s">
        <v>289</v>
      </c>
      <c r="AO9" s="33" t="s">
        <v>289</v>
      </c>
      <c r="AP9" s="33" t="s">
        <v>2350</v>
      </c>
      <c r="AQ9" s="33" t="s">
        <v>289</v>
      </c>
      <c r="AR9" s="33" t="s">
        <v>2370</v>
      </c>
      <c r="AS9" s="33">
        <v>1</v>
      </c>
      <c r="AT9" s="33">
        <v>1</v>
      </c>
      <c r="AU9" s="33">
        <v>0</v>
      </c>
      <c r="AV9" s="33" t="s">
        <v>113</v>
      </c>
      <c r="AW9" s="33" t="s">
        <v>2351</v>
      </c>
      <c r="AX9" s="33" t="s">
        <v>115</v>
      </c>
      <c r="AY9" s="33">
        <v>1</v>
      </c>
      <c r="AZ9" s="33">
        <v>0</v>
      </c>
      <c r="BA9" s="33">
        <v>0</v>
      </c>
      <c r="BB9" s="33">
        <v>0</v>
      </c>
      <c r="BC9" s="33">
        <v>0</v>
      </c>
      <c r="BD9" s="33">
        <v>0</v>
      </c>
      <c r="BE9" s="33">
        <v>0</v>
      </c>
      <c r="BF9" s="33">
        <v>0</v>
      </c>
      <c r="BG9" s="33">
        <v>0</v>
      </c>
      <c r="BH9" s="33">
        <v>0</v>
      </c>
      <c r="BI9" s="33" t="s">
        <v>289</v>
      </c>
      <c r="BJ9" s="33" t="s">
        <v>135</v>
      </c>
      <c r="BK9" s="33" t="s">
        <v>2385</v>
      </c>
      <c r="BL9" s="33" t="s">
        <v>2392</v>
      </c>
      <c r="BM9" s="33">
        <v>1</v>
      </c>
      <c r="BN9" s="33">
        <v>1</v>
      </c>
      <c r="BO9" s="33">
        <v>0</v>
      </c>
      <c r="BP9" s="33">
        <v>1</v>
      </c>
      <c r="BQ9" s="33">
        <v>0</v>
      </c>
      <c r="BR9" s="33">
        <v>0</v>
      </c>
      <c r="BS9" s="33">
        <v>1</v>
      </c>
      <c r="BT9" s="33">
        <v>0</v>
      </c>
      <c r="BU9" s="33" t="s">
        <v>2353</v>
      </c>
      <c r="BV9" s="33">
        <v>160</v>
      </c>
      <c r="BW9" s="33">
        <v>80</v>
      </c>
      <c r="BX9" s="33" t="s">
        <v>112</v>
      </c>
      <c r="BY9" s="33">
        <v>240</v>
      </c>
      <c r="BZ9" s="33">
        <v>92.307692307692307</v>
      </c>
      <c r="CA9" s="33" t="s">
        <v>112</v>
      </c>
      <c r="CB9" s="33" t="s">
        <v>289</v>
      </c>
      <c r="CC9" s="33" t="s">
        <v>289</v>
      </c>
      <c r="CD9" s="33" t="s">
        <v>289</v>
      </c>
      <c r="CE9" s="33">
        <v>240</v>
      </c>
      <c r="CF9" s="33">
        <v>82.758620689655103</v>
      </c>
      <c r="CG9" s="33" t="s">
        <v>112</v>
      </c>
      <c r="CH9" s="33" t="s">
        <v>289</v>
      </c>
      <c r="CI9" s="33" t="s">
        <v>289</v>
      </c>
      <c r="CJ9" s="33" t="s">
        <v>289</v>
      </c>
      <c r="CK9" s="33" t="s">
        <v>289</v>
      </c>
      <c r="CL9" s="33" t="s">
        <v>289</v>
      </c>
      <c r="CM9" s="33" t="s">
        <v>289</v>
      </c>
      <c r="CN9" s="33" t="s">
        <v>117</v>
      </c>
      <c r="CO9" s="33">
        <v>2500</v>
      </c>
      <c r="CP9" s="33" t="s">
        <v>289</v>
      </c>
      <c r="CQ9" s="33" t="s">
        <v>289</v>
      </c>
      <c r="CR9" s="33" t="s">
        <v>289</v>
      </c>
      <c r="CS9" s="33" t="s">
        <v>158</v>
      </c>
      <c r="CT9" s="33">
        <v>5</v>
      </c>
      <c r="CU9" s="33">
        <v>2500</v>
      </c>
      <c r="CV9" s="33">
        <v>500</v>
      </c>
      <c r="CW9" s="33">
        <v>500</v>
      </c>
      <c r="CX9" s="33" t="s">
        <v>112</v>
      </c>
      <c r="CY9" s="33" t="s">
        <v>112</v>
      </c>
      <c r="CZ9" s="33" t="s">
        <v>2393</v>
      </c>
      <c r="DA9" s="33">
        <v>0</v>
      </c>
      <c r="DB9" s="33">
        <v>0</v>
      </c>
      <c r="DC9" s="33">
        <v>0</v>
      </c>
      <c r="DD9" s="33">
        <v>0</v>
      </c>
      <c r="DE9" s="33">
        <v>0</v>
      </c>
      <c r="DF9" s="33">
        <v>0</v>
      </c>
      <c r="DG9" s="33">
        <v>0</v>
      </c>
      <c r="DH9" s="33">
        <v>0</v>
      </c>
      <c r="DI9" s="33">
        <v>0</v>
      </c>
      <c r="DJ9" s="33">
        <v>0</v>
      </c>
      <c r="DK9" s="33">
        <v>1</v>
      </c>
      <c r="DL9" s="33">
        <v>0</v>
      </c>
      <c r="DM9" s="33">
        <v>1</v>
      </c>
      <c r="DN9" s="33">
        <v>0</v>
      </c>
      <c r="DO9" s="33">
        <v>0</v>
      </c>
      <c r="DP9" s="33">
        <v>0</v>
      </c>
      <c r="DQ9" s="33">
        <v>0</v>
      </c>
      <c r="DR9" s="33" t="s">
        <v>289</v>
      </c>
      <c r="DS9" s="33" t="s">
        <v>2392</v>
      </c>
      <c r="DT9" s="33">
        <v>1</v>
      </c>
      <c r="DU9" s="33">
        <v>1</v>
      </c>
      <c r="DV9" s="33">
        <v>0</v>
      </c>
      <c r="DW9" s="33">
        <v>1</v>
      </c>
      <c r="DX9" s="33">
        <v>0</v>
      </c>
      <c r="DY9" s="33">
        <v>0</v>
      </c>
      <c r="DZ9" s="33">
        <v>1</v>
      </c>
      <c r="EA9" s="33">
        <v>0</v>
      </c>
      <c r="EB9" s="33" t="s">
        <v>112</v>
      </c>
      <c r="EC9" s="33" t="s">
        <v>2381</v>
      </c>
      <c r="ED9" s="33" t="s">
        <v>798</v>
      </c>
      <c r="EE9" s="33" t="s">
        <v>117</v>
      </c>
      <c r="EF9" s="33" t="s">
        <v>117</v>
      </c>
      <c r="EG9" s="33" t="s">
        <v>2386</v>
      </c>
      <c r="EH9" s="33">
        <v>1</v>
      </c>
      <c r="EI9" s="33">
        <v>1</v>
      </c>
      <c r="EJ9" s="33">
        <v>1</v>
      </c>
      <c r="EK9" s="33">
        <v>0</v>
      </c>
      <c r="EL9" s="33">
        <v>0</v>
      </c>
      <c r="EM9" s="33">
        <v>0</v>
      </c>
      <c r="EN9" s="33">
        <v>1</v>
      </c>
      <c r="EO9" s="33">
        <v>0</v>
      </c>
      <c r="EP9" s="33" t="s">
        <v>112</v>
      </c>
      <c r="EQ9" s="33">
        <v>30</v>
      </c>
      <c r="ER9" s="33" t="s">
        <v>289</v>
      </c>
      <c r="ES9" s="33" t="s">
        <v>289</v>
      </c>
      <c r="ET9" s="33">
        <v>30</v>
      </c>
      <c r="EU9" s="33" t="s">
        <v>112</v>
      </c>
      <c r="EV9" s="33">
        <v>25</v>
      </c>
      <c r="EW9" s="33" t="s">
        <v>112</v>
      </c>
      <c r="EX9" s="33" t="s">
        <v>112</v>
      </c>
      <c r="EY9" s="33">
        <v>125</v>
      </c>
      <c r="EZ9" s="33" t="s">
        <v>289</v>
      </c>
      <c r="FA9" s="33" t="s">
        <v>289</v>
      </c>
      <c r="FB9" s="33" t="s">
        <v>289</v>
      </c>
      <c r="FC9" s="34">
        <v>125</v>
      </c>
      <c r="FD9" s="34" t="s">
        <v>112</v>
      </c>
      <c r="FE9" s="33" t="s">
        <v>289</v>
      </c>
      <c r="FF9" s="33" t="s">
        <v>289</v>
      </c>
      <c r="FG9" s="33" t="s">
        <v>289</v>
      </c>
      <c r="FH9" s="33" t="s">
        <v>289</v>
      </c>
      <c r="FI9" s="33" t="s">
        <v>289</v>
      </c>
      <c r="FJ9" s="33" t="s">
        <v>289</v>
      </c>
      <c r="FK9" s="33" t="s">
        <v>289</v>
      </c>
      <c r="FL9" s="34"/>
      <c r="FM9" s="33" t="s">
        <v>289</v>
      </c>
      <c r="FN9" s="34" t="s">
        <v>289</v>
      </c>
      <c r="FO9" s="33" t="s">
        <v>289</v>
      </c>
      <c r="FP9" s="33" t="s">
        <v>289</v>
      </c>
      <c r="FQ9" s="33" t="s">
        <v>289</v>
      </c>
      <c r="FR9" s="33" t="s">
        <v>289</v>
      </c>
      <c r="FS9" s="33" t="s">
        <v>289</v>
      </c>
      <c r="FT9" s="33" t="s">
        <v>289</v>
      </c>
      <c r="FU9" s="33" t="s">
        <v>289</v>
      </c>
      <c r="FV9" s="33" t="s">
        <v>289</v>
      </c>
      <c r="FW9" s="33" t="s">
        <v>289</v>
      </c>
      <c r="FX9" s="33" t="s">
        <v>289</v>
      </c>
      <c r="FY9" s="33" t="s">
        <v>112</v>
      </c>
      <c r="FZ9" s="33">
        <v>50</v>
      </c>
      <c r="GA9" s="33" t="s">
        <v>289</v>
      </c>
      <c r="GB9" s="33" t="s">
        <v>289</v>
      </c>
      <c r="GC9" s="33">
        <v>50</v>
      </c>
      <c r="GD9" s="33" t="s">
        <v>112</v>
      </c>
      <c r="GE9" s="33" t="s">
        <v>112</v>
      </c>
      <c r="GF9" s="33" t="s">
        <v>2387</v>
      </c>
      <c r="GG9" s="33">
        <v>0</v>
      </c>
      <c r="GH9" s="33">
        <v>0</v>
      </c>
      <c r="GI9" s="33">
        <v>0</v>
      </c>
      <c r="GJ9" s="33">
        <v>0</v>
      </c>
      <c r="GK9" s="33">
        <v>0</v>
      </c>
      <c r="GL9" s="33">
        <v>0</v>
      </c>
      <c r="GM9" s="33">
        <v>0</v>
      </c>
      <c r="GN9" s="33">
        <v>0</v>
      </c>
      <c r="GO9" s="33">
        <v>0</v>
      </c>
      <c r="GP9" s="33">
        <v>1</v>
      </c>
      <c r="GQ9" s="33">
        <v>0</v>
      </c>
      <c r="GR9" s="33">
        <v>1</v>
      </c>
      <c r="GS9" s="33">
        <v>0</v>
      </c>
      <c r="GT9" s="33">
        <v>0</v>
      </c>
      <c r="GU9" s="33">
        <v>0</v>
      </c>
      <c r="GV9" s="33">
        <v>0</v>
      </c>
      <c r="GW9" s="33" t="s">
        <v>289</v>
      </c>
      <c r="GX9" s="33" t="s">
        <v>2386</v>
      </c>
      <c r="GY9" s="33">
        <v>1</v>
      </c>
      <c r="GZ9" s="33">
        <v>1</v>
      </c>
      <c r="HA9" s="33">
        <v>1</v>
      </c>
      <c r="HB9" s="33">
        <v>0</v>
      </c>
      <c r="HC9" s="33">
        <v>0</v>
      </c>
      <c r="HD9" s="33">
        <v>0</v>
      </c>
      <c r="HE9" s="33">
        <v>1</v>
      </c>
      <c r="HF9" s="33">
        <v>0</v>
      </c>
      <c r="HG9" s="33" t="s">
        <v>112</v>
      </c>
      <c r="HH9" s="33" t="s">
        <v>2381</v>
      </c>
      <c r="HI9" s="33" t="s">
        <v>851</v>
      </c>
      <c r="HJ9" s="33" t="s">
        <v>117</v>
      </c>
      <c r="HK9" s="33" t="s">
        <v>117</v>
      </c>
      <c r="HL9" s="33" t="s">
        <v>289</v>
      </c>
      <c r="HM9" s="33" t="s">
        <v>289</v>
      </c>
      <c r="HN9" s="33" t="s">
        <v>289</v>
      </c>
      <c r="HO9" s="33" t="s">
        <v>289</v>
      </c>
      <c r="HP9" s="33" t="s">
        <v>289</v>
      </c>
      <c r="HQ9" s="33" t="s">
        <v>289</v>
      </c>
      <c r="HR9" s="33" t="s">
        <v>289</v>
      </c>
      <c r="HS9" s="33" t="s">
        <v>289</v>
      </c>
      <c r="HT9" s="33" t="s">
        <v>289</v>
      </c>
      <c r="HU9" s="33" t="s">
        <v>289</v>
      </c>
      <c r="HV9" s="33" t="s">
        <v>289</v>
      </c>
      <c r="HW9" s="33" t="s">
        <v>289</v>
      </c>
      <c r="HX9" s="33" t="s">
        <v>289</v>
      </c>
      <c r="HY9" s="33" t="s">
        <v>289</v>
      </c>
      <c r="HZ9" s="33" t="s">
        <v>289</v>
      </c>
      <c r="IA9" s="33" t="s">
        <v>289</v>
      </c>
      <c r="IB9" s="33" t="s">
        <v>289</v>
      </c>
      <c r="IC9" s="33" t="s">
        <v>289</v>
      </c>
      <c r="ID9" s="33" t="s">
        <v>289</v>
      </c>
      <c r="IE9" s="33" t="s">
        <v>289</v>
      </c>
      <c r="IF9" s="33" t="s">
        <v>289</v>
      </c>
      <c r="IG9" s="33" t="s">
        <v>289</v>
      </c>
      <c r="IH9" s="33" t="s">
        <v>289</v>
      </c>
      <c r="II9" s="33" t="s">
        <v>289</v>
      </c>
      <c r="IJ9" s="33" t="s">
        <v>289</v>
      </c>
      <c r="IK9" s="33" t="s">
        <v>289</v>
      </c>
      <c r="IL9" s="33" t="s">
        <v>289</v>
      </c>
      <c r="IM9" s="33" t="s">
        <v>289</v>
      </c>
      <c r="IN9" s="33" t="s">
        <v>289</v>
      </c>
      <c r="IO9" s="33" t="s">
        <v>289</v>
      </c>
      <c r="IP9" s="33" t="s">
        <v>289</v>
      </c>
      <c r="IQ9" s="33" t="s">
        <v>289</v>
      </c>
      <c r="IR9" s="33"/>
      <c r="IS9" s="33"/>
      <c r="IT9" s="33"/>
      <c r="IU9" s="33"/>
      <c r="IV9" s="33"/>
      <c r="IW9" s="33" t="s">
        <v>289</v>
      </c>
      <c r="IX9" s="33" t="s">
        <v>289</v>
      </c>
      <c r="IY9" s="33">
        <v>153720157</v>
      </c>
      <c r="IZ9" s="33" t="s">
        <v>2394</v>
      </c>
      <c r="JA9" s="33" t="s">
        <v>2395</v>
      </c>
      <c r="JB9" s="33" t="s">
        <v>289</v>
      </c>
      <c r="JC9" s="33">
        <v>57</v>
      </c>
    </row>
    <row r="10" spans="2:263" x14ac:dyDescent="0.35">
      <c r="B10" s="33" t="s">
        <v>2403</v>
      </c>
      <c r="C10" s="33" t="s">
        <v>2396</v>
      </c>
      <c r="D10" s="33" t="s">
        <v>2397</v>
      </c>
      <c r="E10" s="33" t="s">
        <v>2379</v>
      </c>
      <c r="F10" s="33"/>
      <c r="G10" s="33"/>
      <c r="H10" s="33" t="s">
        <v>289</v>
      </c>
      <c r="I10" s="33" t="s">
        <v>2379</v>
      </c>
      <c r="J10" s="33" t="s">
        <v>182</v>
      </c>
      <c r="K10" s="33" t="s">
        <v>289</v>
      </c>
      <c r="L10" s="33" t="s">
        <v>183</v>
      </c>
      <c r="M10" s="33" t="s">
        <v>182</v>
      </c>
      <c r="N10" s="33" t="s">
        <v>182</v>
      </c>
      <c r="O10" s="33" t="s">
        <v>110</v>
      </c>
      <c r="P10" s="33" t="s">
        <v>2380</v>
      </c>
      <c r="Q10" s="33" t="s">
        <v>2381</v>
      </c>
      <c r="R10" s="33" t="s">
        <v>851</v>
      </c>
      <c r="S10" s="33" t="s">
        <v>1750</v>
      </c>
      <c r="T10" s="33" t="s">
        <v>623</v>
      </c>
      <c r="U10" s="33" t="s">
        <v>851</v>
      </c>
      <c r="V10" s="33" t="s">
        <v>1749</v>
      </c>
      <c r="W10" s="33" t="s">
        <v>1750</v>
      </c>
      <c r="X10" s="33" t="s">
        <v>110</v>
      </c>
      <c r="Y10" s="33" t="s">
        <v>2382</v>
      </c>
      <c r="Z10" s="34" t="s">
        <v>2382</v>
      </c>
      <c r="AA10" s="33" t="s">
        <v>110</v>
      </c>
      <c r="AB10" s="33" t="s">
        <v>2383</v>
      </c>
      <c r="AC10" s="34" t="s">
        <v>2383</v>
      </c>
      <c r="AD10" s="33" t="s">
        <v>2326</v>
      </c>
      <c r="AE10" s="33" t="s">
        <v>111</v>
      </c>
      <c r="AF10" s="33" t="s">
        <v>110</v>
      </c>
      <c r="AG10" s="33" t="s">
        <v>2384</v>
      </c>
      <c r="AH10" s="33" t="s">
        <v>2327</v>
      </c>
      <c r="AI10" s="33" t="s">
        <v>112</v>
      </c>
      <c r="AJ10" s="33" t="s">
        <v>289</v>
      </c>
      <c r="AK10" s="33" t="s">
        <v>112</v>
      </c>
      <c r="AL10" s="33" t="s">
        <v>289</v>
      </c>
      <c r="AM10" s="33" t="s">
        <v>2328</v>
      </c>
      <c r="AN10" s="33" t="s">
        <v>289</v>
      </c>
      <c r="AO10" s="33" t="s">
        <v>289</v>
      </c>
      <c r="AP10" s="33" t="s">
        <v>2350</v>
      </c>
      <c r="AQ10" s="33" t="s">
        <v>289</v>
      </c>
      <c r="AR10" s="33" t="s">
        <v>2370</v>
      </c>
      <c r="AS10" s="33">
        <v>1</v>
      </c>
      <c r="AT10" s="33">
        <v>1</v>
      </c>
      <c r="AU10" s="33">
        <v>0</v>
      </c>
      <c r="AV10" s="33" t="s">
        <v>113</v>
      </c>
      <c r="AW10" s="33" t="s">
        <v>2351</v>
      </c>
      <c r="AX10" s="33" t="s">
        <v>115</v>
      </c>
      <c r="AY10" s="33">
        <v>1</v>
      </c>
      <c r="AZ10" s="33">
        <v>0</v>
      </c>
      <c r="BA10" s="33">
        <v>0</v>
      </c>
      <c r="BB10" s="33">
        <v>0</v>
      </c>
      <c r="BC10" s="33">
        <v>0</v>
      </c>
      <c r="BD10" s="33">
        <v>0</v>
      </c>
      <c r="BE10" s="33">
        <v>0</v>
      </c>
      <c r="BF10" s="33">
        <v>0</v>
      </c>
      <c r="BG10" s="33">
        <v>0</v>
      </c>
      <c r="BH10" s="33">
        <v>0</v>
      </c>
      <c r="BI10" s="33" t="s">
        <v>289</v>
      </c>
      <c r="BJ10" s="33" t="s">
        <v>135</v>
      </c>
      <c r="BK10" s="33" t="s">
        <v>2331</v>
      </c>
      <c r="BL10" s="33" t="s">
        <v>2398</v>
      </c>
      <c r="BM10" s="33">
        <v>1</v>
      </c>
      <c r="BN10" s="33">
        <v>1</v>
      </c>
      <c r="BO10" s="33">
        <v>1</v>
      </c>
      <c r="BP10" s="33">
        <v>1</v>
      </c>
      <c r="BQ10" s="33">
        <v>1</v>
      </c>
      <c r="BR10" s="33">
        <v>1</v>
      </c>
      <c r="BS10" s="33">
        <v>1</v>
      </c>
      <c r="BT10" s="33">
        <v>0</v>
      </c>
      <c r="BU10" s="33" t="s">
        <v>2353</v>
      </c>
      <c r="BV10" s="33">
        <v>160</v>
      </c>
      <c r="BW10" s="33">
        <v>80</v>
      </c>
      <c r="BX10" s="33" t="s">
        <v>112</v>
      </c>
      <c r="BY10" s="33">
        <v>240</v>
      </c>
      <c r="BZ10" s="33">
        <v>92.307692307692307</v>
      </c>
      <c r="CA10" s="33" t="s">
        <v>112</v>
      </c>
      <c r="CB10" s="33">
        <v>240</v>
      </c>
      <c r="CC10" s="33">
        <v>104.347826086956</v>
      </c>
      <c r="CD10" s="33" t="s">
        <v>112</v>
      </c>
      <c r="CE10" s="33">
        <v>240</v>
      </c>
      <c r="CF10" s="33">
        <v>82.758620689655103</v>
      </c>
      <c r="CG10" s="33" t="s">
        <v>112</v>
      </c>
      <c r="CH10" s="33">
        <v>600</v>
      </c>
      <c r="CI10" s="33">
        <v>250</v>
      </c>
      <c r="CJ10" s="33" t="s">
        <v>112</v>
      </c>
      <c r="CK10" s="33">
        <v>400</v>
      </c>
      <c r="CL10" s="33">
        <v>166.66666670000001</v>
      </c>
      <c r="CM10" s="33" t="s">
        <v>112</v>
      </c>
      <c r="CN10" s="33" t="s">
        <v>117</v>
      </c>
      <c r="CO10" s="33">
        <v>2500</v>
      </c>
      <c r="CP10" s="33" t="s">
        <v>289</v>
      </c>
      <c r="CQ10" s="33" t="s">
        <v>289</v>
      </c>
      <c r="CR10" s="33" t="s">
        <v>289</v>
      </c>
      <c r="CS10" s="33" t="s">
        <v>158</v>
      </c>
      <c r="CT10" s="33">
        <v>5</v>
      </c>
      <c r="CU10" s="33">
        <v>2500</v>
      </c>
      <c r="CV10" s="33">
        <v>500</v>
      </c>
      <c r="CW10" s="33">
        <v>500</v>
      </c>
      <c r="CX10" s="33" t="s">
        <v>112</v>
      </c>
      <c r="CY10" s="33" t="s">
        <v>112</v>
      </c>
      <c r="CZ10" s="33" t="s">
        <v>2399</v>
      </c>
      <c r="DA10" s="33">
        <v>0</v>
      </c>
      <c r="DB10" s="33">
        <v>0</v>
      </c>
      <c r="DC10" s="33">
        <v>0</v>
      </c>
      <c r="DD10" s="33">
        <v>0</v>
      </c>
      <c r="DE10" s="33">
        <v>0</v>
      </c>
      <c r="DF10" s="33">
        <v>0</v>
      </c>
      <c r="DG10" s="33">
        <v>0</v>
      </c>
      <c r="DH10" s="33">
        <v>0</v>
      </c>
      <c r="DI10" s="33">
        <v>0</v>
      </c>
      <c r="DJ10" s="33">
        <v>0</v>
      </c>
      <c r="DK10" s="33">
        <v>0</v>
      </c>
      <c r="DL10" s="33">
        <v>0</v>
      </c>
      <c r="DM10" s="33">
        <v>1</v>
      </c>
      <c r="DN10" s="33">
        <v>0</v>
      </c>
      <c r="DO10" s="33">
        <v>0</v>
      </c>
      <c r="DP10" s="33">
        <v>1</v>
      </c>
      <c r="DQ10" s="33">
        <v>0</v>
      </c>
      <c r="DR10" s="33" t="s">
        <v>2400</v>
      </c>
      <c r="DS10" s="33" t="s">
        <v>2362</v>
      </c>
      <c r="DT10" s="33">
        <v>1</v>
      </c>
      <c r="DU10" s="33">
        <v>1</v>
      </c>
      <c r="DV10" s="33">
        <v>1</v>
      </c>
      <c r="DW10" s="33">
        <v>1</v>
      </c>
      <c r="DX10" s="33">
        <v>1</v>
      </c>
      <c r="DY10" s="33">
        <v>1</v>
      </c>
      <c r="DZ10" s="33">
        <v>1</v>
      </c>
      <c r="EA10" s="33">
        <v>0</v>
      </c>
      <c r="EB10" s="33" t="s">
        <v>112</v>
      </c>
      <c r="EC10" s="33" t="s">
        <v>2381</v>
      </c>
      <c r="ED10" s="33" t="s">
        <v>798</v>
      </c>
      <c r="EE10" s="33" t="s">
        <v>117</v>
      </c>
      <c r="EF10" s="33" t="s">
        <v>112</v>
      </c>
      <c r="EG10" s="33" t="s">
        <v>2401</v>
      </c>
      <c r="EH10" s="33">
        <v>1</v>
      </c>
      <c r="EI10" s="33">
        <v>0</v>
      </c>
      <c r="EJ10" s="33">
        <v>1</v>
      </c>
      <c r="EK10" s="33">
        <v>0</v>
      </c>
      <c r="EL10" s="33">
        <v>0</v>
      </c>
      <c r="EM10" s="33">
        <v>0</v>
      </c>
      <c r="EN10" s="33">
        <v>1</v>
      </c>
      <c r="EO10" s="33">
        <v>0</v>
      </c>
      <c r="EP10" s="33" t="s">
        <v>112</v>
      </c>
      <c r="EQ10" s="33">
        <v>30</v>
      </c>
      <c r="ER10" s="33" t="s">
        <v>289</v>
      </c>
      <c r="ES10" s="33" t="s">
        <v>289</v>
      </c>
      <c r="ET10" s="33">
        <v>30</v>
      </c>
      <c r="EU10" s="33" t="s">
        <v>112</v>
      </c>
      <c r="EV10" s="33" t="s">
        <v>289</v>
      </c>
      <c r="EW10" s="33" t="s">
        <v>289</v>
      </c>
      <c r="EX10" s="33" t="s">
        <v>112</v>
      </c>
      <c r="EY10" s="33">
        <v>125</v>
      </c>
      <c r="EZ10" s="33" t="s">
        <v>289</v>
      </c>
      <c r="FA10" s="33" t="s">
        <v>289</v>
      </c>
      <c r="FB10" s="33" t="s">
        <v>289</v>
      </c>
      <c r="FC10" s="34">
        <v>125</v>
      </c>
      <c r="FD10" s="34" t="s">
        <v>112</v>
      </c>
      <c r="FE10" s="33" t="s">
        <v>289</v>
      </c>
      <c r="FF10" s="33" t="s">
        <v>289</v>
      </c>
      <c r="FG10" s="33" t="s">
        <v>289</v>
      </c>
      <c r="FH10" s="33" t="s">
        <v>289</v>
      </c>
      <c r="FI10" s="33" t="s">
        <v>289</v>
      </c>
      <c r="FJ10" s="33" t="s">
        <v>289</v>
      </c>
      <c r="FK10" s="33" t="s">
        <v>289</v>
      </c>
      <c r="FL10" s="34"/>
      <c r="FM10" s="33" t="s">
        <v>289</v>
      </c>
      <c r="FN10" s="34" t="s">
        <v>289</v>
      </c>
      <c r="FO10" s="33" t="s">
        <v>289</v>
      </c>
      <c r="FP10" s="33" t="s">
        <v>289</v>
      </c>
      <c r="FQ10" s="33" t="s">
        <v>289</v>
      </c>
      <c r="FR10" s="33" t="s">
        <v>289</v>
      </c>
      <c r="FS10" s="33" t="s">
        <v>289</v>
      </c>
      <c r="FT10" s="33" t="s">
        <v>289</v>
      </c>
      <c r="FU10" s="33" t="s">
        <v>289</v>
      </c>
      <c r="FV10" s="33" t="s">
        <v>289</v>
      </c>
      <c r="FW10" s="33" t="s">
        <v>289</v>
      </c>
      <c r="FX10" s="33" t="s">
        <v>289</v>
      </c>
      <c r="FY10" s="33" t="s">
        <v>112</v>
      </c>
      <c r="FZ10" s="33">
        <v>50</v>
      </c>
      <c r="GA10" s="33" t="s">
        <v>289</v>
      </c>
      <c r="GB10" s="33" t="s">
        <v>289</v>
      </c>
      <c r="GC10" s="33">
        <v>50</v>
      </c>
      <c r="GD10" s="33" t="s">
        <v>112</v>
      </c>
      <c r="GE10" s="33" t="s">
        <v>112</v>
      </c>
      <c r="GF10" s="33" t="s">
        <v>2399</v>
      </c>
      <c r="GG10" s="33">
        <v>0</v>
      </c>
      <c r="GH10" s="33">
        <v>0</v>
      </c>
      <c r="GI10" s="33">
        <v>0</v>
      </c>
      <c r="GJ10" s="33">
        <v>0</v>
      </c>
      <c r="GK10" s="33">
        <v>0</v>
      </c>
      <c r="GL10" s="33">
        <v>0</v>
      </c>
      <c r="GM10" s="33">
        <v>0</v>
      </c>
      <c r="GN10" s="33">
        <v>0</v>
      </c>
      <c r="GO10" s="33">
        <v>0</v>
      </c>
      <c r="GP10" s="33">
        <v>0</v>
      </c>
      <c r="GQ10" s="33">
        <v>0</v>
      </c>
      <c r="GR10" s="33">
        <v>1</v>
      </c>
      <c r="GS10" s="33">
        <v>0</v>
      </c>
      <c r="GT10" s="33">
        <v>0</v>
      </c>
      <c r="GU10" s="33">
        <v>1</v>
      </c>
      <c r="GV10" s="33">
        <v>0</v>
      </c>
      <c r="GW10" s="33" t="s">
        <v>2402</v>
      </c>
      <c r="GX10" s="33" t="s">
        <v>2401</v>
      </c>
      <c r="GY10" s="33">
        <v>1</v>
      </c>
      <c r="GZ10" s="33">
        <v>0</v>
      </c>
      <c r="HA10" s="33">
        <v>1</v>
      </c>
      <c r="HB10" s="33">
        <v>0</v>
      </c>
      <c r="HC10" s="33">
        <v>0</v>
      </c>
      <c r="HD10" s="33">
        <v>0</v>
      </c>
      <c r="HE10" s="33">
        <v>1</v>
      </c>
      <c r="HF10" s="33">
        <v>0</v>
      </c>
      <c r="HG10" s="33" t="s">
        <v>112</v>
      </c>
      <c r="HH10" s="33" t="s">
        <v>2381</v>
      </c>
      <c r="HI10" s="33" t="s">
        <v>798</v>
      </c>
      <c r="HJ10" s="33" t="s">
        <v>117</v>
      </c>
      <c r="HK10" s="33" t="s">
        <v>112</v>
      </c>
      <c r="HL10" s="33" t="s">
        <v>289</v>
      </c>
      <c r="HM10" s="33" t="s">
        <v>289</v>
      </c>
      <c r="HN10" s="33" t="s">
        <v>289</v>
      </c>
      <c r="HO10" s="33" t="s">
        <v>289</v>
      </c>
      <c r="HP10" s="33" t="s">
        <v>289</v>
      </c>
      <c r="HQ10" s="33" t="s">
        <v>289</v>
      </c>
      <c r="HR10" s="33" t="s">
        <v>289</v>
      </c>
      <c r="HS10" s="33" t="s">
        <v>289</v>
      </c>
      <c r="HT10" s="33" t="s">
        <v>289</v>
      </c>
      <c r="HU10" s="33" t="s">
        <v>289</v>
      </c>
      <c r="HV10" s="33" t="s">
        <v>289</v>
      </c>
      <c r="HW10" s="33" t="s">
        <v>289</v>
      </c>
      <c r="HX10" s="33" t="s">
        <v>289</v>
      </c>
      <c r="HY10" s="33" t="s">
        <v>289</v>
      </c>
      <c r="HZ10" s="33" t="s">
        <v>289</v>
      </c>
      <c r="IA10" s="33" t="s">
        <v>289</v>
      </c>
      <c r="IB10" s="33" t="s">
        <v>289</v>
      </c>
      <c r="IC10" s="33" t="s">
        <v>289</v>
      </c>
      <c r="ID10" s="33" t="s">
        <v>289</v>
      </c>
      <c r="IE10" s="33" t="s">
        <v>289</v>
      </c>
      <c r="IF10" s="33" t="s">
        <v>289</v>
      </c>
      <c r="IG10" s="33" t="s">
        <v>289</v>
      </c>
      <c r="IH10" s="33" t="s">
        <v>289</v>
      </c>
      <c r="II10" s="33" t="s">
        <v>289</v>
      </c>
      <c r="IJ10" s="33" t="s">
        <v>289</v>
      </c>
      <c r="IK10" s="33" t="s">
        <v>289</v>
      </c>
      <c r="IL10" s="33" t="s">
        <v>289</v>
      </c>
      <c r="IM10" s="33" t="s">
        <v>289</v>
      </c>
      <c r="IN10" s="33" t="s">
        <v>289</v>
      </c>
      <c r="IO10" s="33" t="s">
        <v>289</v>
      </c>
      <c r="IP10" s="33" t="s">
        <v>289</v>
      </c>
      <c r="IQ10" s="33" t="s">
        <v>289</v>
      </c>
      <c r="IR10" s="33"/>
      <c r="IS10" s="33"/>
      <c r="IT10" s="33"/>
      <c r="IU10" s="33"/>
      <c r="IV10" s="33"/>
      <c r="IW10" s="33" t="s">
        <v>289</v>
      </c>
      <c r="IX10" s="33" t="s">
        <v>289</v>
      </c>
      <c r="IY10" s="33">
        <v>153720152</v>
      </c>
      <c r="IZ10" s="33" t="s">
        <v>2403</v>
      </c>
      <c r="JA10" s="33" t="s">
        <v>2404</v>
      </c>
      <c r="JB10" s="33" t="s">
        <v>289</v>
      </c>
      <c r="JC10" s="33">
        <v>61</v>
      </c>
    </row>
    <row r="11" spans="2:263" x14ac:dyDescent="0.35">
      <c r="B11" s="33" t="s">
        <v>2409</v>
      </c>
      <c r="C11" s="33" t="s">
        <v>2405</v>
      </c>
      <c r="D11" s="33" t="s">
        <v>2406</v>
      </c>
      <c r="E11" s="33" t="s">
        <v>2379</v>
      </c>
      <c r="F11" s="33"/>
      <c r="G11" s="33"/>
      <c r="H11" s="33" t="s">
        <v>289</v>
      </c>
      <c r="I11" s="33" t="s">
        <v>2379</v>
      </c>
      <c r="J11" s="33" t="s">
        <v>182</v>
      </c>
      <c r="K11" s="33" t="s">
        <v>289</v>
      </c>
      <c r="L11" s="33" t="s">
        <v>183</v>
      </c>
      <c r="M11" s="33" t="s">
        <v>182</v>
      </c>
      <c r="N11" s="33" t="s">
        <v>182</v>
      </c>
      <c r="O11" s="33" t="s">
        <v>110</v>
      </c>
      <c r="P11" s="33" t="s">
        <v>2380</v>
      </c>
      <c r="Q11" s="33" t="s">
        <v>2381</v>
      </c>
      <c r="R11" s="33" t="s">
        <v>851</v>
      </c>
      <c r="S11" s="33" t="s">
        <v>1750</v>
      </c>
      <c r="T11" s="33" t="s">
        <v>623</v>
      </c>
      <c r="U11" s="33" t="s">
        <v>851</v>
      </c>
      <c r="V11" s="33" t="s">
        <v>1749</v>
      </c>
      <c r="W11" s="33" t="s">
        <v>1750</v>
      </c>
      <c r="X11" s="33" t="s">
        <v>110</v>
      </c>
      <c r="Y11" s="33" t="s">
        <v>2382</v>
      </c>
      <c r="Z11" s="34" t="s">
        <v>2382</v>
      </c>
      <c r="AA11" s="33" t="s">
        <v>110</v>
      </c>
      <c r="AB11" s="33" t="s">
        <v>2383</v>
      </c>
      <c r="AC11" s="34" t="s">
        <v>2383</v>
      </c>
      <c r="AD11" s="33" t="s">
        <v>2326</v>
      </c>
      <c r="AE11" s="33" t="s">
        <v>111</v>
      </c>
      <c r="AF11" s="33" t="s">
        <v>110</v>
      </c>
      <c r="AG11" s="33" t="s">
        <v>2384</v>
      </c>
      <c r="AH11" s="33" t="s">
        <v>2327</v>
      </c>
      <c r="AI11" s="33" t="s">
        <v>112</v>
      </c>
      <c r="AJ11" s="33" t="s">
        <v>289</v>
      </c>
      <c r="AK11" s="33" t="s">
        <v>112</v>
      </c>
      <c r="AL11" s="33" t="s">
        <v>289</v>
      </c>
      <c r="AM11" s="33" t="s">
        <v>2328</v>
      </c>
      <c r="AN11" s="33" t="s">
        <v>289</v>
      </c>
      <c r="AO11" s="33" t="s">
        <v>289</v>
      </c>
      <c r="AP11" s="33" t="s">
        <v>2350</v>
      </c>
      <c r="AQ11" s="33" t="s">
        <v>289</v>
      </c>
      <c r="AR11" s="33" t="s">
        <v>2370</v>
      </c>
      <c r="AS11" s="33">
        <v>1</v>
      </c>
      <c r="AT11" s="33">
        <v>1</v>
      </c>
      <c r="AU11" s="33">
        <v>0</v>
      </c>
      <c r="AV11" s="33" t="s">
        <v>113</v>
      </c>
      <c r="AW11" s="33" t="s">
        <v>2351</v>
      </c>
      <c r="AX11" s="33" t="s">
        <v>115</v>
      </c>
      <c r="AY11" s="33">
        <v>1</v>
      </c>
      <c r="AZ11" s="33">
        <v>0</v>
      </c>
      <c r="BA11" s="33">
        <v>0</v>
      </c>
      <c r="BB11" s="33">
        <v>0</v>
      </c>
      <c r="BC11" s="33">
        <v>0</v>
      </c>
      <c r="BD11" s="33">
        <v>0</v>
      </c>
      <c r="BE11" s="33">
        <v>0</v>
      </c>
      <c r="BF11" s="33">
        <v>0</v>
      </c>
      <c r="BG11" s="33">
        <v>0</v>
      </c>
      <c r="BH11" s="33">
        <v>0</v>
      </c>
      <c r="BI11" s="33" t="s">
        <v>289</v>
      </c>
      <c r="BJ11" s="33" t="s">
        <v>135</v>
      </c>
      <c r="BK11" s="33" t="s">
        <v>2331</v>
      </c>
      <c r="BL11" s="33" t="s">
        <v>2407</v>
      </c>
      <c r="BM11" s="33">
        <v>1</v>
      </c>
      <c r="BN11" s="33">
        <v>1</v>
      </c>
      <c r="BO11" s="33">
        <v>1</v>
      </c>
      <c r="BP11" s="33">
        <v>1</v>
      </c>
      <c r="BQ11" s="33">
        <v>1</v>
      </c>
      <c r="BR11" s="33">
        <v>0</v>
      </c>
      <c r="BS11" s="33">
        <v>1</v>
      </c>
      <c r="BT11" s="33">
        <v>0</v>
      </c>
      <c r="BU11" s="33" t="s">
        <v>2353</v>
      </c>
      <c r="BV11" s="33">
        <v>160</v>
      </c>
      <c r="BW11" s="33">
        <v>80</v>
      </c>
      <c r="BX11" s="33" t="s">
        <v>112</v>
      </c>
      <c r="BY11" s="33">
        <v>240</v>
      </c>
      <c r="BZ11" s="33">
        <v>92.307692307692307</v>
      </c>
      <c r="CA11" s="33" t="s">
        <v>112</v>
      </c>
      <c r="CB11" s="33">
        <v>200</v>
      </c>
      <c r="CC11" s="33">
        <v>86.956521739130395</v>
      </c>
      <c r="CD11" s="33" t="s">
        <v>112</v>
      </c>
      <c r="CE11" s="33">
        <v>240</v>
      </c>
      <c r="CF11" s="33">
        <v>82.758620689655103</v>
      </c>
      <c r="CG11" s="33" t="s">
        <v>112</v>
      </c>
      <c r="CH11" s="33">
        <v>800</v>
      </c>
      <c r="CI11" s="33">
        <v>333.33333333333297</v>
      </c>
      <c r="CJ11" s="33" t="s">
        <v>117</v>
      </c>
      <c r="CK11" s="33" t="s">
        <v>289</v>
      </c>
      <c r="CL11" s="33" t="s">
        <v>289</v>
      </c>
      <c r="CM11" s="33" t="s">
        <v>289</v>
      </c>
      <c r="CN11" s="33" t="s">
        <v>117</v>
      </c>
      <c r="CO11" s="33">
        <v>2500</v>
      </c>
      <c r="CP11" s="33" t="s">
        <v>289</v>
      </c>
      <c r="CQ11" s="33" t="s">
        <v>289</v>
      </c>
      <c r="CR11" s="33" t="s">
        <v>289</v>
      </c>
      <c r="CS11" s="33" t="s">
        <v>158</v>
      </c>
      <c r="CT11" s="33">
        <v>5</v>
      </c>
      <c r="CU11" s="33">
        <v>2500</v>
      </c>
      <c r="CV11" s="33">
        <v>500</v>
      </c>
      <c r="CW11" s="33">
        <v>500</v>
      </c>
      <c r="CX11" s="33" t="s">
        <v>112</v>
      </c>
      <c r="CY11" s="33" t="s">
        <v>112</v>
      </c>
      <c r="CZ11" s="33" t="s">
        <v>2399</v>
      </c>
      <c r="DA11" s="33">
        <v>0</v>
      </c>
      <c r="DB11" s="33">
        <v>0</v>
      </c>
      <c r="DC11" s="33">
        <v>0</v>
      </c>
      <c r="DD11" s="33">
        <v>0</v>
      </c>
      <c r="DE11" s="33">
        <v>0</v>
      </c>
      <c r="DF11" s="33">
        <v>0</v>
      </c>
      <c r="DG11" s="33">
        <v>0</v>
      </c>
      <c r="DH11" s="33">
        <v>0</v>
      </c>
      <c r="DI11" s="33">
        <v>0</v>
      </c>
      <c r="DJ11" s="33">
        <v>0</v>
      </c>
      <c r="DK11" s="33">
        <v>0</v>
      </c>
      <c r="DL11" s="33">
        <v>0</v>
      </c>
      <c r="DM11" s="33">
        <v>1</v>
      </c>
      <c r="DN11" s="33">
        <v>0</v>
      </c>
      <c r="DO11" s="33">
        <v>0</v>
      </c>
      <c r="DP11" s="33">
        <v>1</v>
      </c>
      <c r="DQ11" s="33">
        <v>0</v>
      </c>
      <c r="DR11" s="33" t="s">
        <v>2400</v>
      </c>
      <c r="DS11" s="33" t="s">
        <v>2407</v>
      </c>
      <c r="DT11" s="33">
        <v>1</v>
      </c>
      <c r="DU11" s="33">
        <v>1</v>
      </c>
      <c r="DV11" s="33">
        <v>1</v>
      </c>
      <c r="DW11" s="33">
        <v>1</v>
      </c>
      <c r="DX11" s="33">
        <v>1</v>
      </c>
      <c r="DY11" s="33">
        <v>0</v>
      </c>
      <c r="DZ11" s="33">
        <v>1</v>
      </c>
      <c r="EA11" s="33">
        <v>0</v>
      </c>
      <c r="EB11" s="33" t="s">
        <v>112</v>
      </c>
      <c r="EC11" s="33" t="s">
        <v>2381</v>
      </c>
      <c r="ED11" s="33" t="s">
        <v>798</v>
      </c>
      <c r="EE11" s="33" t="s">
        <v>117</v>
      </c>
      <c r="EF11" s="33" t="s">
        <v>117</v>
      </c>
      <c r="EG11" s="33" t="s">
        <v>2408</v>
      </c>
      <c r="EH11" s="33">
        <v>1</v>
      </c>
      <c r="EI11" s="33">
        <v>1</v>
      </c>
      <c r="EJ11" s="33">
        <v>1</v>
      </c>
      <c r="EK11" s="33">
        <v>0</v>
      </c>
      <c r="EL11" s="33">
        <v>0</v>
      </c>
      <c r="EM11" s="33">
        <v>0</v>
      </c>
      <c r="EN11" s="33">
        <v>1</v>
      </c>
      <c r="EO11" s="33">
        <v>0</v>
      </c>
      <c r="EP11" s="33" t="s">
        <v>112</v>
      </c>
      <c r="EQ11" s="33">
        <v>30</v>
      </c>
      <c r="ER11" s="33" t="s">
        <v>289</v>
      </c>
      <c r="ES11" s="33" t="s">
        <v>289</v>
      </c>
      <c r="ET11" s="33">
        <v>30</v>
      </c>
      <c r="EU11" s="33" t="s">
        <v>112</v>
      </c>
      <c r="EV11" s="33">
        <v>25</v>
      </c>
      <c r="EW11" s="33" t="s">
        <v>112</v>
      </c>
      <c r="EX11" s="33" t="s">
        <v>112</v>
      </c>
      <c r="EY11" s="33">
        <v>125</v>
      </c>
      <c r="EZ11" s="33" t="s">
        <v>289</v>
      </c>
      <c r="FA11" s="33" t="s">
        <v>289</v>
      </c>
      <c r="FB11" s="33" t="s">
        <v>289</v>
      </c>
      <c r="FC11" s="34">
        <v>125</v>
      </c>
      <c r="FD11" s="34" t="s">
        <v>112</v>
      </c>
      <c r="FE11" s="33" t="s">
        <v>289</v>
      </c>
      <c r="FF11" s="33" t="s">
        <v>289</v>
      </c>
      <c r="FG11" s="33" t="s">
        <v>289</v>
      </c>
      <c r="FH11" s="33" t="s">
        <v>289</v>
      </c>
      <c r="FI11" s="33" t="s">
        <v>289</v>
      </c>
      <c r="FJ11" s="33" t="s">
        <v>289</v>
      </c>
      <c r="FK11" s="33" t="s">
        <v>289</v>
      </c>
      <c r="FL11" s="34"/>
      <c r="FM11" s="33" t="s">
        <v>289</v>
      </c>
      <c r="FN11" s="34" t="s">
        <v>289</v>
      </c>
      <c r="FO11" s="33" t="s">
        <v>289</v>
      </c>
      <c r="FP11" s="33" t="s">
        <v>289</v>
      </c>
      <c r="FQ11" s="33" t="s">
        <v>289</v>
      </c>
      <c r="FR11" s="33" t="s">
        <v>289</v>
      </c>
      <c r="FS11" s="33" t="s">
        <v>289</v>
      </c>
      <c r="FT11" s="33" t="s">
        <v>289</v>
      </c>
      <c r="FU11" s="33" t="s">
        <v>289</v>
      </c>
      <c r="FV11" s="33" t="s">
        <v>289</v>
      </c>
      <c r="FW11" s="33" t="s">
        <v>289</v>
      </c>
      <c r="FX11" s="33" t="s">
        <v>289</v>
      </c>
      <c r="FY11" s="33" t="s">
        <v>112</v>
      </c>
      <c r="FZ11" s="33">
        <v>50</v>
      </c>
      <c r="GA11" s="33" t="s">
        <v>289</v>
      </c>
      <c r="GB11" s="33" t="s">
        <v>289</v>
      </c>
      <c r="GC11" s="33">
        <v>50</v>
      </c>
      <c r="GD11" s="33" t="s">
        <v>112</v>
      </c>
      <c r="GE11" s="33" t="s">
        <v>112</v>
      </c>
      <c r="GF11" s="33" t="s">
        <v>214</v>
      </c>
      <c r="GG11" s="33">
        <v>0</v>
      </c>
      <c r="GH11" s="33">
        <v>0</v>
      </c>
      <c r="GI11" s="33">
        <v>0</v>
      </c>
      <c r="GJ11" s="33">
        <v>0</v>
      </c>
      <c r="GK11" s="33">
        <v>0</v>
      </c>
      <c r="GL11" s="33">
        <v>0</v>
      </c>
      <c r="GM11" s="33">
        <v>0</v>
      </c>
      <c r="GN11" s="33">
        <v>0</v>
      </c>
      <c r="GO11" s="33">
        <v>0</v>
      </c>
      <c r="GP11" s="33">
        <v>0</v>
      </c>
      <c r="GQ11" s="33">
        <v>0</v>
      </c>
      <c r="GR11" s="33">
        <v>1</v>
      </c>
      <c r="GS11" s="33">
        <v>0</v>
      </c>
      <c r="GT11" s="33">
        <v>0</v>
      </c>
      <c r="GU11" s="33">
        <v>0</v>
      </c>
      <c r="GV11" s="33">
        <v>0</v>
      </c>
      <c r="GW11" s="33" t="s">
        <v>289</v>
      </c>
      <c r="GX11" s="33" t="s">
        <v>2386</v>
      </c>
      <c r="GY11" s="33">
        <v>1</v>
      </c>
      <c r="GZ11" s="33">
        <v>1</v>
      </c>
      <c r="HA11" s="33">
        <v>1</v>
      </c>
      <c r="HB11" s="33">
        <v>0</v>
      </c>
      <c r="HC11" s="33">
        <v>0</v>
      </c>
      <c r="HD11" s="33">
        <v>0</v>
      </c>
      <c r="HE11" s="33">
        <v>1</v>
      </c>
      <c r="HF11" s="33">
        <v>0</v>
      </c>
      <c r="HG11" s="33" t="s">
        <v>112</v>
      </c>
      <c r="HH11" s="33" t="s">
        <v>2381</v>
      </c>
      <c r="HI11" s="33" t="s">
        <v>798</v>
      </c>
      <c r="HJ11" s="33" t="s">
        <v>117</v>
      </c>
      <c r="HK11" s="33" t="s">
        <v>117</v>
      </c>
      <c r="HL11" s="33" t="s">
        <v>289</v>
      </c>
      <c r="HM11" s="33" t="s">
        <v>289</v>
      </c>
      <c r="HN11" s="33" t="s">
        <v>289</v>
      </c>
      <c r="HO11" s="33" t="s">
        <v>289</v>
      </c>
      <c r="HP11" s="33" t="s">
        <v>289</v>
      </c>
      <c r="HQ11" s="33" t="s">
        <v>289</v>
      </c>
      <c r="HR11" s="33" t="s">
        <v>289</v>
      </c>
      <c r="HS11" s="33" t="s">
        <v>289</v>
      </c>
      <c r="HT11" s="33" t="s">
        <v>289</v>
      </c>
      <c r="HU11" s="33" t="s">
        <v>289</v>
      </c>
      <c r="HV11" s="33" t="s">
        <v>289</v>
      </c>
      <c r="HW11" s="33" t="s">
        <v>289</v>
      </c>
      <c r="HX11" s="33" t="s">
        <v>289</v>
      </c>
      <c r="HY11" s="33" t="s">
        <v>289</v>
      </c>
      <c r="HZ11" s="33" t="s">
        <v>289</v>
      </c>
      <c r="IA11" s="33" t="s">
        <v>289</v>
      </c>
      <c r="IB11" s="33" t="s">
        <v>289</v>
      </c>
      <c r="IC11" s="33" t="s">
        <v>289</v>
      </c>
      <c r="ID11" s="33" t="s">
        <v>289</v>
      </c>
      <c r="IE11" s="33" t="s">
        <v>289</v>
      </c>
      <c r="IF11" s="33" t="s">
        <v>289</v>
      </c>
      <c r="IG11" s="33" t="s">
        <v>289</v>
      </c>
      <c r="IH11" s="33" t="s">
        <v>289</v>
      </c>
      <c r="II11" s="33" t="s">
        <v>289</v>
      </c>
      <c r="IJ11" s="33" t="s">
        <v>289</v>
      </c>
      <c r="IK11" s="33" t="s">
        <v>289</v>
      </c>
      <c r="IL11" s="33" t="s">
        <v>289</v>
      </c>
      <c r="IM11" s="33" t="s">
        <v>289</v>
      </c>
      <c r="IN11" s="33" t="s">
        <v>289</v>
      </c>
      <c r="IO11" s="33" t="s">
        <v>289</v>
      </c>
      <c r="IP11" s="33" t="s">
        <v>289</v>
      </c>
      <c r="IQ11" s="33" t="s">
        <v>289</v>
      </c>
      <c r="IR11" s="33"/>
      <c r="IS11" s="33"/>
      <c r="IT11" s="33"/>
      <c r="IU11" s="33"/>
      <c r="IV11" s="33"/>
      <c r="IW11" s="33" t="s">
        <v>289</v>
      </c>
      <c r="IX11" s="33" t="s">
        <v>289</v>
      </c>
      <c r="IY11" s="33">
        <v>153720153</v>
      </c>
      <c r="IZ11" s="33" t="s">
        <v>2409</v>
      </c>
      <c r="JA11" s="33" t="s">
        <v>2410</v>
      </c>
      <c r="JB11" s="33" t="s">
        <v>289</v>
      </c>
      <c r="JC11" s="33">
        <v>62</v>
      </c>
    </row>
    <row r="12" spans="2:263" x14ac:dyDescent="0.35">
      <c r="B12" s="33" t="s">
        <v>2416</v>
      </c>
      <c r="C12" s="33" t="s">
        <v>2411</v>
      </c>
      <c r="D12" s="33" t="s">
        <v>2412</v>
      </c>
      <c r="E12" s="33" t="s">
        <v>2379</v>
      </c>
      <c r="F12" s="33"/>
      <c r="G12" s="33"/>
      <c r="H12" s="33" t="s">
        <v>289</v>
      </c>
      <c r="I12" s="33" t="s">
        <v>2379</v>
      </c>
      <c r="J12" s="33" t="s">
        <v>198</v>
      </c>
      <c r="K12" s="33" t="s">
        <v>289</v>
      </c>
      <c r="L12" s="33" t="s">
        <v>199</v>
      </c>
      <c r="M12" s="33" t="s">
        <v>198</v>
      </c>
      <c r="N12" s="33" t="s">
        <v>198</v>
      </c>
      <c r="O12" s="33" t="s">
        <v>206</v>
      </c>
      <c r="P12" s="33" t="s">
        <v>289</v>
      </c>
      <c r="Q12" s="33" t="s">
        <v>120</v>
      </c>
      <c r="R12" s="33" t="s">
        <v>122</v>
      </c>
      <c r="S12" s="33" t="s">
        <v>998</v>
      </c>
      <c r="T12" s="33" t="s">
        <v>207</v>
      </c>
      <c r="U12" s="33" t="s">
        <v>122</v>
      </c>
      <c r="V12" s="33" t="s">
        <v>997</v>
      </c>
      <c r="W12" s="33" t="s">
        <v>998</v>
      </c>
      <c r="X12" s="33" t="s">
        <v>2413</v>
      </c>
      <c r="Y12" s="33" t="s">
        <v>289</v>
      </c>
      <c r="Z12" s="34" t="s">
        <v>2413</v>
      </c>
      <c r="AA12" s="33" t="s">
        <v>2414</v>
      </c>
      <c r="AB12" s="33" t="s">
        <v>289</v>
      </c>
      <c r="AC12" s="34" t="s">
        <v>2414</v>
      </c>
      <c r="AD12" s="33" t="s">
        <v>2361</v>
      </c>
      <c r="AE12" s="33" t="s">
        <v>208</v>
      </c>
      <c r="AF12" s="33" t="s">
        <v>2414</v>
      </c>
      <c r="AG12" s="33" t="s">
        <v>2414</v>
      </c>
      <c r="AH12" s="33" t="s">
        <v>2327</v>
      </c>
      <c r="AI12" s="33" t="s">
        <v>112</v>
      </c>
      <c r="AJ12" s="33" t="s">
        <v>289</v>
      </c>
      <c r="AK12" s="33" t="s">
        <v>112</v>
      </c>
      <c r="AL12" s="33" t="s">
        <v>289</v>
      </c>
      <c r="AM12" s="33" t="s">
        <v>2328</v>
      </c>
      <c r="AN12" s="33" t="s">
        <v>289</v>
      </c>
      <c r="AO12" s="33" t="s">
        <v>289</v>
      </c>
      <c r="AP12" s="33" t="s">
        <v>2350</v>
      </c>
      <c r="AQ12" s="33" t="s">
        <v>289</v>
      </c>
      <c r="AR12" s="33" t="s">
        <v>137</v>
      </c>
      <c r="AS12" s="33">
        <v>0</v>
      </c>
      <c r="AT12" s="33">
        <v>1</v>
      </c>
      <c r="AU12" s="33">
        <v>0</v>
      </c>
      <c r="AV12" s="33" t="s">
        <v>138</v>
      </c>
      <c r="AW12" s="33" t="s">
        <v>2330</v>
      </c>
      <c r="AX12" s="33" t="s">
        <v>115</v>
      </c>
      <c r="AY12" s="33">
        <v>1</v>
      </c>
      <c r="AZ12" s="33">
        <v>0</v>
      </c>
      <c r="BA12" s="33">
        <v>0</v>
      </c>
      <c r="BB12" s="33">
        <v>0</v>
      </c>
      <c r="BC12" s="33">
        <v>0</v>
      </c>
      <c r="BD12" s="33">
        <v>0</v>
      </c>
      <c r="BE12" s="33">
        <v>0</v>
      </c>
      <c r="BF12" s="33">
        <v>0</v>
      </c>
      <c r="BG12" s="33">
        <v>0</v>
      </c>
      <c r="BH12" s="33">
        <v>0</v>
      </c>
      <c r="BI12" s="33" t="s">
        <v>289</v>
      </c>
      <c r="BJ12" s="33" t="s">
        <v>116</v>
      </c>
      <c r="BK12" s="33" t="s">
        <v>2385</v>
      </c>
      <c r="BL12" s="33" t="s">
        <v>289</v>
      </c>
      <c r="BM12" s="33" t="s">
        <v>289</v>
      </c>
      <c r="BN12" s="33" t="s">
        <v>289</v>
      </c>
      <c r="BO12" s="33" t="s">
        <v>289</v>
      </c>
      <c r="BP12" s="33" t="s">
        <v>289</v>
      </c>
      <c r="BQ12" s="33" t="s">
        <v>289</v>
      </c>
      <c r="BR12" s="33" t="s">
        <v>289</v>
      </c>
      <c r="BS12" s="33" t="s">
        <v>289</v>
      </c>
      <c r="BT12" s="33" t="s">
        <v>289</v>
      </c>
      <c r="BU12" s="33" t="s">
        <v>289</v>
      </c>
      <c r="BV12" s="33" t="s">
        <v>289</v>
      </c>
      <c r="BW12" s="33" t="s">
        <v>289</v>
      </c>
      <c r="BX12" s="33" t="s">
        <v>289</v>
      </c>
      <c r="BY12" s="33" t="s">
        <v>289</v>
      </c>
      <c r="BZ12" s="33" t="s">
        <v>289</v>
      </c>
      <c r="CA12" s="33" t="s">
        <v>289</v>
      </c>
      <c r="CB12" s="33" t="s">
        <v>289</v>
      </c>
      <c r="CC12" s="33" t="s">
        <v>289</v>
      </c>
      <c r="CD12" s="33" t="s">
        <v>289</v>
      </c>
      <c r="CE12" s="33" t="s">
        <v>289</v>
      </c>
      <c r="CF12" s="33" t="s">
        <v>289</v>
      </c>
      <c r="CG12" s="33" t="s">
        <v>289</v>
      </c>
      <c r="CH12" s="33" t="s">
        <v>289</v>
      </c>
      <c r="CI12" s="33" t="s">
        <v>289</v>
      </c>
      <c r="CJ12" s="33" t="s">
        <v>289</v>
      </c>
      <c r="CK12" s="33" t="s">
        <v>289</v>
      </c>
      <c r="CL12" s="33" t="s">
        <v>289</v>
      </c>
      <c r="CM12" s="33" t="s">
        <v>289</v>
      </c>
      <c r="CN12" s="33" t="s">
        <v>289</v>
      </c>
      <c r="CO12" s="33" t="s">
        <v>289</v>
      </c>
      <c r="CP12" s="33" t="s">
        <v>289</v>
      </c>
      <c r="CQ12" s="33" t="s">
        <v>289</v>
      </c>
      <c r="CR12" s="33" t="s">
        <v>289</v>
      </c>
      <c r="CS12" s="33" t="s">
        <v>289</v>
      </c>
      <c r="CT12" s="33" t="s">
        <v>289</v>
      </c>
      <c r="CU12" s="33" t="s">
        <v>289</v>
      </c>
      <c r="CV12" s="33" t="s">
        <v>289</v>
      </c>
      <c r="CW12" s="33" t="s">
        <v>289</v>
      </c>
      <c r="CX12" s="33" t="s">
        <v>289</v>
      </c>
      <c r="CY12" s="33" t="s">
        <v>289</v>
      </c>
      <c r="CZ12" s="33" t="s">
        <v>289</v>
      </c>
      <c r="DA12" s="33" t="s">
        <v>289</v>
      </c>
      <c r="DB12" s="33" t="s">
        <v>289</v>
      </c>
      <c r="DC12" s="33" t="s">
        <v>289</v>
      </c>
      <c r="DD12" s="33" t="s">
        <v>289</v>
      </c>
      <c r="DE12" s="33" t="s">
        <v>289</v>
      </c>
      <c r="DF12" s="33" t="s">
        <v>289</v>
      </c>
      <c r="DG12" s="33" t="s">
        <v>289</v>
      </c>
      <c r="DH12" s="33" t="s">
        <v>289</v>
      </c>
      <c r="DI12" s="33" t="s">
        <v>289</v>
      </c>
      <c r="DJ12" s="33" t="s">
        <v>289</v>
      </c>
      <c r="DK12" s="33" t="s">
        <v>289</v>
      </c>
      <c r="DL12" s="33" t="s">
        <v>289</v>
      </c>
      <c r="DM12" s="33" t="s">
        <v>289</v>
      </c>
      <c r="DN12" s="33" t="s">
        <v>289</v>
      </c>
      <c r="DO12" s="33" t="s">
        <v>289</v>
      </c>
      <c r="DP12" s="33" t="s">
        <v>289</v>
      </c>
      <c r="DQ12" s="33" t="s">
        <v>289</v>
      </c>
      <c r="DR12" s="33" t="s">
        <v>289</v>
      </c>
      <c r="DS12" s="33" t="s">
        <v>289</v>
      </c>
      <c r="DT12" s="33" t="s">
        <v>289</v>
      </c>
      <c r="DU12" s="33" t="s">
        <v>289</v>
      </c>
      <c r="DV12" s="33" t="s">
        <v>289</v>
      </c>
      <c r="DW12" s="33" t="s">
        <v>289</v>
      </c>
      <c r="DX12" s="33" t="s">
        <v>289</v>
      </c>
      <c r="DY12" s="33" t="s">
        <v>289</v>
      </c>
      <c r="DZ12" s="33" t="s">
        <v>289</v>
      </c>
      <c r="EA12" s="33" t="s">
        <v>289</v>
      </c>
      <c r="EB12" s="33" t="s">
        <v>289</v>
      </c>
      <c r="EC12" s="33" t="s">
        <v>289</v>
      </c>
      <c r="ED12" s="33" t="s">
        <v>289</v>
      </c>
      <c r="EE12" s="33" t="s">
        <v>289</v>
      </c>
      <c r="EF12" s="33" t="s">
        <v>289</v>
      </c>
      <c r="EG12" s="33" t="s">
        <v>2415</v>
      </c>
      <c r="EH12" s="33">
        <v>0</v>
      </c>
      <c r="EI12" s="33">
        <v>1</v>
      </c>
      <c r="EJ12" s="33">
        <v>1</v>
      </c>
      <c r="EK12" s="33">
        <v>1</v>
      </c>
      <c r="EL12" s="33">
        <v>1</v>
      </c>
      <c r="EM12" s="33">
        <v>0</v>
      </c>
      <c r="EN12" s="33">
        <v>1</v>
      </c>
      <c r="EO12" s="33">
        <v>0</v>
      </c>
      <c r="EP12" s="33" t="s">
        <v>289</v>
      </c>
      <c r="EQ12" s="33" t="s">
        <v>289</v>
      </c>
      <c r="ER12" s="33" t="s">
        <v>289</v>
      </c>
      <c r="ES12" s="33" t="s">
        <v>289</v>
      </c>
      <c r="ET12" s="33" t="s">
        <v>289</v>
      </c>
      <c r="EU12" s="33" t="s">
        <v>289</v>
      </c>
      <c r="EV12" s="33">
        <v>25</v>
      </c>
      <c r="EW12" s="33" t="s">
        <v>140</v>
      </c>
      <c r="EX12" s="33" t="s">
        <v>117</v>
      </c>
      <c r="EY12" s="33" t="s">
        <v>289</v>
      </c>
      <c r="EZ12" s="33">
        <v>100</v>
      </c>
      <c r="FA12" s="33">
        <v>75</v>
      </c>
      <c r="FB12" s="33">
        <v>63.75</v>
      </c>
      <c r="FC12" s="34">
        <v>63.75</v>
      </c>
      <c r="FD12" s="34" t="s">
        <v>112</v>
      </c>
      <c r="FE12" s="33">
        <v>75</v>
      </c>
      <c r="FF12" s="33" t="s">
        <v>140</v>
      </c>
      <c r="FG12" s="33" t="s">
        <v>112</v>
      </c>
      <c r="FH12" s="33">
        <v>75</v>
      </c>
      <c r="FI12" s="33" t="s">
        <v>289</v>
      </c>
      <c r="FJ12" s="33" t="s">
        <v>289</v>
      </c>
      <c r="FK12" s="33" t="s">
        <v>289</v>
      </c>
      <c r="FL12" s="34"/>
      <c r="FM12" s="33" t="s">
        <v>140</v>
      </c>
      <c r="FN12" s="34" t="s">
        <v>289</v>
      </c>
      <c r="FO12" s="33" t="s">
        <v>289</v>
      </c>
      <c r="FP12" s="33" t="s">
        <v>289</v>
      </c>
      <c r="FQ12" s="33" t="s">
        <v>289</v>
      </c>
      <c r="FR12" s="33" t="s">
        <v>289</v>
      </c>
      <c r="FS12" s="33" t="s">
        <v>289</v>
      </c>
      <c r="FT12" s="33" t="s">
        <v>289</v>
      </c>
      <c r="FU12" s="33" t="s">
        <v>289</v>
      </c>
      <c r="FV12" s="33" t="s">
        <v>289</v>
      </c>
      <c r="FW12" s="33" t="s">
        <v>289</v>
      </c>
      <c r="FX12" s="33" t="s">
        <v>289</v>
      </c>
      <c r="FY12" s="33" t="s">
        <v>112</v>
      </c>
      <c r="FZ12" s="33">
        <v>25</v>
      </c>
      <c r="GA12" s="33" t="s">
        <v>289</v>
      </c>
      <c r="GB12" s="33" t="s">
        <v>289</v>
      </c>
      <c r="GC12" s="33">
        <v>25</v>
      </c>
      <c r="GD12" s="33" t="s">
        <v>140</v>
      </c>
      <c r="GE12" s="33" t="s">
        <v>117</v>
      </c>
      <c r="GF12" s="33" t="s">
        <v>289</v>
      </c>
      <c r="GG12" s="33" t="s">
        <v>289</v>
      </c>
      <c r="GH12" s="33" t="s">
        <v>289</v>
      </c>
      <c r="GI12" s="33" t="s">
        <v>289</v>
      </c>
      <c r="GJ12" s="33" t="s">
        <v>289</v>
      </c>
      <c r="GK12" s="33" t="s">
        <v>289</v>
      </c>
      <c r="GL12" s="33" t="s">
        <v>289</v>
      </c>
      <c r="GM12" s="33" t="s">
        <v>289</v>
      </c>
      <c r="GN12" s="33" t="s">
        <v>289</v>
      </c>
      <c r="GO12" s="33" t="s">
        <v>289</v>
      </c>
      <c r="GP12" s="33" t="s">
        <v>289</v>
      </c>
      <c r="GQ12" s="33" t="s">
        <v>289</v>
      </c>
      <c r="GR12" s="33" t="s">
        <v>289</v>
      </c>
      <c r="GS12" s="33" t="s">
        <v>289</v>
      </c>
      <c r="GT12" s="33" t="s">
        <v>289</v>
      </c>
      <c r="GU12" s="33" t="s">
        <v>289</v>
      </c>
      <c r="GV12" s="33" t="s">
        <v>289</v>
      </c>
      <c r="GW12" s="33" t="s">
        <v>289</v>
      </c>
      <c r="GX12" s="33" t="s">
        <v>289</v>
      </c>
      <c r="GY12" s="33" t="s">
        <v>289</v>
      </c>
      <c r="GZ12" s="33" t="s">
        <v>289</v>
      </c>
      <c r="HA12" s="33" t="s">
        <v>289</v>
      </c>
      <c r="HB12" s="33" t="s">
        <v>289</v>
      </c>
      <c r="HC12" s="33" t="s">
        <v>289</v>
      </c>
      <c r="HD12" s="33" t="s">
        <v>289</v>
      </c>
      <c r="HE12" s="33" t="s">
        <v>289</v>
      </c>
      <c r="HF12" s="33" t="s">
        <v>289</v>
      </c>
      <c r="HG12" s="33" t="s">
        <v>112</v>
      </c>
      <c r="HH12" s="33" t="s">
        <v>120</v>
      </c>
      <c r="HI12" s="33" t="s">
        <v>122</v>
      </c>
      <c r="HJ12" s="33" t="s">
        <v>117</v>
      </c>
      <c r="HK12" s="33" t="s">
        <v>117</v>
      </c>
      <c r="HL12" s="33" t="s">
        <v>289</v>
      </c>
      <c r="HM12" s="33" t="s">
        <v>289</v>
      </c>
      <c r="HN12" s="33" t="s">
        <v>289</v>
      </c>
      <c r="HO12" s="33" t="s">
        <v>289</v>
      </c>
      <c r="HP12" s="33" t="s">
        <v>289</v>
      </c>
      <c r="HQ12" s="33" t="s">
        <v>289</v>
      </c>
      <c r="HR12" s="33" t="s">
        <v>289</v>
      </c>
      <c r="HS12" s="33" t="s">
        <v>289</v>
      </c>
      <c r="HT12" s="33" t="s">
        <v>289</v>
      </c>
      <c r="HU12" s="33" t="s">
        <v>289</v>
      </c>
      <c r="HV12" s="33" t="s">
        <v>289</v>
      </c>
      <c r="HW12" s="33" t="s">
        <v>289</v>
      </c>
      <c r="HX12" s="33" t="s">
        <v>289</v>
      </c>
      <c r="HY12" s="33" t="s">
        <v>289</v>
      </c>
      <c r="HZ12" s="33" t="s">
        <v>289</v>
      </c>
      <c r="IA12" s="33" t="s">
        <v>289</v>
      </c>
      <c r="IB12" s="33" t="s">
        <v>289</v>
      </c>
      <c r="IC12" s="33" t="s">
        <v>289</v>
      </c>
      <c r="ID12" s="33" t="s">
        <v>289</v>
      </c>
      <c r="IE12" s="33" t="s">
        <v>289</v>
      </c>
      <c r="IF12" s="33" t="s">
        <v>289</v>
      </c>
      <c r="IG12" s="33" t="s">
        <v>289</v>
      </c>
      <c r="IH12" s="33" t="s">
        <v>289</v>
      </c>
      <c r="II12" s="33" t="s">
        <v>289</v>
      </c>
      <c r="IJ12" s="33" t="s">
        <v>289</v>
      </c>
      <c r="IK12" s="33" t="s">
        <v>289</v>
      </c>
      <c r="IL12" s="33" t="s">
        <v>289</v>
      </c>
      <c r="IM12" s="33" t="s">
        <v>289</v>
      </c>
      <c r="IN12" s="33" t="s">
        <v>289</v>
      </c>
      <c r="IO12" s="33" t="s">
        <v>289</v>
      </c>
      <c r="IP12" s="33" t="s">
        <v>289</v>
      </c>
      <c r="IQ12" s="33" t="s">
        <v>289</v>
      </c>
      <c r="IR12" s="33"/>
      <c r="IS12" s="33"/>
      <c r="IT12" s="33"/>
      <c r="IU12" s="33"/>
      <c r="IV12" s="33"/>
      <c r="IW12" s="33" t="s">
        <v>289</v>
      </c>
      <c r="IX12" s="33" t="s">
        <v>289</v>
      </c>
      <c r="IY12" s="33">
        <v>153675921</v>
      </c>
      <c r="IZ12" s="33" t="s">
        <v>2416</v>
      </c>
      <c r="JA12" s="33" t="s">
        <v>2417</v>
      </c>
      <c r="JB12" s="33" t="s">
        <v>289</v>
      </c>
      <c r="JC12" s="33">
        <v>55</v>
      </c>
    </row>
    <row r="13" spans="2:263" x14ac:dyDescent="0.35">
      <c r="B13" s="33" t="s">
        <v>2428</v>
      </c>
      <c r="C13" s="33" t="s">
        <v>2418</v>
      </c>
      <c r="D13" s="33" t="s">
        <v>2419</v>
      </c>
      <c r="E13" s="33" t="s">
        <v>2420</v>
      </c>
      <c r="F13" s="33"/>
      <c r="G13" s="33"/>
      <c r="H13" s="33" t="s">
        <v>289</v>
      </c>
      <c r="I13" s="33" t="s">
        <v>2420</v>
      </c>
      <c r="J13" s="33" t="s">
        <v>182</v>
      </c>
      <c r="K13" s="33" t="s">
        <v>289</v>
      </c>
      <c r="L13" s="33" t="s">
        <v>183</v>
      </c>
      <c r="M13" s="33" t="s">
        <v>182</v>
      </c>
      <c r="N13" s="33" t="s">
        <v>182</v>
      </c>
      <c r="O13" s="33" t="s">
        <v>110</v>
      </c>
      <c r="P13" s="33" t="s">
        <v>2380</v>
      </c>
      <c r="Q13" s="33" t="s">
        <v>2381</v>
      </c>
      <c r="R13" s="33" t="s">
        <v>851</v>
      </c>
      <c r="S13" s="33" t="s">
        <v>1089</v>
      </c>
      <c r="T13" s="33" t="s">
        <v>623</v>
      </c>
      <c r="U13" s="33" t="s">
        <v>851</v>
      </c>
      <c r="V13" s="33" t="s">
        <v>1088</v>
      </c>
      <c r="W13" s="33" t="s">
        <v>1089</v>
      </c>
      <c r="X13" s="33" t="s">
        <v>2421</v>
      </c>
      <c r="Y13" s="33" t="s">
        <v>289</v>
      </c>
      <c r="Z13" s="34" t="s">
        <v>2421</v>
      </c>
      <c r="AA13" s="33" t="s">
        <v>2422</v>
      </c>
      <c r="AB13" s="33" t="s">
        <v>289</v>
      </c>
      <c r="AC13" s="34" t="s">
        <v>2422</v>
      </c>
      <c r="AD13" s="33" t="s">
        <v>2361</v>
      </c>
      <c r="AE13" s="33" t="s">
        <v>2423</v>
      </c>
      <c r="AF13" s="33" t="s">
        <v>2424</v>
      </c>
      <c r="AG13" s="33" t="s">
        <v>2424</v>
      </c>
      <c r="AH13" s="33" t="s">
        <v>2327</v>
      </c>
      <c r="AI13" s="33" t="s">
        <v>112</v>
      </c>
      <c r="AJ13" s="33" t="s">
        <v>289</v>
      </c>
      <c r="AK13" s="33" t="s">
        <v>112</v>
      </c>
      <c r="AL13" s="33" t="s">
        <v>289</v>
      </c>
      <c r="AM13" s="33" t="s">
        <v>2328</v>
      </c>
      <c r="AN13" s="33" t="s">
        <v>289</v>
      </c>
      <c r="AO13" s="33" t="s">
        <v>289</v>
      </c>
      <c r="AP13" s="33" t="s">
        <v>2329</v>
      </c>
      <c r="AQ13" s="33" t="s">
        <v>289</v>
      </c>
      <c r="AR13" s="33" t="s">
        <v>114</v>
      </c>
      <c r="AS13" s="33">
        <v>1</v>
      </c>
      <c r="AT13" s="33">
        <v>0</v>
      </c>
      <c r="AU13" s="33">
        <v>0</v>
      </c>
      <c r="AV13" s="33" t="s">
        <v>113</v>
      </c>
      <c r="AW13" s="33" t="s">
        <v>2351</v>
      </c>
      <c r="AX13" s="33" t="s">
        <v>115</v>
      </c>
      <c r="AY13" s="33">
        <v>1</v>
      </c>
      <c r="AZ13" s="33">
        <v>0</v>
      </c>
      <c r="BA13" s="33">
        <v>0</v>
      </c>
      <c r="BB13" s="33">
        <v>0</v>
      </c>
      <c r="BC13" s="33">
        <v>0</v>
      </c>
      <c r="BD13" s="33">
        <v>0</v>
      </c>
      <c r="BE13" s="33">
        <v>0</v>
      </c>
      <c r="BF13" s="33">
        <v>0</v>
      </c>
      <c r="BG13" s="33">
        <v>0</v>
      </c>
      <c r="BH13" s="33">
        <v>0</v>
      </c>
      <c r="BI13" s="33" t="s">
        <v>289</v>
      </c>
      <c r="BJ13" s="33" t="s">
        <v>135</v>
      </c>
      <c r="BK13" s="33" t="s">
        <v>2385</v>
      </c>
      <c r="BL13" s="33" t="s">
        <v>2425</v>
      </c>
      <c r="BM13" s="33">
        <v>1</v>
      </c>
      <c r="BN13" s="33">
        <v>1</v>
      </c>
      <c r="BO13" s="33">
        <v>1</v>
      </c>
      <c r="BP13" s="33">
        <v>1</v>
      </c>
      <c r="BQ13" s="33">
        <v>0</v>
      </c>
      <c r="BR13" s="33">
        <v>1</v>
      </c>
      <c r="BS13" s="33">
        <v>1</v>
      </c>
      <c r="BT13" s="33">
        <v>0</v>
      </c>
      <c r="BU13" s="33" t="s">
        <v>2353</v>
      </c>
      <c r="BV13" s="33">
        <v>160</v>
      </c>
      <c r="BW13" s="33">
        <v>80</v>
      </c>
      <c r="BX13" s="33" t="s">
        <v>112</v>
      </c>
      <c r="BY13" s="33">
        <v>240</v>
      </c>
      <c r="BZ13" s="33">
        <v>92.307692307692307</v>
      </c>
      <c r="CA13" s="33" t="s">
        <v>112</v>
      </c>
      <c r="CB13" s="33">
        <v>200</v>
      </c>
      <c r="CC13" s="33">
        <v>86.956521739130395</v>
      </c>
      <c r="CD13" s="33" t="s">
        <v>112</v>
      </c>
      <c r="CE13" s="33">
        <v>240</v>
      </c>
      <c r="CF13" s="33">
        <v>82.758620689655103</v>
      </c>
      <c r="CG13" s="33" t="s">
        <v>112</v>
      </c>
      <c r="CH13" s="33" t="s">
        <v>289</v>
      </c>
      <c r="CI13" s="33" t="s">
        <v>289</v>
      </c>
      <c r="CJ13" s="33" t="s">
        <v>289</v>
      </c>
      <c r="CK13" s="33">
        <v>800</v>
      </c>
      <c r="CL13" s="33">
        <v>333.33333329999999</v>
      </c>
      <c r="CM13" s="33" t="s">
        <v>112</v>
      </c>
      <c r="CN13" s="33" t="s">
        <v>117</v>
      </c>
      <c r="CO13" s="33">
        <v>2400</v>
      </c>
      <c r="CP13" s="33" t="s">
        <v>289</v>
      </c>
      <c r="CQ13" s="33" t="s">
        <v>289</v>
      </c>
      <c r="CR13" s="33" t="s">
        <v>289</v>
      </c>
      <c r="CS13" s="33" t="s">
        <v>158</v>
      </c>
      <c r="CT13" s="33">
        <v>5</v>
      </c>
      <c r="CU13" s="33">
        <v>2400</v>
      </c>
      <c r="CV13" s="33">
        <v>480</v>
      </c>
      <c r="CW13" s="33">
        <v>480</v>
      </c>
      <c r="CX13" s="33" t="s">
        <v>112</v>
      </c>
      <c r="CY13" s="33" t="s">
        <v>112</v>
      </c>
      <c r="CZ13" s="33" t="s">
        <v>2426</v>
      </c>
      <c r="DA13" s="33">
        <v>0</v>
      </c>
      <c r="DB13" s="33">
        <v>0</v>
      </c>
      <c r="DC13" s="33">
        <v>0</v>
      </c>
      <c r="DD13" s="33">
        <v>0</v>
      </c>
      <c r="DE13" s="33">
        <v>1</v>
      </c>
      <c r="DF13" s="33">
        <v>0</v>
      </c>
      <c r="DG13" s="33">
        <v>0</v>
      </c>
      <c r="DH13" s="33">
        <v>0</v>
      </c>
      <c r="DI13" s="33">
        <v>0</v>
      </c>
      <c r="DJ13" s="33">
        <v>0</v>
      </c>
      <c r="DK13" s="33">
        <v>0</v>
      </c>
      <c r="DL13" s="33">
        <v>0</v>
      </c>
      <c r="DM13" s="33">
        <v>1</v>
      </c>
      <c r="DN13" s="33">
        <v>0</v>
      </c>
      <c r="DO13" s="33">
        <v>0</v>
      </c>
      <c r="DP13" s="33">
        <v>0</v>
      </c>
      <c r="DQ13" s="33">
        <v>0</v>
      </c>
      <c r="DR13" s="33" t="s">
        <v>289</v>
      </c>
      <c r="DS13" s="33" t="s">
        <v>2427</v>
      </c>
      <c r="DT13" s="33">
        <v>1</v>
      </c>
      <c r="DU13" s="33">
        <v>1</v>
      </c>
      <c r="DV13" s="33">
        <v>1</v>
      </c>
      <c r="DW13" s="33">
        <v>1</v>
      </c>
      <c r="DX13" s="33">
        <v>0</v>
      </c>
      <c r="DY13" s="33">
        <v>0</v>
      </c>
      <c r="DZ13" s="33">
        <v>1</v>
      </c>
      <c r="EA13" s="33">
        <v>0</v>
      </c>
      <c r="EB13" s="33" t="s">
        <v>112</v>
      </c>
      <c r="EC13" s="33" t="s">
        <v>2381</v>
      </c>
      <c r="ED13" s="33" t="s">
        <v>851</v>
      </c>
      <c r="EE13" s="33" t="s">
        <v>112</v>
      </c>
      <c r="EF13" s="33" t="s">
        <v>112</v>
      </c>
      <c r="EG13" s="33" t="s">
        <v>289</v>
      </c>
      <c r="EH13" s="33" t="s">
        <v>289</v>
      </c>
      <c r="EI13" s="33" t="s">
        <v>289</v>
      </c>
      <c r="EJ13" s="33" t="s">
        <v>289</v>
      </c>
      <c r="EK13" s="33" t="s">
        <v>289</v>
      </c>
      <c r="EL13" s="33" t="s">
        <v>289</v>
      </c>
      <c r="EM13" s="33" t="s">
        <v>289</v>
      </c>
      <c r="EN13" s="33" t="s">
        <v>289</v>
      </c>
      <c r="EO13" s="33" t="s">
        <v>289</v>
      </c>
      <c r="EP13" s="33" t="s">
        <v>289</v>
      </c>
      <c r="EQ13" s="33" t="s">
        <v>289</v>
      </c>
      <c r="ER13" s="33" t="s">
        <v>289</v>
      </c>
      <c r="ES13" s="33" t="s">
        <v>289</v>
      </c>
      <c r="ET13" s="33" t="s">
        <v>289</v>
      </c>
      <c r="EU13" s="33" t="s">
        <v>289</v>
      </c>
      <c r="EV13" s="33" t="s">
        <v>289</v>
      </c>
      <c r="EW13" s="33" t="s">
        <v>289</v>
      </c>
      <c r="EX13" s="33" t="s">
        <v>289</v>
      </c>
      <c r="EY13" s="33" t="s">
        <v>289</v>
      </c>
      <c r="EZ13" s="33" t="s">
        <v>289</v>
      </c>
      <c r="FA13" s="33" t="s">
        <v>289</v>
      </c>
      <c r="FB13" s="33" t="s">
        <v>289</v>
      </c>
      <c r="FC13" s="34" t="s">
        <v>289</v>
      </c>
      <c r="FD13" s="34" t="s">
        <v>289</v>
      </c>
      <c r="FE13" s="33" t="s">
        <v>289</v>
      </c>
      <c r="FF13" s="33" t="s">
        <v>289</v>
      </c>
      <c r="FG13" s="33" t="s">
        <v>289</v>
      </c>
      <c r="FH13" s="33" t="s">
        <v>289</v>
      </c>
      <c r="FI13" s="33" t="s">
        <v>289</v>
      </c>
      <c r="FJ13" s="33" t="s">
        <v>289</v>
      </c>
      <c r="FK13" s="33" t="s">
        <v>289</v>
      </c>
      <c r="FL13" s="34"/>
      <c r="FM13" s="33" t="s">
        <v>289</v>
      </c>
      <c r="FN13" s="34" t="s">
        <v>289</v>
      </c>
      <c r="FO13" s="33" t="s">
        <v>289</v>
      </c>
      <c r="FP13" s="33" t="s">
        <v>289</v>
      </c>
      <c r="FQ13" s="33" t="s">
        <v>289</v>
      </c>
      <c r="FR13" s="33" t="s">
        <v>289</v>
      </c>
      <c r="FS13" s="33" t="s">
        <v>289</v>
      </c>
      <c r="FT13" s="33" t="s">
        <v>289</v>
      </c>
      <c r="FU13" s="33" t="s">
        <v>289</v>
      </c>
      <c r="FV13" s="33" t="s">
        <v>289</v>
      </c>
      <c r="FW13" s="33" t="s">
        <v>289</v>
      </c>
      <c r="FX13" s="33" t="s">
        <v>289</v>
      </c>
      <c r="FY13" s="33" t="s">
        <v>289</v>
      </c>
      <c r="FZ13" s="33" t="s">
        <v>289</v>
      </c>
      <c r="GA13" s="33" t="s">
        <v>289</v>
      </c>
      <c r="GB13" s="33" t="s">
        <v>289</v>
      </c>
      <c r="GC13" s="33" t="s">
        <v>289</v>
      </c>
      <c r="GD13" s="33" t="s">
        <v>289</v>
      </c>
      <c r="GE13" s="33" t="s">
        <v>289</v>
      </c>
      <c r="GF13" s="33" t="s">
        <v>289</v>
      </c>
      <c r="GG13" s="33" t="s">
        <v>289</v>
      </c>
      <c r="GH13" s="33" t="s">
        <v>289</v>
      </c>
      <c r="GI13" s="33" t="s">
        <v>289</v>
      </c>
      <c r="GJ13" s="33" t="s">
        <v>289</v>
      </c>
      <c r="GK13" s="33" t="s">
        <v>289</v>
      </c>
      <c r="GL13" s="33" t="s">
        <v>289</v>
      </c>
      <c r="GM13" s="33" t="s">
        <v>289</v>
      </c>
      <c r="GN13" s="33" t="s">
        <v>289</v>
      </c>
      <c r="GO13" s="33" t="s">
        <v>289</v>
      </c>
      <c r="GP13" s="33" t="s">
        <v>289</v>
      </c>
      <c r="GQ13" s="33" t="s">
        <v>289</v>
      </c>
      <c r="GR13" s="33" t="s">
        <v>289</v>
      </c>
      <c r="GS13" s="33" t="s">
        <v>289</v>
      </c>
      <c r="GT13" s="33" t="s">
        <v>289</v>
      </c>
      <c r="GU13" s="33" t="s">
        <v>289</v>
      </c>
      <c r="GV13" s="33" t="s">
        <v>289</v>
      </c>
      <c r="GW13" s="33" t="s">
        <v>289</v>
      </c>
      <c r="GX13" s="33" t="s">
        <v>289</v>
      </c>
      <c r="GY13" s="33" t="s">
        <v>289</v>
      </c>
      <c r="GZ13" s="33" t="s">
        <v>289</v>
      </c>
      <c r="HA13" s="33" t="s">
        <v>289</v>
      </c>
      <c r="HB13" s="33" t="s">
        <v>289</v>
      </c>
      <c r="HC13" s="33" t="s">
        <v>289</v>
      </c>
      <c r="HD13" s="33" t="s">
        <v>289</v>
      </c>
      <c r="HE13" s="33" t="s">
        <v>289</v>
      </c>
      <c r="HF13" s="33" t="s">
        <v>289</v>
      </c>
      <c r="HG13" s="33" t="s">
        <v>289</v>
      </c>
      <c r="HH13" s="33" t="s">
        <v>289</v>
      </c>
      <c r="HI13" s="33" t="s">
        <v>289</v>
      </c>
      <c r="HJ13" s="33" t="s">
        <v>289</v>
      </c>
      <c r="HK13" s="33" t="s">
        <v>289</v>
      </c>
      <c r="HL13" s="33" t="s">
        <v>289</v>
      </c>
      <c r="HM13" s="33" t="s">
        <v>289</v>
      </c>
      <c r="HN13" s="33" t="s">
        <v>289</v>
      </c>
      <c r="HO13" s="33" t="s">
        <v>289</v>
      </c>
      <c r="HP13" s="33" t="s">
        <v>289</v>
      </c>
      <c r="HQ13" s="33" t="s">
        <v>289</v>
      </c>
      <c r="HR13" s="33" t="s">
        <v>289</v>
      </c>
      <c r="HS13" s="33" t="s">
        <v>289</v>
      </c>
      <c r="HT13" s="33" t="s">
        <v>289</v>
      </c>
      <c r="HU13" s="33" t="s">
        <v>289</v>
      </c>
      <c r="HV13" s="33" t="s">
        <v>289</v>
      </c>
      <c r="HW13" s="33" t="s">
        <v>289</v>
      </c>
      <c r="HX13" s="33" t="s">
        <v>289</v>
      </c>
      <c r="HY13" s="33" t="s">
        <v>289</v>
      </c>
      <c r="HZ13" s="33" t="s">
        <v>289</v>
      </c>
      <c r="IA13" s="33" t="s">
        <v>289</v>
      </c>
      <c r="IB13" s="33" t="s">
        <v>289</v>
      </c>
      <c r="IC13" s="33" t="s">
        <v>289</v>
      </c>
      <c r="ID13" s="33" t="s">
        <v>289</v>
      </c>
      <c r="IE13" s="33" t="s">
        <v>289</v>
      </c>
      <c r="IF13" s="33" t="s">
        <v>289</v>
      </c>
      <c r="IG13" s="33" t="s">
        <v>289</v>
      </c>
      <c r="IH13" s="33" t="s">
        <v>289</v>
      </c>
      <c r="II13" s="33" t="s">
        <v>289</v>
      </c>
      <c r="IJ13" s="33" t="s">
        <v>289</v>
      </c>
      <c r="IK13" s="33" t="s">
        <v>289</v>
      </c>
      <c r="IL13" s="33" t="s">
        <v>289</v>
      </c>
      <c r="IM13" s="33" t="s">
        <v>289</v>
      </c>
      <c r="IN13" s="33" t="s">
        <v>289</v>
      </c>
      <c r="IO13" s="33" t="s">
        <v>289</v>
      </c>
      <c r="IP13" s="33" t="s">
        <v>289</v>
      </c>
      <c r="IQ13" s="33" t="s">
        <v>289</v>
      </c>
      <c r="IR13" s="33"/>
      <c r="IS13" s="33"/>
      <c r="IT13" s="33"/>
      <c r="IU13" s="33"/>
      <c r="IV13" s="33"/>
      <c r="IW13" s="33" t="s">
        <v>289</v>
      </c>
      <c r="IX13" s="33" t="s">
        <v>289</v>
      </c>
      <c r="IY13" s="33">
        <v>153515368</v>
      </c>
      <c r="IZ13" s="33" t="s">
        <v>2428</v>
      </c>
      <c r="JA13" s="33" t="s">
        <v>2429</v>
      </c>
      <c r="JB13" s="33" t="s">
        <v>289</v>
      </c>
      <c r="JC13" s="33">
        <v>10</v>
      </c>
    </row>
    <row r="14" spans="2:263" x14ac:dyDescent="0.35">
      <c r="B14" s="33" t="s">
        <v>2435</v>
      </c>
      <c r="C14" s="33" t="s">
        <v>2430</v>
      </c>
      <c r="D14" s="33" t="s">
        <v>2431</v>
      </c>
      <c r="E14" s="33" t="s">
        <v>2359</v>
      </c>
      <c r="F14" s="33"/>
      <c r="G14" s="33"/>
      <c r="H14" s="33" t="s">
        <v>289</v>
      </c>
      <c r="I14" s="33" t="s">
        <v>2359</v>
      </c>
      <c r="J14" s="33" t="s">
        <v>209</v>
      </c>
      <c r="K14" s="33" t="s">
        <v>289</v>
      </c>
      <c r="L14" s="33" t="s">
        <v>210</v>
      </c>
      <c r="M14" s="33" t="s">
        <v>209</v>
      </c>
      <c r="N14" s="33" t="s">
        <v>209</v>
      </c>
      <c r="O14" s="33" t="s">
        <v>2360</v>
      </c>
      <c r="P14" s="33" t="s">
        <v>289</v>
      </c>
      <c r="Q14" s="33" t="s">
        <v>107</v>
      </c>
      <c r="R14" s="33" t="s">
        <v>212</v>
      </c>
      <c r="S14" s="33" t="s">
        <v>1794</v>
      </c>
      <c r="T14" s="33" t="s">
        <v>213</v>
      </c>
      <c r="U14" s="33" t="s">
        <v>212</v>
      </c>
      <c r="V14" s="33" t="s">
        <v>1793</v>
      </c>
      <c r="W14" s="33" t="s">
        <v>1794</v>
      </c>
      <c r="X14" s="33" t="s">
        <v>110</v>
      </c>
      <c r="Y14" s="33" t="s">
        <v>2432</v>
      </c>
      <c r="Z14" s="34" t="s">
        <v>2432</v>
      </c>
      <c r="AA14" s="33" t="s">
        <v>110</v>
      </c>
      <c r="AB14" s="33" t="s">
        <v>2433</v>
      </c>
      <c r="AC14" s="34" t="s">
        <v>2433</v>
      </c>
      <c r="AD14" s="33" t="s">
        <v>2361</v>
      </c>
      <c r="AE14" s="33" t="s">
        <v>111</v>
      </c>
      <c r="AF14" s="33" t="s">
        <v>110</v>
      </c>
      <c r="AG14" s="33" t="s">
        <v>2433</v>
      </c>
      <c r="AH14" s="33" t="s">
        <v>2327</v>
      </c>
      <c r="AI14" s="33" t="s">
        <v>112</v>
      </c>
      <c r="AJ14" s="33" t="s">
        <v>289</v>
      </c>
      <c r="AK14" s="33" t="s">
        <v>112</v>
      </c>
      <c r="AL14" s="33" t="s">
        <v>289</v>
      </c>
      <c r="AM14" s="33" t="s">
        <v>2328</v>
      </c>
      <c r="AN14" s="33" t="s">
        <v>289</v>
      </c>
      <c r="AO14" s="33" t="s">
        <v>289</v>
      </c>
      <c r="AP14" s="33" t="s">
        <v>2350</v>
      </c>
      <c r="AQ14" s="33" t="s">
        <v>289</v>
      </c>
      <c r="AR14" s="33" t="s">
        <v>114</v>
      </c>
      <c r="AS14" s="33">
        <v>1</v>
      </c>
      <c r="AT14" s="33">
        <v>0</v>
      </c>
      <c r="AU14" s="33">
        <v>0</v>
      </c>
      <c r="AV14" s="33" t="s">
        <v>113</v>
      </c>
      <c r="AW14" s="33" t="s">
        <v>2351</v>
      </c>
      <c r="AX14" s="33" t="s">
        <v>115</v>
      </c>
      <c r="AY14" s="33">
        <v>1</v>
      </c>
      <c r="AZ14" s="33">
        <v>0</v>
      </c>
      <c r="BA14" s="33">
        <v>0</v>
      </c>
      <c r="BB14" s="33">
        <v>0</v>
      </c>
      <c r="BC14" s="33">
        <v>0</v>
      </c>
      <c r="BD14" s="33">
        <v>0</v>
      </c>
      <c r="BE14" s="33">
        <v>0</v>
      </c>
      <c r="BF14" s="33">
        <v>0</v>
      </c>
      <c r="BG14" s="33">
        <v>0</v>
      </c>
      <c r="BH14" s="33">
        <v>0</v>
      </c>
      <c r="BI14" s="33" t="s">
        <v>289</v>
      </c>
      <c r="BJ14" s="33" t="s">
        <v>151</v>
      </c>
      <c r="BK14" s="33" t="s">
        <v>151</v>
      </c>
      <c r="BL14" s="33" t="s">
        <v>2362</v>
      </c>
      <c r="BM14" s="33">
        <v>1</v>
      </c>
      <c r="BN14" s="33">
        <v>1</v>
      </c>
      <c r="BO14" s="33">
        <v>1</v>
      </c>
      <c r="BP14" s="33">
        <v>1</v>
      </c>
      <c r="BQ14" s="33">
        <v>1</v>
      </c>
      <c r="BR14" s="33">
        <v>1</v>
      </c>
      <c r="BS14" s="33">
        <v>1</v>
      </c>
      <c r="BT14" s="33">
        <v>0</v>
      </c>
      <c r="BU14" s="33" t="s">
        <v>2353</v>
      </c>
      <c r="BV14" s="33">
        <v>150</v>
      </c>
      <c r="BW14" s="33">
        <v>75</v>
      </c>
      <c r="BX14" s="33" t="s">
        <v>140</v>
      </c>
      <c r="BY14" s="33">
        <v>245</v>
      </c>
      <c r="BZ14" s="33">
        <v>94.230769230769198</v>
      </c>
      <c r="CA14" s="33" t="s">
        <v>140</v>
      </c>
      <c r="CB14" s="33">
        <v>225</v>
      </c>
      <c r="CC14" s="33">
        <v>97.826086956521706</v>
      </c>
      <c r="CD14" s="33" t="s">
        <v>140</v>
      </c>
      <c r="CE14" s="33">
        <v>200</v>
      </c>
      <c r="CF14" s="33">
        <v>68.965517241379303</v>
      </c>
      <c r="CG14" s="33" t="s">
        <v>140</v>
      </c>
      <c r="CH14" s="33">
        <v>500</v>
      </c>
      <c r="CI14" s="33">
        <v>208.333333333333</v>
      </c>
      <c r="CJ14" s="33" t="s">
        <v>140</v>
      </c>
      <c r="CK14" s="33">
        <v>500</v>
      </c>
      <c r="CL14" s="33">
        <v>208.33333329999999</v>
      </c>
      <c r="CM14" s="33" t="s">
        <v>140</v>
      </c>
      <c r="CN14" s="33" t="s">
        <v>112</v>
      </c>
      <c r="CO14" s="33">
        <v>500</v>
      </c>
      <c r="CP14" s="33" t="s">
        <v>289</v>
      </c>
      <c r="CQ14" s="33" t="s">
        <v>289</v>
      </c>
      <c r="CR14" s="33" t="s">
        <v>289</v>
      </c>
      <c r="CS14" s="33" t="s">
        <v>289</v>
      </c>
      <c r="CT14" s="33" t="s">
        <v>289</v>
      </c>
      <c r="CU14" s="33" t="s">
        <v>289</v>
      </c>
      <c r="CV14" s="33" t="s">
        <v>176</v>
      </c>
      <c r="CW14" s="33">
        <v>500</v>
      </c>
      <c r="CX14" s="33" t="s">
        <v>140</v>
      </c>
      <c r="CY14" s="33" t="s">
        <v>112</v>
      </c>
      <c r="CZ14" s="33" t="s">
        <v>2434</v>
      </c>
      <c r="DA14" s="33">
        <v>0</v>
      </c>
      <c r="DB14" s="33">
        <v>0</v>
      </c>
      <c r="DC14" s="33">
        <v>1</v>
      </c>
      <c r="DD14" s="33">
        <v>0</v>
      </c>
      <c r="DE14" s="33">
        <v>0</v>
      </c>
      <c r="DF14" s="33">
        <v>0</v>
      </c>
      <c r="DG14" s="33">
        <v>0</v>
      </c>
      <c r="DH14" s="33">
        <v>0</v>
      </c>
      <c r="DI14" s="33">
        <v>0</v>
      </c>
      <c r="DJ14" s="33">
        <v>0</v>
      </c>
      <c r="DK14" s="33">
        <v>0</v>
      </c>
      <c r="DL14" s="33">
        <v>0</v>
      </c>
      <c r="DM14" s="33">
        <v>1</v>
      </c>
      <c r="DN14" s="33">
        <v>0</v>
      </c>
      <c r="DO14" s="33">
        <v>0</v>
      </c>
      <c r="DP14" s="33">
        <v>0</v>
      </c>
      <c r="DQ14" s="33">
        <v>0</v>
      </c>
      <c r="DR14" s="33" t="s">
        <v>289</v>
      </c>
      <c r="DS14" s="33" t="s">
        <v>2362</v>
      </c>
      <c r="DT14" s="33">
        <v>1</v>
      </c>
      <c r="DU14" s="33">
        <v>1</v>
      </c>
      <c r="DV14" s="33">
        <v>1</v>
      </c>
      <c r="DW14" s="33">
        <v>1</v>
      </c>
      <c r="DX14" s="33">
        <v>1</v>
      </c>
      <c r="DY14" s="33">
        <v>1</v>
      </c>
      <c r="DZ14" s="33">
        <v>1</v>
      </c>
      <c r="EA14" s="33">
        <v>0</v>
      </c>
      <c r="EB14" s="33" t="s">
        <v>112</v>
      </c>
      <c r="EC14" s="33" t="s">
        <v>107</v>
      </c>
      <c r="ED14" s="33" t="s">
        <v>136</v>
      </c>
      <c r="EE14" s="33" t="s">
        <v>112</v>
      </c>
      <c r="EF14" s="33" t="s">
        <v>140</v>
      </c>
      <c r="EG14" s="33" t="s">
        <v>289</v>
      </c>
      <c r="EH14" s="33" t="s">
        <v>289</v>
      </c>
      <c r="EI14" s="33" t="s">
        <v>289</v>
      </c>
      <c r="EJ14" s="33" t="s">
        <v>289</v>
      </c>
      <c r="EK14" s="33" t="s">
        <v>289</v>
      </c>
      <c r="EL14" s="33" t="s">
        <v>289</v>
      </c>
      <c r="EM14" s="33" t="s">
        <v>289</v>
      </c>
      <c r="EN14" s="33" t="s">
        <v>289</v>
      </c>
      <c r="EO14" s="33" t="s">
        <v>289</v>
      </c>
      <c r="EP14" s="33" t="s">
        <v>289</v>
      </c>
      <c r="EQ14" s="33" t="s">
        <v>289</v>
      </c>
      <c r="ER14" s="33" t="s">
        <v>289</v>
      </c>
      <c r="ES14" s="33" t="s">
        <v>289</v>
      </c>
      <c r="ET14" s="33" t="s">
        <v>289</v>
      </c>
      <c r="EU14" s="33" t="s">
        <v>289</v>
      </c>
      <c r="EV14" s="33" t="s">
        <v>289</v>
      </c>
      <c r="EW14" s="33" t="s">
        <v>289</v>
      </c>
      <c r="EX14" s="33" t="s">
        <v>289</v>
      </c>
      <c r="EY14" s="33" t="s">
        <v>289</v>
      </c>
      <c r="EZ14" s="33" t="s">
        <v>289</v>
      </c>
      <c r="FA14" s="33" t="s">
        <v>289</v>
      </c>
      <c r="FB14" s="33" t="s">
        <v>289</v>
      </c>
      <c r="FC14" s="34" t="s">
        <v>289</v>
      </c>
      <c r="FD14" s="34" t="s">
        <v>289</v>
      </c>
      <c r="FE14" s="33" t="s">
        <v>289</v>
      </c>
      <c r="FF14" s="33" t="s">
        <v>289</v>
      </c>
      <c r="FG14" s="33" t="s">
        <v>289</v>
      </c>
      <c r="FH14" s="33" t="s">
        <v>289</v>
      </c>
      <c r="FI14" s="33" t="s">
        <v>289</v>
      </c>
      <c r="FJ14" s="33" t="s">
        <v>289</v>
      </c>
      <c r="FK14" s="33" t="s">
        <v>289</v>
      </c>
      <c r="FL14" s="34"/>
      <c r="FM14" s="33" t="s">
        <v>289</v>
      </c>
      <c r="FN14" s="34" t="s">
        <v>289</v>
      </c>
      <c r="FO14" s="33" t="s">
        <v>289</v>
      </c>
      <c r="FP14" s="33" t="s">
        <v>289</v>
      </c>
      <c r="FQ14" s="33" t="s">
        <v>289</v>
      </c>
      <c r="FR14" s="33" t="s">
        <v>289</v>
      </c>
      <c r="FS14" s="33" t="s">
        <v>289</v>
      </c>
      <c r="FT14" s="33" t="s">
        <v>289</v>
      </c>
      <c r="FU14" s="33" t="s">
        <v>289</v>
      </c>
      <c r="FV14" s="33" t="s">
        <v>289</v>
      </c>
      <c r="FW14" s="33" t="s">
        <v>289</v>
      </c>
      <c r="FX14" s="33" t="s">
        <v>289</v>
      </c>
      <c r="FY14" s="33" t="s">
        <v>289</v>
      </c>
      <c r="FZ14" s="33" t="s">
        <v>289</v>
      </c>
      <c r="GA14" s="33" t="s">
        <v>289</v>
      </c>
      <c r="GB14" s="33" t="s">
        <v>289</v>
      </c>
      <c r="GC14" s="33" t="s">
        <v>289</v>
      </c>
      <c r="GD14" s="33" t="s">
        <v>289</v>
      </c>
      <c r="GE14" s="33" t="s">
        <v>289</v>
      </c>
      <c r="GF14" s="33" t="s">
        <v>289</v>
      </c>
      <c r="GG14" s="33" t="s">
        <v>289</v>
      </c>
      <c r="GH14" s="33" t="s">
        <v>289</v>
      </c>
      <c r="GI14" s="33" t="s">
        <v>289</v>
      </c>
      <c r="GJ14" s="33" t="s">
        <v>289</v>
      </c>
      <c r="GK14" s="33" t="s">
        <v>289</v>
      </c>
      <c r="GL14" s="33" t="s">
        <v>289</v>
      </c>
      <c r="GM14" s="33" t="s">
        <v>289</v>
      </c>
      <c r="GN14" s="33" t="s">
        <v>289</v>
      </c>
      <c r="GO14" s="33" t="s">
        <v>289</v>
      </c>
      <c r="GP14" s="33" t="s">
        <v>289</v>
      </c>
      <c r="GQ14" s="33" t="s">
        <v>289</v>
      </c>
      <c r="GR14" s="33" t="s">
        <v>289</v>
      </c>
      <c r="GS14" s="33" t="s">
        <v>289</v>
      </c>
      <c r="GT14" s="33" t="s">
        <v>289</v>
      </c>
      <c r="GU14" s="33" t="s">
        <v>289</v>
      </c>
      <c r="GV14" s="33" t="s">
        <v>289</v>
      </c>
      <c r="GW14" s="33" t="s">
        <v>289</v>
      </c>
      <c r="GX14" s="33" t="s">
        <v>289</v>
      </c>
      <c r="GY14" s="33" t="s">
        <v>289</v>
      </c>
      <c r="GZ14" s="33" t="s">
        <v>289</v>
      </c>
      <c r="HA14" s="33" t="s">
        <v>289</v>
      </c>
      <c r="HB14" s="33" t="s">
        <v>289</v>
      </c>
      <c r="HC14" s="33" t="s">
        <v>289</v>
      </c>
      <c r="HD14" s="33" t="s">
        <v>289</v>
      </c>
      <c r="HE14" s="33" t="s">
        <v>289</v>
      </c>
      <c r="HF14" s="33" t="s">
        <v>289</v>
      </c>
      <c r="HG14" s="33" t="s">
        <v>289</v>
      </c>
      <c r="HH14" s="33" t="s">
        <v>289</v>
      </c>
      <c r="HI14" s="33" t="s">
        <v>289</v>
      </c>
      <c r="HJ14" s="33" t="s">
        <v>289</v>
      </c>
      <c r="HK14" s="33" t="s">
        <v>289</v>
      </c>
      <c r="HL14" s="33" t="s">
        <v>289</v>
      </c>
      <c r="HM14" s="33" t="s">
        <v>289</v>
      </c>
      <c r="HN14" s="33" t="s">
        <v>289</v>
      </c>
      <c r="HO14" s="33" t="s">
        <v>289</v>
      </c>
      <c r="HP14" s="33" t="s">
        <v>289</v>
      </c>
      <c r="HQ14" s="33" t="s">
        <v>289</v>
      </c>
      <c r="HR14" s="33" t="s">
        <v>289</v>
      </c>
      <c r="HS14" s="33" t="s">
        <v>289</v>
      </c>
      <c r="HT14" s="33" t="s">
        <v>289</v>
      </c>
      <c r="HU14" s="33" t="s">
        <v>289</v>
      </c>
      <c r="HV14" s="33" t="s">
        <v>289</v>
      </c>
      <c r="HW14" s="33" t="s">
        <v>289</v>
      </c>
      <c r="HX14" s="33" t="s">
        <v>289</v>
      </c>
      <c r="HY14" s="33" t="s">
        <v>289</v>
      </c>
      <c r="HZ14" s="33" t="s">
        <v>289</v>
      </c>
      <c r="IA14" s="33" t="s">
        <v>289</v>
      </c>
      <c r="IB14" s="33" t="s">
        <v>289</v>
      </c>
      <c r="IC14" s="33" t="s">
        <v>289</v>
      </c>
      <c r="ID14" s="33" t="s">
        <v>289</v>
      </c>
      <c r="IE14" s="33" t="s">
        <v>289</v>
      </c>
      <c r="IF14" s="33" t="s">
        <v>289</v>
      </c>
      <c r="IG14" s="33" t="s">
        <v>289</v>
      </c>
      <c r="IH14" s="33" t="s">
        <v>289</v>
      </c>
      <c r="II14" s="33" t="s">
        <v>289</v>
      </c>
      <c r="IJ14" s="33" t="s">
        <v>289</v>
      </c>
      <c r="IK14" s="33" t="s">
        <v>289</v>
      </c>
      <c r="IL14" s="33" t="s">
        <v>289</v>
      </c>
      <c r="IM14" s="33" t="s">
        <v>289</v>
      </c>
      <c r="IN14" s="33" t="s">
        <v>289</v>
      </c>
      <c r="IO14" s="33" t="s">
        <v>289</v>
      </c>
      <c r="IP14" s="33" t="s">
        <v>289</v>
      </c>
      <c r="IQ14" s="33" t="s">
        <v>289</v>
      </c>
      <c r="IR14" s="33"/>
      <c r="IS14" s="33"/>
      <c r="IT14" s="33"/>
      <c r="IU14" s="33"/>
      <c r="IV14" s="33"/>
      <c r="IW14" s="33" t="s">
        <v>289</v>
      </c>
      <c r="IX14" s="33" t="s">
        <v>289</v>
      </c>
      <c r="IY14" s="33">
        <v>153548996</v>
      </c>
      <c r="IZ14" s="33" t="s">
        <v>2435</v>
      </c>
      <c r="JA14" s="33" t="s">
        <v>2436</v>
      </c>
      <c r="JB14" s="33" t="s">
        <v>289</v>
      </c>
      <c r="JC14" s="33">
        <v>19</v>
      </c>
    </row>
    <row r="15" spans="2:263" x14ac:dyDescent="0.35">
      <c r="B15" s="33" t="s">
        <v>2440</v>
      </c>
      <c r="C15" s="33" t="s">
        <v>2437</v>
      </c>
      <c r="D15" s="33" t="s">
        <v>2438</v>
      </c>
      <c r="E15" s="33" t="s">
        <v>2379</v>
      </c>
      <c r="F15" s="33"/>
      <c r="G15" s="33"/>
      <c r="H15" s="33" t="s">
        <v>289</v>
      </c>
      <c r="I15" s="33" t="s">
        <v>2379</v>
      </c>
      <c r="J15" s="33" t="s">
        <v>198</v>
      </c>
      <c r="K15" s="33" t="s">
        <v>289</v>
      </c>
      <c r="L15" s="33" t="s">
        <v>199</v>
      </c>
      <c r="M15" s="33" t="s">
        <v>198</v>
      </c>
      <c r="N15" s="33" t="s">
        <v>198</v>
      </c>
      <c r="O15" s="33" t="s">
        <v>206</v>
      </c>
      <c r="P15" s="33" t="s">
        <v>289</v>
      </c>
      <c r="Q15" s="33" t="s">
        <v>120</v>
      </c>
      <c r="R15" s="33" t="s">
        <v>122</v>
      </c>
      <c r="S15" s="33" t="s">
        <v>998</v>
      </c>
      <c r="T15" s="33" t="s">
        <v>207</v>
      </c>
      <c r="U15" s="33" t="s">
        <v>122</v>
      </c>
      <c r="V15" s="33" t="s">
        <v>997</v>
      </c>
      <c r="W15" s="33" t="s">
        <v>998</v>
      </c>
      <c r="X15" s="33" t="s">
        <v>2413</v>
      </c>
      <c r="Y15" s="33" t="s">
        <v>289</v>
      </c>
      <c r="Z15" s="34" t="s">
        <v>2413</v>
      </c>
      <c r="AA15" s="33" t="s">
        <v>2414</v>
      </c>
      <c r="AB15" s="33" t="s">
        <v>289</v>
      </c>
      <c r="AC15" s="34" t="s">
        <v>2414</v>
      </c>
      <c r="AD15" s="33" t="s">
        <v>2361</v>
      </c>
      <c r="AE15" s="33" t="s">
        <v>208</v>
      </c>
      <c r="AF15" s="33" t="s">
        <v>2414</v>
      </c>
      <c r="AG15" s="33" t="s">
        <v>2414</v>
      </c>
      <c r="AH15" s="33" t="s">
        <v>2327</v>
      </c>
      <c r="AI15" s="33" t="s">
        <v>112</v>
      </c>
      <c r="AJ15" s="33" t="s">
        <v>289</v>
      </c>
      <c r="AK15" s="33" t="s">
        <v>112</v>
      </c>
      <c r="AL15" s="33" t="s">
        <v>289</v>
      </c>
      <c r="AM15" s="33" t="s">
        <v>2328</v>
      </c>
      <c r="AN15" s="33" t="s">
        <v>289</v>
      </c>
      <c r="AO15" s="33" t="s">
        <v>289</v>
      </c>
      <c r="AP15" s="33" t="s">
        <v>2350</v>
      </c>
      <c r="AQ15" s="33" t="s">
        <v>289</v>
      </c>
      <c r="AR15" s="33" t="s">
        <v>114</v>
      </c>
      <c r="AS15" s="33">
        <v>1</v>
      </c>
      <c r="AT15" s="33">
        <v>0</v>
      </c>
      <c r="AU15" s="33">
        <v>0</v>
      </c>
      <c r="AV15" s="33" t="s">
        <v>113</v>
      </c>
      <c r="AW15" s="33" t="s">
        <v>2351</v>
      </c>
      <c r="AX15" s="33" t="s">
        <v>115</v>
      </c>
      <c r="AY15" s="33">
        <v>1</v>
      </c>
      <c r="AZ15" s="33">
        <v>0</v>
      </c>
      <c r="BA15" s="33">
        <v>0</v>
      </c>
      <c r="BB15" s="33">
        <v>0</v>
      </c>
      <c r="BC15" s="33">
        <v>0</v>
      </c>
      <c r="BD15" s="33">
        <v>0</v>
      </c>
      <c r="BE15" s="33">
        <v>0</v>
      </c>
      <c r="BF15" s="33">
        <v>0</v>
      </c>
      <c r="BG15" s="33">
        <v>0</v>
      </c>
      <c r="BH15" s="33">
        <v>0</v>
      </c>
      <c r="BI15" s="33" t="s">
        <v>289</v>
      </c>
      <c r="BJ15" s="33" t="s">
        <v>116</v>
      </c>
      <c r="BK15" s="33" t="s">
        <v>151</v>
      </c>
      <c r="BL15" s="33" t="s">
        <v>2362</v>
      </c>
      <c r="BM15" s="33">
        <v>1</v>
      </c>
      <c r="BN15" s="33">
        <v>1</v>
      </c>
      <c r="BO15" s="33">
        <v>1</v>
      </c>
      <c r="BP15" s="33">
        <v>1</v>
      </c>
      <c r="BQ15" s="33">
        <v>1</v>
      </c>
      <c r="BR15" s="33">
        <v>1</v>
      </c>
      <c r="BS15" s="33">
        <v>1</v>
      </c>
      <c r="BT15" s="33">
        <v>0</v>
      </c>
      <c r="BU15" s="33" t="s">
        <v>2353</v>
      </c>
      <c r="BV15" s="33">
        <v>150</v>
      </c>
      <c r="BW15" s="33">
        <v>75</v>
      </c>
      <c r="BX15" s="33" t="s">
        <v>112</v>
      </c>
      <c r="BY15" s="33">
        <v>250</v>
      </c>
      <c r="BZ15" s="33">
        <v>96.153846153846104</v>
      </c>
      <c r="CA15" s="33" t="s">
        <v>112</v>
      </c>
      <c r="CB15" s="33">
        <v>200</v>
      </c>
      <c r="CC15" s="33">
        <v>86.956521739130395</v>
      </c>
      <c r="CD15" s="33" t="s">
        <v>112</v>
      </c>
      <c r="CE15" s="33">
        <v>200</v>
      </c>
      <c r="CF15" s="33">
        <v>68.965517241379303</v>
      </c>
      <c r="CG15" s="33" t="s">
        <v>112</v>
      </c>
      <c r="CH15" s="33">
        <v>400</v>
      </c>
      <c r="CI15" s="33">
        <v>166.666666666666</v>
      </c>
      <c r="CJ15" s="33" t="s">
        <v>112</v>
      </c>
      <c r="CK15" s="33">
        <v>450</v>
      </c>
      <c r="CL15" s="33">
        <v>187.5</v>
      </c>
      <c r="CM15" s="33" t="s">
        <v>112</v>
      </c>
      <c r="CN15" s="33" t="s">
        <v>112</v>
      </c>
      <c r="CO15" s="33">
        <v>550</v>
      </c>
      <c r="CP15" s="33" t="s">
        <v>289</v>
      </c>
      <c r="CQ15" s="33" t="s">
        <v>289</v>
      </c>
      <c r="CR15" s="33" t="s">
        <v>289</v>
      </c>
      <c r="CS15" s="33" t="s">
        <v>289</v>
      </c>
      <c r="CT15" s="33" t="s">
        <v>289</v>
      </c>
      <c r="CU15" s="33" t="s">
        <v>289</v>
      </c>
      <c r="CV15" s="33" t="s">
        <v>176</v>
      </c>
      <c r="CW15" s="33">
        <v>550</v>
      </c>
      <c r="CX15" s="33" t="s">
        <v>112</v>
      </c>
      <c r="CY15" s="33" t="s">
        <v>112</v>
      </c>
      <c r="CZ15" s="33" t="s">
        <v>174</v>
      </c>
      <c r="DA15" s="33">
        <v>0</v>
      </c>
      <c r="DB15" s="33">
        <v>0</v>
      </c>
      <c r="DC15" s="33">
        <v>0</v>
      </c>
      <c r="DD15" s="33">
        <v>0</v>
      </c>
      <c r="DE15" s="33">
        <v>0</v>
      </c>
      <c r="DF15" s="33">
        <v>0</v>
      </c>
      <c r="DG15" s="33">
        <v>0</v>
      </c>
      <c r="DH15" s="33">
        <v>0</v>
      </c>
      <c r="DI15" s="33">
        <v>0</v>
      </c>
      <c r="DJ15" s="33">
        <v>0</v>
      </c>
      <c r="DK15" s="33">
        <v>1</v>
      </c>
      <c r="DL15" s="33">
        <v>0</v>
      </c>
      <c r="DM15" s="33">
        <v>0</v>
      </c>
      <c r="DN15" s="33">
        <v>0</v>
      </c>
      <c r="DO15" s="33">
        <v>0</v>
      </c>
      <c r="DP15" s="33">
        <v>0</v>
      </c>
      <c r="DQ15" s="33">
        <v>0</v>
      </c>
      <c r="DR15" s="33" t="s">
        <v>289</v>
      </c>
      <c r="DS15" s="33" t="s">
        <v>2439</v>
      </c>
      <c r="DT15" s="33">
        <v>1</v>
      </c>
      <c r="DU15" s="33">
        <v>1</v>
      </c>
      <c r="DV15" s="33">
        <v>1</v>
      </c>
      <c r="DW15" s="33">
        <v>1</v>
      </c>
      <c r="DX15" s="33">
        <v>1</v>
      </c>
      <c r="DY15" s="33">
        <v>1</v>
      </c>
      <c r="DZ15" s="33">
        <v>1</v>
      </c>
      <c r="EA15" s="33">
        <v>0</v>
      </c>
      <c r="EB15" s="33" t="s">
        <v>112</v>
      </c>
      <c r="EC15" s="33" t="s">
        <v>126</v>
      </c>
      <c r="ED15" s="33" t="s">
        <v>127</v>
      </c>
      <c r="EE15" s="33" t="s">
        <v>117</v>
      </c>
      <c r="EF15" s="33" t="s">
        <v>112</v>
      </c>
      <c r="EG15" s="33" t="s">
        <v>289</v>
      </c>
      <c r="EH15" s="33" t="s">
        <v>289</v>
      </c>
      <c r="EI15" s="33" t="s">
        <v>289</v>
      </c>
      <c r="EJ15" s="33" t="s">
        <v>289</v>
      </c>
      <c r="EK15" s="33" t="s">
        <v>289</v>
      </c>
      <c r="EL15" s="33" t="s">
        <v>289</v>
      </c>
      <c r="EM15" s="33" t="s">
        <v>289</v>
      </c>
      <c r="EN15" s="33" t="s">
        <v>289</v>
      </c>
      <c r="EO15" s="33" t="s">
        <v>289</v>
      </c>
      <c r="EP15" s="33" t="s">
        <v>289</v>
      </c>
      <c r="EQ15" s="33" t="s">
        <v>289</v>
      </c>
      <c r="ER15" s="33" t="s">
        <v>289</v>
      </c>
      <c r="ES15" s="33" t="s">
        <v>289</v>
      </c>
      <c r="ET15" s="33" t="s">
        <v>289</v>
      </c>
      <c r="EU15" s="33" t="s">
        <v>289</v>
      </c>
      <c r="EV15" s="33" t="s">
        <v>289</v>
      </c>
      <c r="EW15" s="33" t="s">
        <v>289</v>
      </c>
      <c r="EX15" s="33" t="s">
        <v>289</v>
      </c>
      <c r="EY15" s="33" t="s">
        <v>289</v>
      </c>
      <c r="EZ15" s="33" t="s">
        <v>289</v>
      </c>
      <c r="FA15" s="33" t="s">
        <v>289</v>
      </c>
      <c r="FB15" s="33" t="s">
        <v>289</v>
      </c>
      <c r="FC15" s="34" t="s">
        <v>289</v>
      </c>
      <c r="FD15" s="34" t="s">
        <v>289</v>
      </c>
      <c r="FE15" s="33" t="s">
        <v>289</v>
      </c>
      <c r="FF15" s="33" t="s">
        <v>289</v>
      </c>
      <c r="FG15" s="33" t="s">
        <v>289</v>
      </c>
      <c r="FH15" s="33" t="s">
        <v>289</v>
      </c>
      <c r="FI15" s="33" t="s">
        <v>289</v>
      </c>
      <c r="FJ15" s="33" t="s">
        <v>289</v>
      </c>
      <c r="FK15" s="33" t="s">
        <v>289</v>
      </c>
      <c r="FL15" s="34"/>
      <c r="FM15" s="33" t="s">
        <v>289</v>
      </c>
      <c r="FN15" s="34" t="s">
        <v>289</v>
      </c>
      <c r="FO15" s="33" t="s">
        <v>289</v>
      </c>
      <c r="FP15" s="33" t="s">
        <v>289</v>
      </c>
      <c r="FQ15" s="33" t="s">
        <v>289</v>
      </c>
      <c r="FR15" s="33" t="s">
        <v>289</v>
      </c>
      <c r="FS15" s="33" t="s">
        <v>289</v>
      </c>
      <c r="FT15" s="33" t="s">
        <v>289</v>
      </c>
      <c r="FU15" s="33" t="s">
        <v>289</v>
      </c>
      <c r="FV15" s="33" t="s">
        <v>289</v>
      </c>
      <c r="FW15" s="33" t="s">
        <v>289</v>
      </c>
      <c r="FX15" s="33" t="s">
        <v>289</v>
      </c>
      <c r="FY15" s="33" t="s">
        <v>289</v>
      </c>
      <c r="FZ15" s="33" t="s">
        <v>289</v>
      </c>
      <c r="GA15" s="33" t="s">
        <v>289</v>
      </c>
      <c r="GB15" s="33" t="s">
        <v>289</v>
      </c>
      <c r="GC15" s="33" t="s">
        <v>289</v>
      </c>
      <c r="GD15" s="33" t="s">
        <v>289</v>
      </c>
      <c r="GE15" s="33" t="s">
        <v>289</v>
      </c>
      <c r="GF15" s="33" t="s">
        <v>289</v>
      </c>
      <c r="GG15" s="33" t="s">
        <v>289</v>
      </c>
      <c r="GH15" s="33" t="s">
        <v>289</v>
      </c>
      <c r="GI15" s="33" t="s">
        <v>289</v>
      </c>
      <c r="GJ15" s="33" t="s">
        <v>289</v>
      </c>
      <c r="GK15" s="33" t="s">
        <v>289</v>
      </c>
      <c r="GL15" s="33" t="s">
        <v>289</v>
      </c>
      <c r="GM15" s="33" t="s">
        <v>289</v>
      </c>
      <c r="GN15" s="33" t="s">
        <v>289</v>
      </c>
      <c r="GO15" s="33" t="s">
        <v>289</v>
      </c>
      <c r="GP15" s="33" t="s">
        <v>289</v>
      </c>
      <c r="GQ15" s="33" t="s">
        <v>289</v>
      </c>
      <c r="GR15" s="33" t="s">
        <v>289</v>
      </c>
      <c r="GS15" s="33" t="s">
        <v>289</v>
      </c>
      <c r="GT15" s="33" t="s">
        <v>289</v>
      </c>
      <c r="GU15" s="33" t="s">
        <v>289</v>
      </c>
      <c r="GV15" s="33" t="s">
        <v>289</v>
      </c>
      <c r="GW15" s="33" t="s">
        <v>289</v>
      </c>
      <c r="GX15" s="33" t="s">
        <v>289</v>
      </c>
      <c r="GY15" s="33" t="s">
        <v>289</v>
      </c>
      <c r="GZ15" s="33" t="s">
        <v>289</v>
      </c>
      <c r="HA15" s="33" t="s">
        <v>289</v>
      </c>
      <c r="HB15" s="33" t="s">
        <v>289</v>
      </c>
      <c r="HC15" s="33" t="s">
        <v>289</v>
      </c>
      <c r="HD15" s="33" t="s">
        <v>289</v>
      </c>
      <c r="HE15" s="33" t="s">
        <v>289</v>
      </c>
      <c r="HF15" s="33" t="s">
        <v>289</v>
      </c>
      <c r="HG15" s="33" t="s">
        <v>289</v>
      </c>
      <c r="HH15" s="33" t="s">
        <v>289</v>
      </c>
      <c r="HI15" s="33" t="s">
        <v>289</v>
      </c>
      <c r="HJ15" s="33" t="s">
        <v>289</v>
      </c>
      <c r="HK15" s="33" t="s">
        <v>289</v>
      </c>
      <c r="HL15" s="33" t="s">
        <v>289</v>
      </c>
      <c r="HM15" s="33" t="s">
        <v>289</v>
      </c>
      <c r="HN15" s="33" t="s">
        <v>289</v>
      </c>
      <c r="HO15" s="33" t="s">
        <v>289</v>
      </c>
      <c r="HP15" s="33" t="s">
        <v>289</v>
      </c>
      <c r="HQ15" s="33" t="s">
        <v>289</v>
      </c>
      <c r="HR15" s="33" t="s">
        <v>289</v>
      </c>
      <c r="HS15" s="33" t="s">
        <v>289</v>
      </c>
      <c r="HT15" s="33" t="s">
        <v>289</v>
      </c>
      <c r="HU15" s="33" t="s">
        <v>289</v>
      </c>
      <c r="HV15" s="33" t="s">
        <v>289</v>
      </c>
      <c r="HW15" s="33" t="s">
        <v>289</v>
      </c>
      <c r="HX15" s="33" t="s">
        <v>289</v>
      </c>
      <c r="HY15" s="33" t="s">
        <v>289</v>
      </c>
      <c r="HZ15" s="33" t="s">
        <v>289</v>
      </c>
      <c r="IA15" s="33" t="s">
        <v>289</v>
      </c>
      <c r="IB15" s="33" t="s">
        <v>289</v>
      </c>
      <c r="IC15" s="33" t="s">
        <v>289</v>
      </c>
      <c r="ID15" s="33" t="s">
        <v>289</v>
      </c>
      <c r="IE15" s="33" t="s">
        <v>289</v>
      </c>
      <c r="IF15" s="33" t="s">
        <v>289</v>
      </c>
      <c r="IG15" s="33" t="s">
        <v>289</v>
      </c>
      <c r="IH15" s="33" t="s">
        <v>289</v>
      </c>
      <c r="II15" s="33" t="s">
        <v>289</v>
      </c>
      <c r="IJ15" s="33" t="s">
        <v>289</v>
      </c>
      <c r="IK15" s="33" t="s">
        <v>289</v>
      </c>
      <c r="IL15" s="33" t="s">
        <v>289</v>
      </c>
      <c r="IM15" s="33" t="s">
        <v>289</v>
      </c>
      <c r="IN15" s="33" t="s">
        <v>289</v>
      </c>
      <c r="IO15" s="33" t="s">
        <v>289</v>
      </c>
      <c r="IP15" s="33" t="s">
        <v>289</v>
      </c>
      <c r="IQ15" s="33" t="s">
        <v>289</v>
      </c>
      <c r="IR15" s="33"/>
      <c r="IS15" s="33"/>
      <c r="IT15" s="33"/>
      <c r="IU15" s="33"/>
      <c r="IV15" s="33"/>
      <c r="IW15" s="33" t="s">
        <v>289</v>
      </c>
      <c r="IX15" s="33" t="s">
        <v>289</v>
      </c>
      <c r="IY15" s="33">
        <v>153675883</v>
      </c>
      <c r="IZ15" s="33" t="s">
        <v>2440</v>
      </c>
      <c r="JA15" s="33" t="s">
        <v>2441</v>
      </c>
      <c r="JB15" s="33" t="s">
        <v>289</v>
      </c>
      <c r="JC15" s="33">
        <v>48</v>
      </c>
    </row>
    <row r="16" spans="2:263" x14ac:dyDescent="0.35">
      <c r="B16" s="33" t="s">
        <v>2448</v>
      </c>
      <c r="C16" s="33" t="s">
        <v>2442</v>
      </c>
      <c r="D16" s="33" t="s">
        <v>2443</v>
      </c>
      <c r="E16" s="33" t="s">
        <v>2379</v>
      </c>
      <c r="F16" s="33"/>
      <c r="G16" s="33"/>
      <c r="H16" s="33" t="s">
        <v>289</v>
      </c>
      <c r="I16" s="33" t="s">
        <v>2379</v>
      </c>
      <c r="J16" s="33" t="s">
        <v>182</v>
      </c>
      <c r="K16" s="33" t="s">
        <v>289</v>
      </c>
      <c r="L16" s="33" t="s">
        <v>183</v>
      </c>
      <c r="M16" s="33" t="s">
        <v>182</v>
      </c>
      <c r="N16" s="33" t="s">
        <v>182</v>
      </c>
      <c r="O16" s="33" t="s">
        <v>110</v>
      </c>
      <c r="P16" s="33" t="s">
        <v>2380</v>
      </c>
      <c r="Q16" s="33" t="s">
        <v>2381</v>
      </c>
      <c r="R16" s="33" t="s">
        <v>851</v>
      </c>
      <c r="S16" s="33" t="s">
        <v>1750</v>
      </c>
      <c r="T16" s="33" t="s">
        <v>623</v>
      </c>
      <c r="U16" s="33" t="s">
        <v>851</v>
      </c>
      <c r="V16" s="33" t="s">
        <v>1749</v>
      </c>
      <c r="W16" s="33" t="s">
        <v>1750</v>
      </c>
      <c r="X16" s="33" t="s">
        <v>110</v>
      </c>
      <c r="Y16" s="33" t="s">
        <v>2444</v>
      </c>
      <c r="Z16" s="34" t="s">
        <v>2444</v>
      </c>
      <c r="AA16" s="33" t="s">
        <v>110</v>
      </c>
      <c r="AB16" s="33" t="s">
        <v>2383</v>
      </c>
      <c r="AC16" s="34" t="s">
        <v>2383</v>
      </c>
      <c r="AD16" s="33" t="s">
        <v>2326</v>
      </c>
      <c r="AE16" s="33" t="s">
        <v>111</v>
      </c>
      <c r="AF16" s="33" t="s">
        <v>110</v>
      </c>
      <c r="AG16" s="33" t="s">
        <v>2384</v>
      </c>
      <c r="AH16" s="33" t="s">
        <v>2327</v>
      </c>
      <c r="AI16" s="33" t="s">
        <v>112</v>
      </c>
      <c r="AJ16" s="33" t="s">
        <v>289</v>
      </c>
      <c r="AK16" s="33" t="s">
        <v>112</v>
      </c>
      <c r="AL16" s="33" t="s">
        <v>289</v>
      </c>
      <c r="AM16" s="33" t="s">
        <v>2328</v>
      </c>
      <c r="AN16" s="33" t="s">
        <v>289</v>
      </c>
      <c r="AO16" s="33" t="s">
        <v>289</v>
      </c>
      <c r="AP16" s="33" t="s">
        <v>2350</v>
      </c>
      <c r="AQ16" s="33" t="s">
        <v>289</v>
      </c>
      <c r="AR16" s="33" t="s">
        <v>2370</v>
      </c>
      <c r="AS16" s="33">
        <v>1</v>
      </c>
      <c r="AT16" s="33">
        <v>1</v>
      </c>
      <c r="AU16" s="33">
        <v>0</v>
      </c>
      <c r="AV16" s="33" t="s">
        <v>113</v>
      </c>
      <c r="AW16" s="33" t="s">
        <v>2351</v>
      </c>
      <c r="AX16" s="33" t="s">
        <v>115</v>
      </c>
      <c r="AY16" s="33">
        <v>1</v>
      </c>
      <c r="AZ16" s="33">
        <v>0</v>
      </c>
      <c r="BA16" s="33">
        <v>0</v>
      </c>
      <c r="BB16" s="33">
        <v>0</v>
      </c>
      <c r="BC16" s="33">
        <v>0</v>
      </c>
      <c r="BD16" s="33">
        <v>0</v>
      </c>
      <c r="BE16" s="33">
        <v>0</v>
      </c>
      <c r="BF16" s="33">
        <v>0</v>
      </c>
      <c r="BG16" s="33">
        <v>0</v>
      </c>
      <c r="BH16" s="33">
        <v>0</v>
      </c>
      <c r="BI16" s="33" t="s">
        <v>289</v>
      </c>
      <c r="BJ16" s="33" t="s">
        <v>135</v>
      </c>
      <c r="BK16" s="33" t="s">
        <v>2331</v>
      </c>
      <c r="BL16" s="33" t="s">
        <v>2392</v>
      </c>
      <c r="BM16" s="33">
        <v>1</v>
      </c>
      <c r="BN16" s="33">
        <v>1</v>
      </c>
      <c r="BO16" s="33">
        <v>0</v>
      </c>
      <c r="BP16" s="33">
        <v>1</v>
      </c>
      <c r="BQ16" s="33">
        <v>0</v>
      </c>
      <c r="BR16" s="33">
        <v>0</v>
      </c>
      <c r="BS16" s="33">
        <v>1</v>
      </c>
      <c r="BT16" s="33">
        <v>0</v>
      </c>
      <c r="BU16" s="33" t="s">
        <v>2353</v>
      </c>
      <c r="BV16" s="33">
        <v>160</v>
      </c>
      <c r="BW16" s="33">
        <v>80</v>
      </c>
      <c r="BX16" s="33" t="s">
        <v>112</v>
      </c>
      <c r="BY16" s="33">
        <v>240</v>
      </c>
      <c r="BZ16" s="33">
        <v>92.307692307692307</v>
      </c>
      <c r="CA16" s="33" t="s">
        <v>112</v>
      </c>
      <c r="CB16" s="33" t="s">
        <v>289</v>
      </c>
      <c r="CC16" s="33" t="s">
        <v>289</v>
      </c>
      <c r="CD16" s="33" t="s">
        <v>289</v>
      </c>
      <c r="CE16" s="33">
        <v>240</v>
      </c>
      <c r="CF16" s="33">
        <v>82.758620689655103</v>
      </c>
      <c r="CG16" s="33" t="s">
        <v>112</v>
      </c>
      <c r="CH16" s="33" t="s">
        <v>289</v>
      </c>
      <c r="CI16" s="33" t="s">
        <v>289</v>
      </c>
      <c r="CJ16" s="33" t="s">
        <v>289</v>
      </c>
      <c r="CK16" s="33" t="s">
        <v>289</v>
      </c>
      <c r="CL16" s="33" t="s">
        <v>289</v>
      </c>
      <c r="CM16" s="33" t="s">
        <v>289</v>
      </c>
      <c r="CN16" s="33" t="s">
        <v>117</v>
      </c>
      <c r="CO16" s="33">
        <v>2500</v>
      </c>
      <c r="CP16" s="33" t="s">
        <v>289</v>
      </c>
      <c r="CQ16" s="33" t="s">
        <v>289</v>
      </c>
      <c r="CR16" s="33" t="s">
        <v>289</v>
      </c>
      <c r="CS16" s="33" t="s">
        <v>158</v>
      </c>
      <c r="CT16" s="33">
        <v>5</v>
      </c>
      <c r="CU16" s="33">
        <v>2500</v>
      </c>
      <c r="CV16" s="33">
        <v>500</v>
      </c>
      <c r="CW16" s="33">
        <v>500</v>
      </c>
      <c r="CX16" s="33" t="s">
        <v>112</v>
      </c>
      <c r="CY16" s="33" t="s">
        <v>112</v>
      </c>
      <c r="CZ16" s="33" t="s">
        <v>2399</v>
      </c>
      <c r="DA16" s="33">
        <v>0</v>
      </c>
      <c r="DB16" s="33">
        <v>0</v>
      </c>
      <c r="DC16" s="33">
        <v>0</v>
      </c>
      <c r="DD16" s="33">
        <v>0</v>
      </c>
      <c r="DE16" s="33">
        <v>0</v>
      </c>
      <c r="DF16" s="33">
        <v>0</v>
      </c>
      <c r="DG16" s="33">
        <v>0</v>
      </c>
      <c r="DH16" s="33">
        <v>0</v>
      </c>
      <c r="DI16" s="33">
        <v>0</v>
      </c>
      <c r="DJ16" s="33">
        <v>0</v>
      </c>
      <c r="DK16" s="33">
        <v>0</v>
      </c>
      <c r="DL16" s="33">
        <v>0</v>
      </c>
      <c r="DM16" s="33">
        <v>1</v>
      </c>
      <c r="DN16" s="33">
        <v>0</v>
      </c>
      <c r="DO16" s="33">
        <v>0</v>
      </c>
      <c r="DP16" s="33">
        <v>1</v>
      </c>
      <c r="DQ16" s="33">
        <v>0</v>
      </c>
      <c r="DR16" s="33" t="s">
        <v>2400</v>
      </c>
      <c r="DS16" s="33" t="s">
        <v>2445</v>
      </c>
      <c r="DT16" s="33">
        <v>1</v>
      </c>
      <c r="DU16" s="33">
        <v>1</v>
      </c>
      <c r="DV16" s="33">
        <v>0</v>
      </c>
      <c r="DW16" s="33">
        <v>1</v>
      </c>
      <c r="DX16" s="33">
        <v>0</v>
      </c>
      <c r="DY16" s="33">
        <v>0</v>
      </c>
      <c r="DZ16" s="33">
        <v>1</v>
      </c>
      <c r="EA16" s="33">
        <v>0</v>
      </c>
      <c r="EB16" s="33" t="s">
        <v>112</v>
      </c>
      <c r="EC16" s="33" t="s">
        <v>2381</v>
      </c>
      <c r="ED16" s="33" t="s">
        <v>798</v>
      </c>
      <c r="EE16" s="33" t="s">
        <v>117</v>
      </c>
      <c r="EF16" s="33" t="s">
        <v>117</v>
      </c>
      <c r="EG16" s="33" t="s">
        <v>2446</v>
      </c>
      <c r="EH16" s="33">
        <v>1</v>
      </c>
      <c r="EI16" s="33">
        <v>1</v>
      </c>
      <c r="EJ16" s="33">
        <v>1</v>
      </c>
      <c r="EK16" s="33">
        <v>0</v>
      </c>
      <c r="EL16" s="33">
        <v>0</v>
      </c>
      <c r="EM16" s="33">
        <v>0</v>
      </c>
      <c r="EN16" s="33">
        <v>1</v>
      </c>
      <c r="EO16" s="33">
        <v>0</v>
      </c>
      <c r="EP16" s="33" t="s">
        <v>112</v>
      </c>
      <c r="EQ16" s="33">
        <v>30</v>
      </c>
      <c r="ER16" s="33" t="s">
        <v>289</v>
      </c>
      <c r="ES16" s="33" t="s">
        <v>289</v>
      </c>
      <c r="ET16" s="33">
        <v>30</v>
      </c>
      <c r="EU16" s="33" t="s">
        <v>112</v>
      </c>
      <c r="EV16" s="33">
        <v>25</v>
      </c>
      <c r="EW16" s="33" t="s">
        <v>112</v>
      </c>
      <c r="EX16" s="33" t="s">
        <v>112</v>
      </c>
      <c r="EY16" s="33">
        <v>125</v>
      </c>
      <c r="EZ16" s="33" t="s">
        <v>289</v>
      </c>
      <c r="FA16" s="33" t="s">
        <v>289</v>
      </c>
      <c r="FB16" s="33" t="s">
        <v>289</v>
      </c>
      <c r="FC16" s="34">
        <v>125</v>
      </c>
      <c r="FD16" s="34" t="s">
        <v>112</v>
      </c>
      <c r="FE16" s="33" t="s">
        <v>289</v>
      </c>
      <c r="FF16" s="33" t="s">
        <v>289</v>
      </c>
      <c r="FG16" s="33" t="s">
        <v>289</v>
      </c>
      <c r="FH16" s="33" t="s">
        <v>289</v>
      </c>
      <c r="FI16" s="33" t="s">
        <v>289</v>
      </c>
      <c r="FJ16" s="33" t="s">
        <v>289</v>
      </c>
      <c r="FK16" s="33" t="s">
        <v>289</v>
      </c>
      <c r="FL16" s="34"/>
      <c r="FM16" s="33" t="s">
        <v>289</v>
      </c>
      <c r="FN16" s="34" t="s">
        <v>289</v>
      </c>
      <c r="FO16" s="33" t="s">
        <v>289</v>
      </c>
      <c r="FP16" s="33" t="s">
        <v>289</v>
      </c>
      <c r="FQ16" s="33" t="s">
        <v>289</v>
      </c>
      <c r="FR16" s="33" t="s">
        <v>289</v>
      </c>
      <c r="FS16" s="33" t="s">
        <v>289</v>
      </c>
      <c r="FT16" s="33" t="s">
        <v>289</v>
      </c>
      <c r="FU16" s="33" t="s">
        <v>289</v>
      </c>
      <c r="FV16" s="33" t="s">
        <v>289</v>
      </c>
      <c r="FW16" s="33" t="s">
        <v>289</v>
      </c>
      <c r="FX16" s="33" t="s">
        <v>289</v>
      </c>
      <c r="FY16" s="33" t="s">
        <v>112</v>
      </c>
      <c r="FZ16" s="33">
        <v>50</v>
      </c>
      <c r="GA16" s="33" t="s">
        <v>289</v>
      </c>
      <c r="GB16" s="33" t="s">
        <v>289</v>
      </c>
      <c r="GC16" s="33">
        <v>50</v>
      </c>
      <c r="GD16" s="33" t="s">
        <v>112</v>
      </c>
      <c r="GE16" s="33" t="s">
        <v>112</v>
      </c>
      <c r="GF16" s="33" t="s">
        <v>130</v>
      </c>
      <c r="GG16" s="33">
        <v>0</v>
      </c>
      <c r="GH16" s="33">
        <v>0</v>
      </c>
      <c r="GI16" s="33">
        <v>0</v>
      </c>
      <c r="GJ16" s="33">
        <v>0</v>
      </c>
      <c r="GK16" s="33">
        <v>0</v>
      </c>
      <c r="GL16" s="33">
        <v>0</v>
      </c>
      <c r="GM16" s="33">
        <v>0</v>
      </c>
      <c r="GN16" s="33">
        <v>0</v>
      </c>
      <c r="GO16" s="33">
        <v>0</v>
      </c>
      <c r="GP16" s="33">
        <v>0</v>
      </c>
      <c r="GQ16" s="33">
        <v>0</v>
      </c>
      <c r="GR16" s="33">
        <v>0</v>
      </c>
      <c r="GS16" s="33">
        <v>0</v>
      </c>
      <c r="GT16" s="33">
        <v>0</v>
      </c>
      <c r="GU16" s="33">
        <v>1</v>
      </c>
      <c r="GV16" s="33">
        <v>0</v>
      </c>
      <c r="GW16" s="33" t="s">
        <v>2447</v>
      </c>
      <c r="GX16" s="33" t="s">
        <v>2386</v>
      </c>
      <c r="GY16" s="33">
        <v>1</v>
      </c>
      <c r="GZ16" s="33">
        <v>1</v>
      </c>
      <c r="HA16" s="33">
        <v>1</v>
      </c>
      <c r="HB16" s="33">
        <v>0</v>
      </c>
      <c r="HC16" s="33">
        <v>0</v>
      </c>
      <c r="HD16" s="33">
        <v>0</v>
      </c>
      <c r="HE16" s="33">
        <v>1</v>
      </c>
      <c r="HF16" s="33">
        <v>0</v>
      </c>
      <c r="HG16" s="33" t="s">
        <v>112</v>
      </c>
      <c r="HH16" s="33" t="s">
        <v>2381</v>
      </c>
      <c r="HI16" s="33" t="s">
        <v>798</v>
      </c>
      <c r="HJ16" s="33" t="s">
        <v>117</v>
      </c>
      <c r="HK16" s="33" t="s">
        <v>117</v>
      </c>
      <c r="HL16" s="33" t="s">
        <v>289</v>
      </c>
      <c r="HM16" s="33" t="s">
        <v>289</v>
      </c>
      <c r="HN16" s="33" t="s">
        <v>289</v>
      </c>
      <c r="HO16" s="33" t="s">
        <v>289</v>
      </c>
      <c r="HP16" s="33" t="s">
        <v>289</v>
      </c>
      <c r="HQ16" s="33" t="s">
        <v>289</v>
      </c>
      <c r="HR16" s="33" t="s">
        <v>289</v>
      </c>
      <c r="HS16" s="33" t="s">
        <v>289</v>
      </c>
      <c r="HT16" s="33" t="s">
        <v>289</v>
      </c>
      <c r="HU16" s="33" t="s">
        <v>289</v>
      </c>
      <c r="HV16" s="33" t="s">
        <v>289</v>
      </c>
      <c r="HW16" s="33" t="s">
        <v>289</v>
      </c>
      <c r="HX16" s="33" t="s">
        <v>289</v>
      </c>
      <c r="HY16" s="33" t="s">
        <v>289</v>
      </c>
      <c r="HZ16" s="33" t="s">
        <v>289</v>
      </c>
      <c r="IA16" s="33" t="s">
        <v>289</v>
      </c>
      <c r="IB16" s="33" t="s">
        <v>289</v>
      </c>
      <c r="IC16" s="33" t="s">
        <v>289</v>
      </c>
      <c r="ID16" s="33" t="s">
        <v>289</v>
      </c>
      <c r="IE16" s="33" t="s">
        <v>289</v>
      </c>
      <c r="IF16" s="33" t="s">
        <v>289</v>
      </c>
      <c r="IG16" s="33" t="s">
        <v>289</v>
      </c>
      <c r="IH16" s="33" t="s">
        <v>289</v>
      </c>
      <c r="II16" s="33" t="s">
        <v>289</v>
      </c>
      <c r="IJ16" s="33" t="s">
        <v>289</v>
      </c>
      <c r="IK16" s="33" t="s">
        <v>289</v>
      </c>
      <c r="IL16" s="33" t="s">
        <v>289</v>
      </c>
      <c r="IM16" s="33" t="s">
        <v>289</v>
      </c>
      <c r="IN16" s="33" t="s">
        <v>289</v>
      </c>
      <c r="IO16" s="33" t="s">
        <v>289</v>
      </c>
      <c r="IP16" s="33" t="s">
        <v>289</v>
      </c>
      <c r="IQ16" s="33" t="s">
        <v>289</v>
      </c>
      <c r="IR16" s="33"/>
      <c r="IS16" s="33"/>
      <c r="IT16" s="33"/>
      <c r="IU16" s="33"/>
      <c r="IV16" s="33"/>
      <c r="IW16" s="33" t="s">
        <v>289</v>
      </c>
      <c r="IX16" s="33" t="s">
        <v>289</v>
      </c>
      <c r="IY16" s="33">
        <v>153720151</v>
      </c>
      <c r="IZ16" s="33" t="s">
        <v>2448</v>
      </c>
      <c r="JA16" s="33" t="s">
        <v>2449</v>
      </c>
      <c r="JB16" s="33" t="s">
        <v>289</v>
      </c>
      <c r="JC16" s="33">
        <v>60</v>
      </c>
    </row>
    <row r="17" spans="2:263" x14ac:dyDescent="0.35">
      <c r="B17" s="33" t="s">
        <v>2459</v>
      </c>
      <c r="C17" s="33" t="s">
        <v>2450</v>
      </c>
      <c r="D17" s="33" t="s">
        <v>2451</v>
      </c>
      <c r="E17" s="33" t="s">
        <v>2359</v>
      </c>
      <c r="F17" s="33"/>
      <c r="G17" s="33"/>
      <c r="H17" s="33" t="s">
        <v>289</v>
      </c>
      <c r="I17" s="33" t="s">
        <v>2359</v>
      </c>
      <c r="J17" s="33" t="s">
        <v>198</v>
      </c>
      <c r="K17" s="33" t="s">
        <v>289</v>
      </c>
      <c r="L17" s="33" t="s">
        <v>199</v>
      </c>
      <c r="M17" s="33" t="s">
        <v>198</v>
      </c>
      <c r="N17" s="33" t="s">
        <v>198</v>
      </c>
      <c r="O17" s="33" t="s">
        <v>206</v>
      </c>
      <c r="P17" s="33" t="s">
        <v>289</v>
      </c>
      <c r="Q17" s="33" t="s">
        <v>120</v>
      </c>
      <c r="R17" s="33" t="s">
        <v>122</v>
      </c>
      <c r="S17" s="33" t="s">
        <v>998</v>
      </c>
      <c r="T17" s="33" t="s">
        <v>207</v>
      </c>
      <c r="U17" s="33" t="s">
        <v>122</v>
      </c>
      <c r="V17" s="33" t="s">
        <v>997</v>
      </c>
      <c r="W17" s="33" t="s">
        <v>998</v>
      </c>
      <c r="X17" s="33" t="s">
        <v>2413</v>
      </c>
      <c r="Y17" s="33" t="s">
        <v>289</v>
      </c>
      <c r="Z17" s="34" t="s">
        <v>2413</v>
      </c>
      <c r="AA17" s="33" t="s">
        <v>2414</v>
      </c>
      <c r="AB17" s="33" t="s">
        <v>289</v>
      </c>
      <c r="AC17" s="34" t="s">
        <v>2414</v>
      </c>
      <c r="AD17" s="33" t="s">
        <v>2361</v>
      </c>
      <c r="AE17" s="33" t="s">
        <v>208</v>
      </c>
      <c r="AF17" s="33" t="s">
        <v>2414</v>
      </c>
      <c r="AG17" s="33" t="s">
        <v>2414</v>
      </c>
      <c r="AH17" s="33" t="s">
        <v>2452</v>
      </c>
      <c r="AI17" s="33" t="s">
        <v>112</v>
      </c>
      <c r="AJ17" s="33" t="s">
        <v>289</v>
      </c>
      <c r="AK17" s="33" t="s">
        <v>112</v>
      </c>
      <c r="AL17" s="33" t="s">
        <v>289</v>
      </c>
      <c r="AM17" s="33" t="s">
        <v>2340</v>
      </c>
      <c r="AN17" s="33" t="s">
        <v>289</v>
      </c>
      <c r="AO17" s="33" t="s">
        <v>289</v>
      </c>
      <c r="AP17" s="33" t="s">
        <v>289</v>
      </c>
      <c r="AQ17" s="33" t="s">
        <v>289</v>
      </c>
      <c r="AR17" s="33" t="s">
        <v>289</v>
      </c>
      <c r="AS17" s="33" t="s">
        <v>289</v>
      </c>
      <c r="AT17" s="33" t="s">
        <v>289</v>
      </c>
      <c r="AU17" s="33" t="s">
        <v>289</v>
      </c>
      <c r="AV17" s="33" t="s">
        <v>289</v>
      </c>
      <c r="AW17" s="33" t="s">
        <v>289</v>
      </c>
      <c r="AX17" s="33" t="s">
        <v>289</v>
      </c>
      <c r="AY17" s="33" t="s">
        <v>289</v>
      </c>
      <c r="AZ17" s="33" t="s">
        <v>289</v>
      </c>
      <c r="BA17" s="33" t="s">
        <v>289</v>
      </c>
      <c r="BB17" s="33" t="s">
        <v>289</v>
      </c>
      <c r="BC17" s="33" t="s">
        <v>289</v>
      </c>
      <c r="BD17" s="33" t="s">
        <v>289</v>
      </c>
      <c r="BE17" s="33" t="s">
        <v>289</v>
      </c>
      <c r="BF17" s="33" t="s">
        <v>289</v>
      </c>
      <c r="BG17" s="33" t="s">
        <v>289</v>
      </c>
      <c r="BH17" s="33" t="s">
        <v>289</v>
      </c>
      <c r="BI17" s="33" t="s">
        <v>289</v>
      </c>
      <c r="BJ17" s="33" t="s">
        <v>289</v>
      </c>
      <c r="BK17" s="33" t="s">
        <v>289</v>
      </c>
      <c r="BL17" s="33" t="s">
        <v>289</v>
      </c>
      <c r="BM17" s="33" t="s">
        <v>289</v>
      </c>
      <c r="BN17" s="33" t="s">
        <v>289</v>
      </c>
      <c r="BO17" s="33" t="s">
        <v>289</v>
      </c>
      <c r="BP17" s="33" t="s">
        <v>289</v>
      </c>
      <c r="BQ17" s="33" t="s">
        <v>289</v>
      </c>
      <c r="BR17" s="33" t="s">
        <v>289</v>
      </c>
      <c r="BS17" s="33" t="s">
        <v>289</v>
      </c>
      <c r="BT17" s="33" t="s">
        <v>289</v>
      </c>
      <c r="BU17" s="33" t="s">
        <v>289</v>
      </c>
      <c r="BV17" s="33" t="s">
        <v>289</v>
      </c>
      <c r="BW17" s="33" t="s">
        <v>289</v>
      </c>
      <c r="BX17" s="33" t="s">
        <v>289</v>
      </c>
      <c r="BY17" s="33" t="s">
        <v>289</v>
      </c>
      <c r="BZ17" s="33" t="s">
        <v>289</v>
      </c>
      <c r="CA17" s="33" t="s">
        <v>289</v>
      </c>
      <c r="CB17" s="33" t="s">
        <v>289</v>
      </c>
      <c r="CC17" s="33" t="s">
        <v>289</v>
      </c>
      <c r="CD17" s="33" t="s">
        <v>289</v>
      </c>
      <c r="CE17" s="33" t="s">
        <v>289</v>
      </c>
      <c r="CF17" s="33" t="s">
        <v>289</v>
      </c>
      <c r="CG17" s="33" t="s">
        <v>289</v>
      </c>
      <c r="CH17" s="33" t="s">
        <v>289</v>
      </c>
      <c r="CI17" s="33" t="s">
        <v>289</v>
      </c>
      <c r="CJ17" s="33" t="s">
        <v>289</v>
      </c>
      <c r="CK17" s="33" t="s">
        <v>289</v>
      </c>
      <c r="CL17" s="33" t="s">
        <v>289</v>
      </c>
      <c r="CM17" s="33" t="s">
        <v>289</v>
      </c>
      <c r="CN17" s="33" t="s">
        <v>289</v>
      </c>
      <c r="CO17" s="33" t="s">
        <v>289</v>
      </c>
      <c r="CP17" s="33" t="s">
        <v>289</v>
      </c>
      <c r="CQ17" s="33" t="s">
        <v>289</v>
      </c>
      <c r="CR17" s="33" t="s">
        <v>289</v>
      </c>
      <c r="CS17" s="33" t="s">
        <v>289</v>
      </c>
      <c r="CT17" s="33" t="s">
        <v>289</v>
      </c>
      <c r="CU17" s="33" t="s">
        <v>289</v>
      </c>
      <c r="CV17" s="33" t="s">
        <v>289</v>
      </c>
      <c r="CW17" s="33" t="s">
        <v>289</v>
      </c>
      <c r="CX17" s="33" t="s">
        <v>289</v>
      </c>
      <c r="CY17" s="33" t="s">
        <v>289</v>
      </c>
      <c r="CZ17" s="33" t="s">
        <v>289</v>
      </c>
      <c r="DA17" s="33" t="s">
        <v>289</v>
      </c>
      <c r="DB17" s="33" t="s">
        <v>289</v>
      </c>
      <c r="DC17" s="33" t="s">
        <v>289</v>
      </c>
      <c r="DD17" s="33" t="s">
        <v>289</v>
      </c>
      <c r="DE17" s="33" t="s">
        <v>289</v>
      </c>
      <c r="DF17" s="33" t="s">
        <v>289</v>
      </c>
      <c r="DG17" s="33" t="s">
        <v>289</v>
      </c>
      <c r="DH17" s="33" t="s">
        <v>289</v>
      </c>
      <c r="DI17" s="33" t="s">
        <v>289</v>
      </c>
      <c r="DJ17" s="33" t="s">
        <v>289</v>
      </c>
      <c r="DK17" s="33" t="s">
        <v>289</v>
      </c>
      <c r="DL17" s="33" t="s">
        <v>289</v>
      </c>
      <c r="DM17" s="33" t="s">
        <v>289</v>
      </c>
      <c r="DN17" s="33" t="s">
        <v>289</v>
      </c>
      <c r="DO17" s="33" t="s">
        <v>289</v>
      </c>
      <c r="DP17" s="33" t="s">
        <v>289</v>
      </c>
      <c r="DQ17" s="33" t="s">
        <v>289</v>
      </c>
      <c r="DR17" s="33" t="s">
        <v>289</v>
      </c>
      <c r="DS17" s="33" t="s">
        <v>289</v>
      </c>
      <c r="DT17" s="33" t="s">
        <v>289</v>
      </c>
      <c r="DU17" s="33" t="s">
        <v>289</v>
      </c>
      <c r="DV17" s="33" t="s">
        <v>289</v>
      </c>
      <c r="DW17" s="33" t="s">
        <v>289</v>
      </c>
      <c r="DX17" s="33" t="s">
        <v>289</v>
      </c>
      <c r="DY17" s="33" t="s">
        <v>289</v>
      </c>
      <c r="DZ17" s="33" t="s">
        <v>289</v>
      </c>
      <c r="EA17" s="33" t="s">
        <v>289</v>
      </c>
      <c r="EB17" s="33" t="s">
        <v>289</v>
      </c>
      <c r="EC17" s="33" t="s">
        <v>289</v>
      </c>
      <c r="ED17" s="33" t="s">
        <v>289</v>
      </c>
      <c r="EE17" s="33" t="s">
        <v>289</v>
      </c>
      <c r="EF17" s="33" t="s">
        <v>289</v>
      </c>
      <c r="EG17" s="33" t="s">
        <v>289</v>
      </c>
      <c r="EH17" s="33" t="s">
        <v>289</v>
      </c>
      <c r="EI17" s="33" t="s">
        <v>289</v>
      </c>
      <c r="EJ17" s="33" t="s">
        <v>289</v>
      </c>
      <c r="EK17" s="33" t="s">
        <v>289</v>
      </c>
      <c r="EL17" s="33" t="s">
        <v>289</v>
      </c>
      <c r="EM17" s="33" t="s">
        <v>289</v>
      </c>
      <c r="EN17" s="33" t="s">
        <v>289</v>
      </c>
      <c r="EO17" s="33" t="s">
        <v>289</v>
      </c>
      <c r="EP17" s="33" t="s">
        <v>289</v>
      </c>
      <c r="EQ17" s="33" t="s">
        <v>289</v>
      </c>
      <c r="ER17" s="33" t="s">
        <v>289</v>
      </c>
      <c r="ES17" s="33" t="s">
        <v>289</v>
      </c>
      <c r="ET17" s="33" t="s">
        <v>289</v>
      </c>
      <c r="EU17" s="33" t="s">
        <v>289</v>
      </c>
      <c r="EV17" s="33" t="s">
        <v>289</v>
      </c>
      <c r="EW17" s="33" t="s">
        <v>289</v>
      </c>
      <c r="EX17" s="33" t="s">
        <v>289</v>
      </c>
      <c r="EY17" s="33" t="s">
        <v>289</v>
      </c>
      <c r="EZ17" s="33" t="s">
        <v>289</v>
      </c>
      <c r="FA17" s="33" t="s">
        <v>289</v>
      </c>
      <c r="FB17" s="33" t="s">
        <v>289</v>
      </c>
      <c r="FC17" s="34" t="s">
        <v>289</v>
      </c>
      <c r="FD17" s="34" t="s">
        <v>289</v>
      </c>
      <c r="FE17" s="33" t="s">
        <v>289</v>
      </c>
      <c r="FF17" s="33" t="s">
        <v>289</v>
      </c>
      <c r="FG17" s="33" t="s">
        <v>289</v>
      </c>
      <c r="FH17" s="33" t="s">
        <v>289</v>
      </c>
      <c r="FI17" s="33" t="s">
        <v>289</v>
      </c>
      <c r="FJ17" s="33" t="s">
        <v>289</v>
      </c>
      <c r="FK17" s="33" t="s">
        <v>289</v>
      </c>
      <c r="FL17" s="34"/>
      <c r="FM17" s="33" t="s">
        <v>289</v>
      </c>
      <c r="FN17" s="34" t="s">
        <v>289</v>
      </c>
      <c r="FO17" s="33" t="s">
        <v>289</v>
      </c>
      <c r="FP17" s="33" t="s">
        <v>289</v>
      </c>
      <c r="FQ17" s="33" t="s">
        <v>289</v>
      </c>
      <c r="FR17" s="33" t="s">
        <v>289</v>
      </c>
      <c r="FS17" s="33" t="s">
        <v>289</v>
      </c>
      <c r="FT17" s="33" t="s">
        <v>289</v>
      </c>
      <c r="FU17" s="33" t="s">
        <v>289</v>
      </c>
      <c r="FV17" s="33" t="s">
        <v>289</v>
      </c>
      <c r="FW17" s="33" t="s">
        <v>289</v>
      </c>
      <c r="FX17" s="33" t="s">
        <v>289</v>
      </c>
      <c r="FY17" s="33" t="s">
        <v>289</v>
      </c>
      <c r="FZ17" s="33" t="s">
        <v>289</v>
      </c>
      <c r="GA17" s="33" t="s">
        <v>289</v>
      </c>
      <c r="GB17" s="33" t="s">
        <v>289</v>
      </c>
      <c r="GC17" s="33" t="s">
        <v>289</v>
      </c>
      <c r="GD17" s="33" t="s">
        <v>289</v>
      </c>
      <c r="GE17" s="33" t="s">
        <v>289</v>
      </c>
      <c r="GF17" s="33" t="s">
        <v>289</v>
      </c>
      <c r="GG17" s="33" t="s">
        <v>289</v>
      </c>
      <c r="GH17" s="33" t="s">
        <v>289</v>
      </c>
      <c r="GI17" s="33" t="s">
        <v>289</v>
      </c>
      <c r="GJ17" s="33" t="s">
        <v>289</v>
      </c>
      <c r="GK17" s="33" t="s">
        <v>289</v>
      </c>
      <c r="GL17" s="33" t="s">
        <v>289</v>
      </c>
      <c r="GM17" s="33" t="s">
        <v>289</v>
      </c>
      <c r="GN17" s="33" t="s">
        <v>289</v>
      </c>
      <c r="GO17" s="33" t="s">
        <v>289</v>
      </c>
      <c r="GP17" s="33" t="s">
        <v>289</v>
      </c>
      <c r="GQ17" s="33" t="s">
        <v>289</v>
      </c>
      <c r="GR17" s="33" t="s">
        <v>289</v>
      </c>
      <c r="GS17" s="33" t="s">
        <v>289</v>
      </c>
      <c r="GT17" s="33" t="s">
        <v>289</v>
      </c>
      <c r="GU17" s="33" t="s">
        <v>289</v>
      </c>
      <c r="GV17" s="33" t="s">
        <v>289</v>
      </c>
      <c r="GW17" s="33" t="s">
        <v>289</v>
      </c>
      <c r="GX17" s="33" t="s">
        <v>289</v>
      </c>
      <c r="GY17" s="33" t="s">
        <v>289</v>
      </c>
      <c r="GZ17" s="33" t="s">
        <v>289</v>
      </c>
      <c r="HA17" s="33" t="s">
        <v>289</v>
      </c>
      <c r="HB17" s="33" t="s">
        <v>289</v>
      </c>
      <c r="HC17" s="33" t="s">
        <v>289</v>
      </c>
      <c r="HD17" s="33" t="s">
        <v>289</v>
      </c>
      <c r="HE17" s="33" t="s">
        <v>289</v>
      </c>
      <c r="HF17" s="33" t="s">
        <v>289</v>
      </c>
      <c r="HG17" s="33" t="s">
        <v>289</v>
      </c>
      <c r="HH17" s="33" t="s">
        <v>289</v>
      </c>
      <c r="HI17" s="33" t="s">
        <v>289</v>
      </c>
      <c r="HJ17" s="33" t="s">
        <v>289</v>
      </c>
      <c r="HK17" s="33" t="s">
        <v>289</v>
      </c>
      <c r="HL17" s="33" t="s">
        <v>2453</v>
      </c>
      <c r="HM17" s="33" t="s">
        <v>289</v>
      </c>
      <c r="HN17" s="33" t="s">
        <v>2454</v>
      </c>
      <c r="HO17" s="33" t="s">
        <v>289</v>
      </c>
      <c r="HP17" s="33" t="s">
        <v>2455</v>
      </c>
      <c r="HQ17" s="33" t="s">
        <v>2456</v>
      </c>
      <c r="HR17" s="33" t="s">
        <v>2456</v>
      </c>
      <c r="HS17" s="33" t="s">
        <v>2457</v>
      </c>
      <c r="HT17" s="33" t="s">
        <v>745</v>
      </c>
      <c r="HU17" s="33" t="s">
        <v>2458</v>
      </c>
      <c r="HV17" s="33" t="s">
        <v>289</v>
      </c>
      <c r="HW17" s="33" t="s">
        <v>289</v>
      </c>
      <c r="HX17" s="33" t="s">
        <v>289</v>
      </c>
      <c r="HY17" s="33" t="s">
        <v>289</v>
      </c>
      <c r="HZ17" s="33" t="s">
        <v>289</v>
      </c>
      <c r="IA17" s="33">
        <v>25</v>
      </c>
      <c r="IB17" s="33" t="s">
        <v>289</v>
      </c>
      <c r="IC17" s="33" t="s">
        <v>176</v>
      </c>
      <c r="ID17" s="33">
        <v>25</v>
      </c>
      <c r="IE17" s="33" t="s">
        <v>117</v>
      </c>
      <c r="IF17" s="33" t="s">
        <v>289</v>
      </c>
      <c r="IG17" s="33" t="s">
        <v>289</v>
      </c>
      <c r="IH17" s="33" t="s">
        <v>289</v>
      </c>
      <c r="II17" s="33" t="s">
        <v>289</v>
      </c>
      <c r="IJ17" s="33" t="s">
        <v>289</v>
      </c>
      <c r="IK17" s="33" t="s">
        <v>289</v>
      </c>
      <c r="IL17" s="33" t="s">
        <v>289</v>
      </c>
      <c r="IM17" s="33" t="s">
        <v>289</v>
      </c>
      <c r="IN17" s="33" t="s">
        <v>289</v>
      </c>
      <c r="IO17" s="33" t="s">
        <v>289</v>
      </c>
      <c r="IP17" s="33" t="s">
        <v>289</v>
      </c>
      <c r="IQ17" s="33" t="s">
        <v>289</v>
      </c>
      <c r="IR17" s="33"/>
      <c r="IS17" s="33"/>
      <c r="IT17" s="33"/>
      <c r="IU17" s="33"/>
      <c r="IV17" s="33"/>
      <c r="IW17" s="33" t="s">
        <v>289</v>
      </c>
      <c r="IX17" s="33" t="s">
        <v>289</v>
      </c>
      <c r="IY17" s="33">
        <v>153562917</v>
      </c>
      <c r="IZ17" s="33" t="s">
        <v>2459</v>
      </c>
      <c r="JA17" s="33" t="s">
        <v>2460</v>
      </c>
      <c r="JB17" s="33" t="s">
        <v>289</v>
      </c>
      <c r="JC17" s="33">
        <v>41</v>
      </c>
    </row>
    <row r="18" spans="2:263" x14ac:dyDescent="0.35">
      <c r="B18" s="33" t="s">
        <v>2463</v>
      </c>
      <c r="C18" s="33" t="s">
        <v>2461</v>
      </c>
      <c r="D18" s="33" t="s">
        <v>2462</v>
      </c>
      <c r="E18" s="33" t="s">
        <v>2359</v>
      </c>
      <c r="F18" s="33"/>
      <c r="G18" s="33"/>
      <c r="H18" s="33" t="s">
        <v>289</v>
      </c>
      <c r="I18" s="33" t="s">
        <v>2359</v>
      </c>
      <c r="J18" s="33" t="s">
        <v>198</v>
      </c>
      <c r="K18" s="33" t="s">
        <v>289</v>
      </c>
      <c r="L18" s="33" t="s">
        <v>199</v>
      </c>
      <c r="M18" s="33" t="s">
        <v>198</v>
      </c>
      <c r="N18" s="33" t="s">
        <v>198</v>
      </c>
      <c r="O18" s="33" t="s">
        <v>206</v>
      </c>
      <c r="P18" s="33" t="s">
        <v>289</v>
      </c>
      <c r="Q18" s="33" t="s">
        <v>120</v>
      </c>
      <c r="R18" s="33" t="s">
        <v>122</v>
      </c>
      <c r="S18" s="33" t="s">
        <v>998</v>
      </c>
      <c r="T18" s="33" t="s">
        <v>207</v>
      </c>
      <c r="U18" s="33" t="s">
        <v>122</v>
      </c>
      <c r="V18" s="33" t="s">
        <v>997</v>
      </c>
      <c r="W18" s="33" t="s">
        <v>998</v>
      </c>
      <c r="X18" s="33" t="s">
        <v>2413</v>
      </c>
      <c r="Y18" s="33" t="s">
        <v>289</v>
      </c>
      <c r="Z18" s="34" t="s">
        <v>2413</v>
      </c>
      <c r="AA18" s="33" t="s">
        <v>2414</v>
      </c>
      <c r="AB18" s="33" t="s">
        <v>289</v>
      </c>
      <c r="AC18" s="34" t="s">
        <v>2414</v>
      </c>
      <c r="AD18" s="33" t="s">
        <v>2361</v>
      </c>
      <c r="AE18" s="33" t="s">
        <v>208</v>
      </c>
      <c r="AF18" s="33" t="s">
        <v>2414</v>
      </c>
      <c r="AG18" s="33" t="s">
        <v>2414</v>
      </c>
      <c r="AH18" s="33" t="s">
        <v>2452</v>
      </c>
      <c r="AI18" s="33" t="s">
        <v>112</v>
      </c>
      <c r="AJ18" s="33" t="s">
        <v>289</v>
      </c>
      <c r="AK18" s="33" t="s">
        <v>112</v>
      </c>
      <c r="AL18" s="33" t="s">
        <v>289</v>
      </c>
      <c r="AM18" s="33" t="s">
        <v>2340</v>
      </c>
      <c r="AN18" s="33" t="s">
        <v>289</v>
      </c>
      <c r="AO18" s="33" t="s">
        <v>289</v>
      </c>
      <c r="AP18" s="33" t="s">
        <v>289</v>
      </c>
      <c r="AQ18" s="33" t="s">
        <v>289</v>
      </c>
      <c r="AR18" s="33" t="s">
        <v>289</v>
      </c>
      <c r="AS18" s="33" t="s">
        <v>289</v>
      </c>
      <c r="AT18" s="33" t="s">
        <v>289</v>
      </c>
      <c r="AU18" s="33" t="s">
        <v>289</v>
      </c>
      <c r="AV18" s="33" t="s">
        <v>289</v>
      </c>
      <c r="AW18" s="33" t="s">
        <v>289</v>
      </c>
      <c r="AX18" s="33" t="s">
        <v>289</v>
      </c>
      <c r="AY18" s="33" t="s">
        <v>289</v>
      </c>
      <c r="AZ18" s="33" t="s">
        <v>289</v>
      </c>
      <c r="BA18" s="33" t="s">
        <v>289</v>
      </c>
      <c r="BB18" s="33" t="s">
        <v>289</v>
      </c>
      <c r="BC18" s="33" t="s">
        <v>289</v>
      </c>
      <c r="BD18" s="33" t="s">
        <v>289</v>
      </c>
      <c r="BE18" s="33" t="s">
        <v>289</v>
      </c>
      <c r="BF18" s="33" t="s">
        <v>289</v>
      </c>
      <c r="BG18" s="33" t="s">
        <v>289</v>
      </c>
      <c r="BH18" s="33" t="s">
        <v>289</v>
      </c>
      <c r="BI18" s="33" t="s">
        <v>289</v>
      </c>
      <c r="BJ18" s="33" t="s">
        <v>289</v>
      </c>
      <c r="BK18" s="33" t="s">
        <v>289</v>
      </c>
      <c r="BL18" s="33" t="s">
        <v>289</v>
      </c>
      <c r="BM18" s="33" t="s">
        <v>289</v>
      </c>
      <c r="BN18" s="33" t="s">
        <v>289</v>
      </c>
      <c r="BO18" s="33" t="s">
        <v>289</v>
      </c>
      <c r="BP18" s="33" t="s">
        <v>289</v>
      </c>
      <c r="BQ18" s="33" t="s">
        <v>289</v>
      </c>
      <c r="BR18" s="33" t="s">
        <v>289</v>
      </c>
      <c r="BS18" s="33" t="s">
        <v>289</v>
      </c>
      <c r="BT18" s="33" t="s">
        <v>289</v>
      </c>
      <c r="BU18" s="33" t="s">
        <v>289</v>
      </c>
      <c r="BV18" s="33" t="s">
        <v>289</v>
      </c>
      <c r="BW18" s="33" t="s">
        <v>289</v>
      </c>
      <c r="BX18" s="33" t="s">
        <v>289</v>
      </c>
      <c r="BY18" s="33" t="s">
        <v>289</v>
      </c>
      <c r="BZ18" s="33" t="s">
        <v>289</v>
      </c>
      <c r="CA18" s="33" t="s">
        <v>289</v>
      </c>
      <c r="CB18" s="33" t="s">
        <v>289</v>
      </c>
      <c r="CC18" s="33" t="s">
        <v>289</v>
      </c>
      <c r="CD18" s="33" t="s">
        <v>289</v>
      </c>
      <c r="CE18" s="33" t="s">
        <v>289</v>
      </c>
      <c r="CF18" s="33" t="s">
        <v>289</v>
      </c>
      <c r="CG18" s="33" t="s">
        <v>289</v>
      </c>
      <c r="CH18" s="33" t="s">
        <v>289</v>
      </c>
      <c r="CI18" s="33" t="s">
        <v>289</v>
      </c>
      <c r="CJ18" s="33" t="s">
        <v>289</v>
      </c>
      <c r="CK18" s="33" t="s">
        <v>289</v>
      </c>
      <c r="CL18" s="33" t="s">
        <v>289</v>
      </c>
      <c r="CM18" s="33" t="s">
        <v>289</v>
      </c>
      <c r="CN18" s="33" t="s">
        <v>289</v>
      </c>
      <c r="CO18" s="33" t="s">
        <v>289</v>
      </c>
      <c r="CP18" s="33" t="s">
        <v>289</v>
      </c>
      <c r="CQ18" s="33" t="s">
        <v>289</v>
      </c>
      <c r="CR18" s="33" t="s">
        <v>289</v>
      </c>
      <c r="CS18" s="33" t="s">
        <v>289</v>
      </c>
      <c r="CT18" s="33" t="s">
        <v>289</v>
      </c>
      <c r="CU18" s="33" t="s">
        <v>289</v>
      </c>
      <c r="CV18" s="33" t="s">
        <v>289</v>
      </c>
      <c r="CW18" s="33" t="s">
        <v>289</v>
      </c>
      <c r="CX18" s="33" t="s">
        <v>289</v>
      </c>
      <c r="CY18" s="33" t="s">
        <v>289</v>
      </c>
      <c r="CZ18" s="33" t="s">
        <v>289</v>
      </c>
      <c r="DA18" s="33" t="s">
        <v>289</v>
      </c>
      <c r="DB18" s="33" t="s">
        <v>289</v>
      </c>
      <c r="DC18" s="33" t="s">
        <v>289</v>
      </c>
      <c r="DD18" s="33" t="s">
        <v>289</v>
      </c>
      <c r="DE18" s="33" t="s">
        <v>289</v>
      </c>
      <c r="DF18" s="33" t="s">
        <v>289</v>
      </c>
      <c r="DG18" s="33" t="s">
        <v>289</v>
      </c>
      <c r="DH18" s="33" t="s">
        <v>289</v>
      </c>
      <c r="DI18" s="33" t="s">
        <v>289</v>
      </c>
      <c r="DJ18" s="33" t="s">
        <v>289</v>
      </c>
      <c r="DK18" s="33" t="s">
        <v>289</v>
      </c>
      <c r="DL18" s="33" t="s">
        <v>289</v>
      </c>
      <c r="DM18" s="33" t="s">
        <v>289</v>
      </c>
      <c r="DN18" s="33" t="s">
        <v>289</v>
      </c>
      <c r="DO18" s="33" t="s">
        <v>289</v>
      </c>
      <c r="DP18" s="33" t="s">
        <v>289</v>
      </c>
      <c r="DQ18" s="33" t="s">
        <v>289</v>
      </c>
      <c r="DR18" s="33" t="s">
        <v>289</v>
      </c>
      <c r="DS18" s="33" t="s">
        <v>289</v>
      </c>
      <c r="DT18" s="33" t="s">
        <v>289</v>
      </c>
      <c r="DU18" s="33" t="s">
        <v>289</v>
      </c>
      <c r="DV18" s="33" t="s">
        <v>289</v>
      </c>
      <c r="DW18" s="33" t="s">
        <v>289</v>
      </c>
      <c r="DX18" s="33" t="s">
        <v>289</v>
      </c>
      <c r="DY18" s="33" t="s">
        <v>289</v>
      </c>
      <c r="DZ18" s="33" t="s">
        <v>289</v>
      </c>
      <c r="EA18" s="33" t="s">
        <v>289</v>
      </c>
      <c r="EB18" s="33" t="s">
        <v>289</v>
      </c>
      <c r="EC18" s="33" t="s">
        <v>289</v>
      </c>
      <c r="ED18" s="33" t="s">
        <v>289</v>
      </c>
      <c r="EE18" s="33" t="s">
        <v>289</v>
      </c>
      <c r="EF18" s="33" t="s">
        <v>289</v>
      </c>
      <c r="EG18" s="33" t="s">
        <v>289</v>
      </c>
      <c r="EH18" s="33" t="s">
        <v>289</v>
      </c>
      <c r="EI18" s="33" t="s">
        <v>289</v>
      </c>
      <c r="EJ18" s="33" t="s">
        <v>289</v>
      </c>
      <c r="EK18" s="33" t="s">
        <v>289</v>
      </c>
      <c r="EL18" s="33" t="s">
        <v>289</v>
      </c>
      <c r="EM18" s="33" t="s">
        <v>289</v>
      </c>
      <c r="EN18" s="33" t="s">
        <v>289</v>
      </c>
      <c r="EO18" s="33" t="s">
        <v>289</v>
      </c>
      <c r="EP18" s="33" t="s">
        <v>289</v>
      </c>
      <c r="EQ18" s="33" t="s">
        <v>289</v>
      </c>
      <c r="ER18" s="33" t="s">
        <v>289</v>
      </c>
      <c r="ES18" s="33" t="s">
        <v>289</v>
      </c>
      <c r="ET18" s="33" t="s">
        <v>289</v>
      </c>
      <c r="EU18" s="33" t="s">
        <v>289</v>
      </c>
      <c r="EV18" s="33" t="s">
        <v>289</v>
      </c>
      <c r="EW18" s="33" t="s">
        <v>289</v>
      </c>
      <c r="EX18" s="33" t="s">
        <v>289</v>
      </c>
      <c r="EY18" s="33" t="s">
        <v>289</v>
      </c>
      <c r="EZ18" s="33" t="s">
        <v>289</v>
      </c>
      <c r="FA18" s="33" t="s">
        <v>289</v>
      </c>
      <c r="FB18" s="33" t="s">
        <v>289</v>
      </c>
      <c r="FC18" s="34" t="s">
        <v>289</v>
      </c>
      <c r="FD18" s="34" t="s">
        <v>289</v>
      </c>
      <c r="FE18" s="33" t="s">
        <v>289</v>
      </c>
      <c r="FF18" s="33" t="s">
        <v>289</v>
      </c>
      <c r="FG18" s="33" t="s">
        <v>289</v>
      </c>
      <c r="FH18" s="33" t="s">
        <v>289</v>
      </c>
      <c r="FI18" s="33" t="s">
        <v>289</v>
      </c>
      <c r="FJ18" s="33" t="s">
        <v>289</v>
      </c>
      <c r="FK18" s="33" t="s">
        <v>289</v>
      </c>
      <c r="FL18" s="34"/>
      <c r="FM18" s="33" t="s">
        <v>289</v>
      </c>
      <c r="FN18" s="34" t="s">
        <v>289</v>
      </c>
      <c r="FO18" s="33" t="s">
        <v>289</v>
      </c>
      <c r="FP18" s="33" t="s">
        <v>289</v>
      </c>
      <c r="FQ18" s="33" t="s">
        <v>289</v>
      </c>
      <c r="FR18" s="33" t="s">
        <v>289</v>
      </c>
      <c r="FS18" s="33" t="s">
        <v>289</v>
      </c>
      <c r="FT18" s="33" t="s">
        <v>289</v>
      </c>
      <c r="FU18" s="33" t="s">
        <v>289</v>
      </c>
      <c r="FV18" s="33" t="s">
        <v>289</v>
      </c>
      <c r="FW18" s="33" t="s">
        <v>289</v>
      </c>
      <c r="FX18" s="33" t="s">
        <v>289</v>
      </c>
      <c r="FY18" s="33" t="s">
        <v>289</v>
      </c>
      <c r="FZ18" s="33" t="s">
        <v>289</v>
      </c>
      <c r="GA18" s="33" t="s">
        <v>289</v>
      </c>
      <c r="GB18" s="33" t="s">
        <v>289</v>
      </c>
      <c r="GC18" s="33" t="s">
        <v>289</v>
      </c>
      <c r="GD18" s="33" t="s">
        <v>289</v>
      </c>
      <c r="GE18" s="33" t="s">
        <v>289</v>
      </c>
      <c r="GF18" s="33" t="s">
        <v>289</v>
      </c>
      <c r="GG18" s="33" t="s">
        <v>289</v>
      </c>
      <c r="GH18" s="33" t="s">
        <v>289</v>
      </c>
      <c r="GI18" s="33" t="s">
        <v>289</v>
      </c>
      <c r="GJ18" s="33" t="s">
        <v>289</v>
      </c>
      <c r="GK18" s="33" t="s">
        <v>289</v>
      </c>
      <c r="GL18" s="33" t="s">
        <v>289</v>
      </c>
      <c r="GM18" s="33" t="s">
        <v>289</v>
      </c>
      <c r="GN18" s="33" t="s">
        <v>289</v>
      </c>
      <c r="GO18" s="33" t="s">
        <v>289</v>
      </c>
      <c r="GP18" s="33" t="s">
        <v>289</v>
      </c>
      <c r="GQ18" s="33" t="s">
        <v>289</v>
      </c>
      <c r="GR18" s="33" t="s">
        <v>289</v>
      </c>
      <c r="GS18" s="33" t="s">
        <v>289</v>
      </c>
      <c r="GT18" s="33" t="s">
        <v>289</v>
      </c>
      <c r="GU18" s="33" t="s">
        <v>289</v>
      </c>
      <c r="GV18" s="33" t="s">
        <v>289</v>
      </c>
      <c r="GW18" s="33" t="s">
        <v>289</v>
      </c>
      <c r="GX18" s="33" t="s">
        <v>289</v>
      </c>
      <c r="GY18" s="33" t="s">
        <v>289</v>
      </c>
      <c r="GZ18" s="33" t="s">
        <v>289</v>
      </c>
      <c r="HA18" s="33" t="s">
        <v>289</v>
      </c>
      <c r="HB18" s="33" t="s">
        <v>289</v>
      </c>
      <c r="HC18" s="33" t="s">
        <v>289</v>
      </c>
      <c r="HD18" s="33" t="s">
        <v>289</v>
      </c>
      <c r="HE18" s="33" t="s">
        <v>289</v>
      </c>
      <c r="HF18" s="33" t="s">
        <v>289</v>
      </c>
      <c r="HG18" s="33" t="s">
        <v>289</v>
      </c>
      <c r="HH18" s="33" t="s">
        <v>289</v>
      </c>
      <c r="HI18" s="33" t="s">
        <v>289</v>
      </c>
      <c r="HJ18" s="33" t="s">
        <v>289</v>
      </c>
      <c r="HK18" s="33" t="s">
        <v>289</v>
      </c>
      <c r="HL18" s="33" t="s">
        <v>2453</v>
      </c>
      <c r="HM18" s="33" t="s">
        <v>289</v>
      </c>
      <c r="HN18" s="33" t="s">
        <v>2454</v>
      </c>
      <c r="HO18" s="33" t="s">
        <v>289</v>
      </c>
      <c r="HP18" s="33" t="s">
        <v>2455</v>
      </c>
      <c r="HQ18" s="33" t="s">
        <v>2456</v>
      </c>
      <c r="HR18" s="33" t="s">
        <v>2456</v>
      </c>
      <c r="HS18" s="33" t="s">
        <v>2457</v>
      </c>
      <c r="HT18" s="33" t="s">
        <v>745</v>
      </c>
      <c r="HU18" s="33" t="s">
        <v>2458</v>
      </c>
      <c r="HV18" s="33" t="s">
        <v>289</v>
      </c>
      <c r="HW18" s="33" t="s">
        <v>289</v>
      </c>
      <c r="HX18" s="33" t="s">
        <v>289</v>
      </c>
      <c r="HY18" s="33" t="s">
        <v>289</v>
      </c>
      <c r="HZ18" s="33" t="s">
        <v>289</v>
      </c>
      <c r="IA18" s="33">
        <v>50</v>
      </c>
      <c r="IB18" s="33" t="s">
        <v>289</v>
      </c>
      <c r="IC18" s="33" t="s">
        <v>176</v>
      </c>
      <c r="ID18" s="33">
        <v>50</v>
      </c>
      <c r="IE18" s="33" t="s">
        <v>117</v>
      </c>
      <c r="IF18" s="33" t="s">
        <v>289</v>
      </c>
      <c r="IG18" s="33" t="s">
        <v>289</v>
      </c>
      <c r="IH18" s="33" t="s">
        <v>289</v>
      </c>
      <c r="II18" s="33" t="s">
        <v>289</v>
      </c>
      <c r="IJ18" s="33" t="s">
        <v>289</v>
      </c>
      <c r="IK18" s="33" t="s">
        <v>289</v>
      </c>
      <c r="IL18" s="33" t="s">
        <v>289</v>
      </c>
      <c r="IM18" s="33" t="s">
        <v>289</v>
      </c>
      <c r="IN18" s="33" t="s">
        <v>289</v>
      </c>
      <c r="IO18" s="33" t="s">
        <v>289</v>
      </c>
      <c r="IP18" s="33" t="s">
        <v>289</v>
      </c>
      <c r="IQ18" s="33" t="s">
        <v>289</v>
      </c>
      <c r="IR18" s="33"/>
      <c r="IS18" s="33"/>
      <c r="IT18" s="33"/>
      <c r="IU18" s="33"/>
      <c r="IV18" s="33"/>
      <c r="IW18" s="33" t="s">
        <v>289</v>
      </c>
      <c r="IX18" s="33" t="s">
        <v>289</v>
      </c>
      <c r="IY18" s="33">
        <v>153562926</v>
      </c>
      <c r="IZ18" s="33" t="s">
        <v>2463</v>
      </c>
      <c r="JA18" s="33" t="s">
        <v>2464</v>
      </c>
      <c r="JB18" s="33" t="s">
        <v>289</v>
      </c>
      <c r="JC18" s="33">
        <v>44</v>
      </c>
    </row>
    <row r="19" spans="2:263" x14ac:dyDescent="0.35">
      <c r="B19" s="33" t="s">
        <v>2468</v>
      </c>
      <c r="C19" s="33" t="s">
        <v>2465</v>
      </c>
      <c r="D19" s="33" t="s">
        <v>2466</v>
      </c>
      <c r="E19" s="33" t="s">
        <v>2420</v>
      </c>
      <c r="F19" s="33"/>
      <c r="G19" s="33"/>
      <c r="H19" s="33" t="s">
        <v>289</v>
      </c>
      <c r="I19" s="33" t="s">
        <v>2420</v>
      </c>
      <c r="J19" s="33" t="s">
        <v>182</v>
      </c>
      <c r="K19" s="33" t="s">
        <v>289</v>
      </c>
      <c r="L19" s="33" t="s">
        <v>183</v>
      </c>
      <c r="M19" s="33" t="s">
        <v>182</v>
      </c>
      <c r="N19" s="33" t="s">
        <v>182</v>
      </c>
      <c r="O19" s="33" t="s">
        <v>110</v>
      </c>
      <c r="P19" s="33" t="s">
        <v>2380</v>
      </c>
      <c r="Q19" s="33" t="s">
        <v>2381</v>
      </c>
      <c r="R19" s="33" t="s">
        <v>851</v>
      </c>
      <c r="S19" s="33" t="s">
        <v>1089</v>
      </c>
      <c r="T19" s="33" t="s">
        <v>623</v>
      </c>
      <c r="U19" s="33" t="s">
        <v>851</v>
      </c>
      <c r="V19" s="33" t="s">
        <v>1088</v>
      </c>
      <c r="W19" s="33" t="s">
        <v>1089</v>
      </c>
      <c r="X19" s="33" t="s">
        <v>2421</v>
      </c>
      <c r="Y19" s="33" t="s">
        <v>289</v>
      </c>
      <c r="Z19" s="34" t="s">
        <v>2421</v>
      </c>
      <c r="AA19" s="33" t="s">
        <v>2422</v>
      </c>
      <c r="AB19" s="33" t="s">
        <v>289</v>
      </c>
      <c r="AC19" s="34" t="s">
        <v>2422</v>
      </c>
      <c r="AD19" s="33" t="s">
        <v>2361</v>
      </c>
      <c r="AE19" s="33" t="s">
        <v>2423</v>
      </c>
      <c r="AF19" s="33" t="s">
        <v>2424</v>
      </c>
      <c r="AG19" s="33" t="s">
        <v>2424</v>
      </c>
      <c r="AH19" s="33" t="s">
        <v>2327</v>
      </c>
      <c r="AI19" s="33" t="s">
        <v>112</v>
      </c>
      <c r="AJ19" s="33" t="s">
        <v>289</v>
      </c>
      <c r="AK19" s="33" t="s">
        <v>112</v>
      </c>
      <c r="AL19" s="33" t="s">
        <v>289</v>
      </c>
      <c r="AM19" s="33" t="s">
        <v>2328</v>
      </c>
      <c r="AN19" s="33" t="s">
        <v>289</v>
      </c>
      <c r="AO19" s="33" t="s">
        <v>289</v>
      </c>
      <c r="AP19" s="33" t="s">
        <v>2350</v>
      </c>
      <c r="AQ19" s="33" t="s">
        <v>289</v>
      </c>
      <c r="AR19" s="33" t="s">
        <v>114</v>
      </c>
      <c r="AS19" s="33">
        <v>1</v>
      </c>
      <c r="AT19" s="33">
        <v>0</v>
      </c>
      <c r="AU19" s="33">
        <v>0</v>
      </c>
      <c r="AV19" s="33" t="s">
        <v>113</v>
      </c>
      <c r="AW19" s="33" t="s">
        <v>2351</v>
      </c>
      <c r="AX19" s="33" t="s">
        <v>115</v>
      </c>
      <c r="AY19" s="33">
        <v>1</v>
      </c>
      <c r="AZ19" s="33">
        <v>0</v>
      </c>
      <c r="BA19" s="33">
        <v>0</v>
      </c>
      <c r="BB19" s="33">
        <v>0</v>
      </c>
      <c r="BC19" s="33">
        <v>0</v>
      </c>
      <c r="BD19" s="33">
        <v>0</v>
      </c>
      <c r="BE19" s="33">
        <v>0</v>
      </c>
      <c r="BF19" s="33">
        <v>0</v>
      </c>
      <c r="BG19" s="33">
        <v>0</v>
      </c>
      <c r="BH19" s="33">
        <v>0</v>
      </c>
      <c r="BI19" s="33" t="s">
        <v>289</v>
      </c>
      <c r="BJ19" s="33" t="s">
        <v>135</v>
      </c>
      <c r="BK19" s="33" t="s">
        <v>2331</v>
      </c>
      <c r="BL19" s="33" t="s">
        <v>2407</v>
      </c>
      <c r="BM19" s="33">
        <v>1</v>
      </c>
      <c r="BN19" s="33">
        <v>1</v>
      </c>
      <c r="BO19" s="33">
        <v>1</v>
      </c>
      <c r="BP19" s="33">
        <v>1</v>
      </c>
      <c r="BQ19" s="33">
        <v>1</v>
      </c>
      <c r="BR19" s="33">
        <v>0</v>
      </c>
      <c r="BS19" s="33">
        <v>1</v>
      </c>
      <c r="BT19" s="33">
        <v>0</v>
      </c>
      <c r="BU19" s="33" t="s">
        <v>2353</v>
      </c>
      <c r="BV19" s="33">
        <v>160</v>
      </c>
      <c r="BW19" s="33">
        <v>80</v>
      </c>
      <c r="BX19" s="33" t="s">
        <v>112</v>
      </c>
      <c r="BY19" s="33">
        <v>240</v>
      </c>
      <c r="BZ19" s="33">
        <v>92.307692307692307</v>
      </c>
      <c r="CA19" s="33" t="s">
        <v>112</v>
      </c>
      <c r="CB19" s="33">
        <v>240</v>
      </c>
      <c r="CC19" s="33">
        <v>104.347826086956</v>
      </c>
      <c r="CD19" s="33" t="s">
        <v>112</v>
      </c>
      <c r="CE19" s="33">
        <v>240</v>
      </c>
      <c r="CF19" s="33">
        <v>82.758620689655103</v>
      </c>
      <c r="CG19" s="33" t="s">
        <v>112</v>
      </c>
      <c r="CH19" s="33">
        <v>800</v>
      </c>
      <c r="CI19" s="33">
        <v>333.33333333333297</v>
      </c>
      <c r="CJ19" s="33" t="s">
        <v>117</v>
      </c>
      <c r="CK19" s="33" t="s">
        <v>289</v>
      </c>
      <c r="CL19" s="33" t="s">
        <v>289</v>
      </c>
      <c r="CM19" s="33" t="s">
        <v>289</v>
      </c>
      <c r="CN19" s="33" t="s">
        <v>117</v>
      </c>
      <c r="CO19" s="33">
        <v>2400</v>
      </c>
      <c r="CP19" s="33" t="s">
        <v>289</v>
      </c>
      <c r="CQ19" s="33" t="s">
        <v>289</v>
      </c>
      <c r="CR19" s="33" t="s">
        <v>289</v>
      </c>
      <c r="CS19" s="33" t="s">
        <v>158</v>
      </c>
      <c r="CT19" s="33">
        <v>5</v>
      </c>
      <c r="CU19" s="33">
        <v>2400</v>
      </c>
      <c r="CV19" s="33">
        <v>480</v>
      </c>
      <c r="CW19" s="33">
        <v>480</v>
      </c>
      <c r="CX19" s="33" t="s">
        <v>112</v>
      </c>
      <c r="CY19" s="33" t="s">
        <v>112</v>
      </c>
      <c r="CZ19" s="33" t="s">
        <v>2467</v>
      </c>
      <c r="DA19" s="33">
        <v>0</v>
      </c>
      <c r="DB19" s="33">
        <v>0</v>
      </c>
      <c r="DC19" s="33">
        <v>0</v>
      </c>
      <c r="DD19" s="33">
        <v>0</v>
      </c>
      <c r="DE19" s="33">
        <v>1</v>
      </c>
      <c r="DF19" s="33">
        <v>0</v>
      </c>
      <c r="DG19" s="33">
        <v>0</v>
      </c>
      <c r="DH19" s="33">
        <v>0</v>
      </c>
      <c r="DI19" s="33">
        <v>0</v>
      </c>
      <c r="DJ19" s="33">
        <v>0</v>
      </c>
      <c r="DK19" s="33">
        <v>1</v>
      </c>
      <c r="DL19" s="33">
        <v>0</v>
      </c>
      <c r="DM19" s="33">
        <v>1</v>
      </c>
      <c r="DN19" s="33">
        <v>0</v>
      </c>
      <c r="DO19" s="33">
        <v>0</v>
      </c>
      <c r="DP19" s="33">
        <v>0</v>
      </c>
      <c r="DQ19" s="33">
        <v>0</v>
      </c>
      <c r="DR19" s="33" t="s">
        <v>289</v>
      </c>
      <c r="DS19" s="33" t="s">
        <v>2407</v>
      </c>
      <c r="DT19" s="33">
        <v>1</v>
      </c>
      <c r="DU19" s="33">
        <v>1</v>
      </c>
      <c r="DV19" s="33">
        <v>1</v>
      </c>
      <c r="DW19" s="33">
        <v>1</v>
      </c>
      <c r="DX19" s="33">
        <v>1</v>
      </c>
      <c r="DY19" s="33">
        <v>0</v>
      </c>
      <c r="DZ19" s="33">
        <v>1</v>
      </c>
      <c r="EA19" s="33">
        <v>0</v>
      </c>
      <c r="EB19" s="33" t="s">
        <v>112</v>
      </c>
      <c r="EC19" s="33" t="s">
        <v>2381</v>
      </c>
      <c r="ED19" s="33" t="s">
        <v>851</v>
      </c>
      <c r="EE19" s="33" t="s">
        <v>112</v>
      </c>
      <c r="EF19" s="33" t="s">
        <v>112</v>
      </c>
      <c r="EG19" s="33" t="s">
        <v>289</v>
      </c>
      <c r="EH19" s="33" t="s">
        <v>289</v>
      </c>
      <c r="EI19" s="33" t="s">
        <v>289</v>
      </c>
      <c r="EJ19" s="33" t="s">
        <v>289</v>
      </c>
      <c r="EK19" s="33" t="s">
        <v>289</v>
      </c>
      <c r="EL19" s="33" t="s">
        <v>289</v>
      </c>
      <c r="EM19" s="33" t="s">
        <v>289</v>
      </c>
      <c r="EN19" s="33" t="s">
        <v>289</v>
      </c>
      <c r="EO19" s="33" t="s">
        <v>289</v>
      </c>
      <c r="EP19" s="33" t="s">
        <v>289</v>
      </c>
      <c r="EQ19" s="33" t="s">
        <v>289</v>
      </c>
      <c r="ER19" s="33" t="s">
        <v>289</v>
      </c>
      <c r="ES19" s="33" t="s">
        <v>289</v>
      </c>
      <c r="ET19" s="33" t="s">
        <v>289</v>
      </c>
      <c r="EU19" s="33" t="s">
        <v>289</v>
      </c>
      <c r="EV19" s="33" t="s">
        <v>289</v>
      </c>
      <c r="EW19" s="33" t="s">
        <v>289</v>
      </c>
      <c r="EX19" s="33" t="s">
        <v>289</v>
      </c>
      <c r="EY19" s="33" t="s">
        <v>289</v>
      </c>
      <c r="EZ19" s="33" t="s">
        <v>289</v>
      </c>
      <c r="FA19" s="33" t="s">
        <v>289</v>
      </c>
      <c r="FB19" s="33" t="s">
        <v>289</v>
      </c>
      <c r="FC19" s="34" t="s">
        <v>289</v>
      </c>
      <c r="FD19" s="34" t="s">
        <v>289</v>
      </c>
      <c r="FE19" s="33" t="s">
        <v>289</v>
      </c>
      <c r="FF19" s="33" t="s">
        <v>289</v>
      </c>
      <c r="FG19" s="33" t="s">
        <v>289</v>
      </c>
      <c r="FH19" s="33" t="s">
        <v>289</v>
      </c>
      <c r="FI19" s="33" t="s">
        <v>289</v>
      </c>
      <c r="FJ19" s="33" t="s">
        <v>289</v>
      </c>
      <c r="FK19" s="33" t="s">
        <v>289</v>
      </c>
      <c r="FL19" s="34"/>
      <c r="FM19" s="33" t="s">
        <v>289</v>
      </c>
      <c r="FN19" s="34" t="s">
        <v>289</v>
      </c>
      <c r="FO19" s="33" t="s">
        <v>289</v>
      </c>
      <c r="FP19" s="33" t="s">
        <v>289</v>
      </c>
      <c r="FQ19" s="33" t="s">
        <v>289</v>
      </c>
      <c r="FR19" s="33" t="s">
        <v>289</v>
      </c>
      <c r="FS19" s="33" t="s">
        <v>289</v>
      </c>
      <c r="FT19" s="33" t="s">
        <v>289</v>
      </c>
      <c r="FU19" s="33" t="s">
        <v>289</v>
      </c>
      <c r="FV19" s="33" t="s">
        <v>289</v>
      </c>
      <c r="FW19" s="33" t="s">
        <v>289</v>
      </c>
      <c r="FX19" s="33" t="s">
        <v>289</v>
      </c>
      <c r="FY19" s="33" t="s">
        <v>289</v>
      </c>
      <c r="FZ19" s="33" t="s">
        <v>289</v>
      </c>
      <c r="GA19" s="33" t="s">
        <v>289</v>
      </c>
      <c r="GB19" s="33" t="s">
        <v>289</v>
      </c>
      <c r="GC19" s="33" t="s">
        <v>289</v>
      </c>
      <c r="GD19" s="33" t="s">
        <v>289</v>
      </c>
      <c r="GE19" s="33" t="s">
        <v>289</v>
      </c>
      <c r="GF19" s="33" t="s">
        <v>289</v>
      </c>
      <c r="GG19" s="33" t="s">
        <v>289</v>
      </c>
      <c r="GH19" s="33" t="s">
        <v>289</v>
      </c>
      <c r="GI19" s="33" t="s">
        <v>289</v>
      </c>
      <c r="GJ19" s="33" t="s">
        <v>289</v>
      </c>
      <c r="GK19" s="33" t="s">
        <v>289</v>
      </c>
      <c r="GL19" s="33" t="s">
        <v>289</v>
      </c>
      <c r="GM19" s="33" t="s">
        <v>289</v>
      </c>
      <c r="GN19" s="33" t="s">
        <v>289</v>
      </c>
      <c r="GO19" s="33" t="s">
        <v>289</v>
      </c>
      <c r="GP19" s="33" t="s">
        <v>289</v>
      </c>
      <c r="GQ19" s="33" t="s">
        <v>289</v>
      </c>
      <c r="GR19" s="33" t="s">
        <v>289</v>
      </c>
      <c r="GS19" s="33" t="s">
        <v>289</v>
      </c>
      <c r="GT19" s="33" t="s">
        <v>289</v>
      </c>
      <c r="GU19" s="33" t="s">
        <v>289</v>
      </c>
      <c r="GV19" s="33" t="s">
        <v>289</v>
      </c>
      <c r="GW19" s="33" t="s">
        <v>289</v>
      </c>
      <c r="GX19" s="33" t="s">
        <v>289</v>
      </c>
      <c r="GY19" s="33" t="s">
        <v>289</v>
      </c>
      <c r="GZ19" s="33" t="s">
        <v>289</v>
      </c>
      <c r="HA19" s="33" t="s">
        <v>289</v>
      </c>
      <c r="HB19" s="33" t="s">
        <v>289</v>
      </c>
      <c r="HC19" s="33" t="s">
        <v>289</v>
      </c>
      <c r="HD19" s="33" t="s">
        <v>289</v>
      </c>
      <c r="HE19" s="33" t="s">
        <v>289</v>
      </c>
      <c r="HF19" s="33" t="s">
        <v>289</v>
      </c>
      <c r="HG19" s="33" t="s">
        <v>289</v>
      </c>
      <c r="HH19" s="33" t="s">
        <v>289</v>
      </c>
      <c r="HI19" s="33" t="s">
        <v>289</v>
      </c>
      <c r="HJ19" s="33" t="s">
        <v>289</v>
      </c>
      <c r="HK19" s="33" t="s">
        <v>289</v>
      </c>
      <c r="HL19" s="33" t="s">
        <v>289</v>
      </c>
      <c r="HM19" s="33" t="s">
        <v>289</v>
      </c>
      <c r="HN19" s="33" t="s">
        <v>289</v>
      </c>
      <c r="HO19" s="33" t="s">
        <v>289</v>
      </c>
      <c r="HP19" s="33" t="s">
        <v>289</v>
      </c>
      <c r="HQ19" s="33" t="s">
        <v>289</v>
      </c>
      <c r="HR19" s="33" t="s">
        <v>289</v>
      </c>
      <c r="HS19" s="33" t="s">
        <v>289</v>
      </c>
      <c r="HT19" s="33" t="s">
        <v>289</v>
      </c>
      <c r="HU19" s="33" t="s">
        <v>289</v>
      </c>
      <c r="HV19" s="33" t="s">
        <v>289</v>
      </c>
      <c r="HW19" s="33" t="s">
        <v>289</v>
      </c>
      <c r="HX19" s="33" t="s">
        <v>289</v>
      </c>
      <c r="HY19" s="33" t="s">
        <v>289</v>
      </c>
      <c r="HZ19" s="33" t="s">
        <v>289</v>
      </c>
      <c r="IA19" s="33" t="s">
        <v>289</v>
      </c>
      <c r="IB19" s="33" t="s">
        <v>289</v>
      </c>
      <c r="IC19" s="33" t="s">
        <v>289</v>
      </c>
      <c r="ID19" s="33" t="s">
        <v>289</v>
      </c>
      <c r="IE19" s="33" t="s">
        <v>289</v>
      </c>
      <c r="IF19" s="33" t="s">
        <v>289</v>
      </c>
      <c r="IG19" s="33" t="s">
        <v>289</v>
      </c>
      <c r="IH19" s="33" t="s">
        <v>289</v>
      </c>
      <c r="II19" s="33" t="s">
        <v>289</v>
      </c>
      <c r="IJ19" s="33" t="s">
        <v>289</v>
      </c>
      <c r="IK19" s="33" t="s">
        <v>289</v>
      </c>
      <c r="IL19" s="33" t="s">
        <v>289</v>
      </c>
      <c r="IM19" s="33" t="s">
        <v>289</v>
      </c>
      <c r="IN19" s="33" t="s">
        <v>289</v>
      </c>
      <c r="IO19" s="33" t="s">
        <v>289</v>
      </c>
      <c r="IP19" s="33" t="s">
        <v>289</v>
      </c>
      <c r="IQ19" s="33" t="s">
        <v>289</v>
      </c>
      <c r="IR19" s="33"/>
      <c r="IS19" s="33"/>
      <c r="IT19" s="33"/>
      <c r="IU19" s="33"/>
      <c r="IV19" s="33"/>
      <c r="IW19" s="33" t="s">
        <v>289</v>
      </c>
      <c r="IX19" s="33" t="s">
        <v>289</v>
      </c>
      <c r="IY19" s="33">
        <v>153515372</v>
      </c>
      <c r="IZ19" s="33" t="s">
        <v>2468</v>
      </c>
      <c r="JA19" s="33" t="s">
        <v>2469</v>
      </c>
      <c r="JB19" s="33" t="s">
        <v>289</v>
      </c>
      <c r="JC19" s="33">
        <v>11</v>
      </c>
    </row>
    <row r="20" spans="2:263" x14ac:dyDescent="0.35">
      <c r="B20" s="33" t="s">
        <v>2475</v>
      </c>
      <c r="C20" s="33" t="s">
        <v>2470</v>
      </c>
      <c r="D20" s="33" t="s">
        <v>2471</v>
      </c>
      <c r="E20" s="33" t="s">
        <v>2472</v>
      </c>
      <c r="F20" s="33"/>
      <c r="G20" s="33"/>
      <c r="H20" s="33" t="s">
        <v>289</v>
      </c>
      <c r="I20" s="33" t="s">
        <v>2472</v>
      </c>
      <c r="J20" s="33" t="s">
        <v>141</v>
      </c>
      <c r="K20" s="33" t="s">
        <v>289</v>
      </c>
      <c r="L20" s="33" t="s">
        <v>142</v>
      </c>
      <c r="M20" s="33" t="s">
        <v>141</v>
      </c>
      <c r="N20" s="33" t="s">
        <v>141</v>
      </c>
      <c r="O20" s="33" t="s">
        <v>161</v>
      </c>
      <c r="P20" s="33" t="s">
        <v>289</v>
      </c>
      <c r="Q20" s="33" t="s">
        <v>120</v>
      </c>
      <c r="R20" s="33" t="s">
        <v>144</v>
      </c>
      <c r="S20" s="33" t="s">
        <v>140</v>
      </c>
      <c r="T20" s="33" t="s">
        <v>145</v>
      </c>
      <c r="U20" s="33" t="s">
        <v>144</v>
      </c>
      <c r="V20" s="33" t="s">
        <v>529</v>
      </c>
      <c r="W20" s="33" t="s">
        <v>140</v>
      </c>
      <c r="X20" s="33" t="s">
        <v>146</v>
      </c>
      <c r="Y20" s="33" t="s">
        <v>289</v>
      </c>
      <c r="Z20" s="34" t="s">
        <v>146</v>
      </c>
      <c r="AA20" s="33" t="s">
        <v>147</v>
      </c>
      <c r="AB20" s="33" t="s">
        <v>289</v>
      </c>
      <c r="AC20" s="34" t="s">
        <v>147</v>
      </c>
      <c r="AD20" s="33" t="s">
        <v>2326</v>
      </c>
      <c r="AE20" s="33" t="s">
        <v>148</v>
      </c>
      <c r="AF20" s="33" t="s">
        <v>147</v>
      </c>
      <c r="AG20" s="33" t="s">
        <v>147</v>
      </c>
      <c r="AH20" s="33" t="s">
        <v>2327</v>
      </c>
      <c r="AI20" s="33" t="s">
        <v>112</v>
      </c>
      <c r="AJ20" s="33" t="s">
        <v>289</v>
      </c>
      <c r="AK20" s="33" t="s">
        <v>112</v>
      </c>
      <c r="AL20" s="33" t="s">
        <v>289</v>
      </c>
      <c r="AM20" s="33" t="s">
        <v>2328</v>
      </c>
      <c r="AN20" s="33" t="s">
        <v>289</v>
      </c>
      <c r="AO20" s="33" t="s">
        <v>289</v>
      </c>
      <c r="AP20" s="33" t="s">
        <v>2350</v>
      </c>
      <c r="AQ20" s="33" t="s">
        <v>289</v>
      </c>
      <c r="AR20" s="33" t="s">
        <v>137</v>
      </c>
      <c r="AS20" s="33">
        <v>0</v>
      </c>
      <c r="AT20" s="33">
        <v>1</v>
      </c>
      <c r="AU20" s="33">
        <v>0</v>
      </c>
      <c r="AV20" s="33" t="s">
        <v>138</v>
      </c>
      <c r="AW20" s="33" t="s">
        <v>2330</v>
      </c>
      <c r="AX20" s="33" t="s">
        <v>115</v>
      </c>
      <c r="AY20" s="33">
        <v>1</v>
      </c>
      <c r="AZ20" s="33">
        <v>0</v>
      </c>
      <c r="BA20" s="33">
        <v>0</v>
      </c>
      <c r="BB20" s="33">
        <v>0</v>
      </c>
      <c r="BC20" s="33">
        <v>0</v>
      </c>
      <c r="BD20" s="33">
        <v>0</v>
      </c>
      <c r="BE20" s="33">
        <v>0</v>
      </c>
      <c r="BF20" s="33">
        <v>0</v>
      </c>
      <c r="BG20" s="33">
        <v>0</v>
      </c>
      <c r="BH20" s="33">
        <v>0</v>
      </c>
      <c r="BI20" s="33" t="s">
        <v>289</v>
      </c>
      <c r="BJ20" s="33" t="s">
        <v>116</v>
      </c>
      <c r="BK20" s="33" t="s">
        <v>2331</v>
      </c>
      <c r="BL20" s="33" t="s">
        <v>289</v>
      </c>
      <c r="BM20" s="33" t="s">
        <v>289</v>
      </c>
      <c r="BN20" s="33" t="s">
        <v>289</v>
      </c>
      <c r="BO20" s="33" t="s">
        <v>289</v>
      </c>
      <c r="BP20" s="33" t="s">
        <v>289</v>
      </c>
      <c r="BQ20" s="33" t="s">
        <v>289</v>
      </c>
      <c r="BR20" s="33" t="s">
        <v>289</v>
      </c>
      <c r="BS20" s="33" t="s">
        <v>289</v>
      </c>
      <c r="BT20" s="33" t="s">
        <v>289</v>
      </c>
      <c r="BU20" s="33" t="s">
        <v>289</v>
      </c>
      <c r="BV20" s="33" t="s">
        <v>289</v>
      </c>
      <c r="BW20" s="33" t="s">
        <v>289</v>
      </c>
      <c r="BX20" s="33" t="s">
        <v>289</v>
      </c>
      <c r="BY20" s="33" t="s">
        <v>289</v>
      </c>
      <c r="BZ20" s="33" t="s">
        <v>289</v>
      </c>
      <c r="CA20" s="33" t="s">
        <v>289</v>
      </c>
      <c r="CB20" s="33" t="s">
        <v>289</v>
      </c>
      <c r="CC20" s="33" t="s">
        <v>289</v>
      </c>
      <c r="CD20" s="33" t="s">
        <v>289</v>
      </c>
      <c r="CE20" s="33" t="s">
        <v>289</v>
      </c>
      <c r="CF20" s="33" t="s">
        <v>289</v>
      </c>
      <c r="CG20" s="33" t="s">
        <v>289</v>
      </c>
      <c r="CH20" s="33" t="s">
        <v>289</v>
      </c>
      <c r="CI20" s="33" t="s">
        <v>289</v>
      </c>
      <c r="CJ20" s="33" t="s">
        <v>289</v>
      </c>
      <c r="CK20" s="33" t="s">
        <v>289</v>
      </c>
      <c r="CL20" s="33" t="s">
        <v>289</v>
      </c>
      <c r="CM20" s="33" t="s">
        <v>289</v>
      </c>
      <c r="CN20" s="33" t="s">
        <v>289</v>
      </c>
      <c r="CO20" s="33" t="s">
        <v>289</v>
      </c>
      <c r="CP20" s="33" t="s">
        <v>289</v>
      </c>
      <c r="CQ20" s="33" t="s">
        <v>289</v>
      </c>
      <c r="CR20" s="33" t="s">
        <v>289</v>
      </c>
      <c r="CS20" s="33" t="s">
        <v>289</v>
      </c>
      <c r="CT20" s="33" t="s">
        <v>289</v>
      </c>
      <c r="CU20" s="33" t="s">
        <v>289</v>
      </c>
      <c r="CV20" s="33" t="s">
        <v>289</v>
      </c>
      <c r="CW20" s="33" t="s">
        <v>289</v>
      </c>
      <c r="CX20" s="33" t="s">
        <v>289</v>
      </c>
      <c r="CY20" s="33" t="s">
        <v>289</v>
      </c>
      <c r="CZ20" s="33" t="s">
        <v>289</v>
      </c>
      <c r="DA20" s="33" t="s">
        <v>289</v>
      </c>
      <c r="DB20" s="33" t="s">
        <v>289</v>
      </c>
      <c r="DC20" s="33" t="s">
        <v>289</v>
      </c>
      <c r="DD20" s="33" t="s">
        <v>289</v>
      </c>
      <c r="DE20" s="33" t="s">
        <v>289</v>
      </c>
      <c r="DF20" s="33" t="s">
        <v>289</v>
      </c>
      <c r="DG20" s="33" t="s">
        <v>289</v>
      </c>
      <c r="DH20" s="33" t="s">
        <v>289</v>
      </c>
      <c r="DI20" s="33" t="s">
        <v>289</v>
      </c>
      <c r="DJ20" s="33" t="s">
        <v>289</v>
      </c>
      <c r="DK20" s="33" t="s">
        <v>289</v>
      </c>
      <c r="DL20" s="33" t="s">
        <v>289</v>
      </c>
      <c r="DM20" s="33" t="s">
        <v>289</v>
      </c>
      <c r="DN20" s="33" t="s">
        <v>289</v>
      </c>
      <c r="DO20" s="33" t="s">
        <v>289</v>
      </c>
      <c r="DP20" s="33" t="s">
        <v>289</v>
      </c>
      <c r="DQ20" s="33" t="s">
        <v>289</v>
      </c>
      <c r="DR20" s="33" t="s">
        <v>289</v>
      </c>
      <c r="DS20" s="33" t="s">
        <v>289</v>
      </c>
      <c r="DT20" s="33" t="s">
        <v>289</v>
      </c>
      <c r="DU20" s="33" t="s">
        <v>289</v>
      </c>
      <c r="DV20" s="33" t="s">
        <v>289</v>
      </c>
      <c r="DW20" s="33" t="s">
        <v>289</v>
      </c>
      <c r="DX20" s="33" t="s">
        <v>289</v>
      </c>
      <c r="DY20" s="33" t="s">
        <v>289</v>
      </c>
      <c r="DZ20" s="33" t="s">
        <v>289</v>
      </c>
      <c r="EA20" s="33" t="s">
        <v>289</v>
      </c>
      <c r="EB20" s="33" t="s">
        <v>289</v>
      </c>
      <c r="EC20" s="33" t="s">
        <v>289</v>
      </c>
      <c r="ED20" s="33" t="s">
        <v>289</v>
      </c>
      <c r="EE20" s="33" t="s">
        <v>289</v>
      </c>
      <c r="EF20" s="33" t="s">
        <v>289</v>
      </c>
      <c r="EG20" s="33" t="s">
        <v>2332</v>
      </c>
      <c r="EH20" s="33">
        <v>1</v>
      </c>
      <c r="EI20" s="33">
        <v>1</v>
      </c>
      <c r="EJ20" s="33">
        <v>1</v>
      </c>
      <c r="EK20" s="33">
        <v>1</v>
      </c>
      <c r="EL20" s="33">
        <v>1</v>
      </c>
      <c r="EM20" s="33">
        <v>0</v>
      </c>
      <c r="EN20" s="33">
        <v>1</v>
      </c>
      <c r="EO20" s="33">
        <v>0</v>
      </c>
      <c r="EP20" s="33" t="s">
        <v>112</v>
      </c>
      <c r="EQ20" s="33">
        <v>25</v>
      </c>
      <c r="ER20" s="33" t="s">
        <v>289</v>
      </c>
      <c r="ES20" s="33" t="s">
        <v>289</v>
      </c>
      <c r="ET20" s="33">
        <v>25</v>
      </c>
      <c r="EU20" s="33" t="s">
        <v>117</v>
      </c>
      <c r="EV20" s="33">
        <v>25</v>
      </c>
      <c r="EW20" s="33" t="s">
        <v>117</v>
      </c>
      <c r="EX20" s="33" t="s">
        <v>112</v>
      </c>
      <c r="EY20" s="33">
        <v>75</v>
      </c>
      <c r="EZ20" s="33" t="s">
        <v>289</v>
      </c>
      <c r="FA20" s="33" t="s">
        <v>289</v>
      </c>
      <c r="FB20" s="33" t="s">
        <v>289</v>
      </c>
      <c r="FC20" s="34">
        <v>75</v>
      </c>
      <c r="FD20" s="34" t="s">
        <v>117</v>
      </c>
      <c r="FE20" s="33">
        <v>25</v>
      </c>
      <c r="FF20" s="33" t="s">
        <v>117</v>
      </c>
      <c r="FG20" s="33" t="s">
        <v>112</v>
      </c>
      <c r="FH20" s="33">
        <v>75</v>
      </c>
      <c r="FI20" s="33" t="s">
        <v>289</v>
      </c>
      <c r="FJ20" s="33" t="s">
        <v>289</v>
      </c>
      <c r="FK20" s="33" t="s">
        <v>289</v>
      </c>
      <c r="FL20" s="34"/>
      <c r="FM20" s="33" t="s">
        <v>117</v>
      </c>
      <c r="FN20" s="34" t="s">
        <v>289</v>
      </c>
      <c r="FO20" s="33" t="s">
        <v>289</v>
      </c>
      <c r="FP20" s="33" t="s">
        <v>289</v>
      </c>
      <c r="FQ20" s="33" t="s">
        <v>289</v>
      </c>
      <c r="FR20" s="33" t="s">
        <v>289</v>
      </c>
      <c r="FS20" s="33" t="s">
        <v>289</v>
      </c>
      <c r="FT20" s="33" t="s">
        <v>289</v>
      </c>
      <c r="FU20" s="33" t="s">
        <v>289</v>
      </c>
      <c r="FV20" s="33" t="s">
        <v>289</v>
      </c>
      <c r="FW20" s="33" t="s">
        <v>289</v>
      </c>
      <c r="FX20" s="33" t="s">
        <v>289</v>
      </c>
      <c r="FY20" s="33" t="s">
        <v>112</v>
      </c>
      <c r="FZ20" s="33">
        <v>30</v>
      </c>
      <c r="GA20" s="33" t="s">
        <v>289</v>
      </c>
      <c r="GB20" s="33" t="s">
        <v>289</v>
      </c>
      <c r="GC20" s="33">
        <v>30</v>
      </c>
      <c r="GD20" s="33" t="s">
        <v>117</v>
      </c>
      <c r="GE20" s="33" t="s">
        <v>112</v>
      </c>
      <c r="GF20" s="33" t="s">
        <v>130</v>
      </c>
      <c r="GG20" s="33">
        <v>0</v>
      </c>
      <c r="GH20" s="33">
        <v>0</v>
      </c>
      <c r="GI20" s="33">
        <v>0</v>
      </c>
      <c r="GJ20" s="33">
        <v>0</v>
      </c>
      <c r="GK20" s="33">
        <v>0</v>
      </c>
      <c r="GL20" s="33">
        <v>0</v>
      </c>
      <c r="GM20" s="33">
        <v>0</v>
      </c>
      <c r="GN20" s="33">
        <v>0</v>
      </c>
      <c r="GO20" s="33">
        <v>0</v>
      </c>
      <c r="GP20" s="33">
        <v>0</v>
      </c>
      <c r="GQ20" s="33">
        <v>0</v>
      </c>
      <c r="GR20" s="33">
        <v>0</v>
      </c>
      <c r="GS20" s="33">
        <v>0</v>
      </c>
      <c r="GT20" s="33">
        <v>0</v>
      </c>
      <c r="GU20" s="33">
        <v>1</v>
      </c>
      <c r="GV20" s="33">
        <v>0</v>
      </c>
      <c r="GW20" s="33" t="s">
        <v>2473</v>
      </c>
      <c r="GX20" s="33" t="s">
        <v>2474</v>
      </c>
      <c r="GY20" s="133">
        <v>0</v>
      </c>
      <c r="GZ20" s="133">
        <v>1</v>
      </c>
      <c r="HA20" s="133">
        <v>1</v>
      </c>
      <c r="HB20" s="133">
        <v>0</v>
      </c>
      <c r="HC20" s="133">
        <v>1</v>
      </c>
      <c r="HD20" s="133">
        <v>0</v>
      </c>
      <c r="HE20" s="133">
        <v>1</v>
      </c>
      <c r="HF20" s="133">
        <v>0</v>
      </c>
      <c r="HG20" s="33" t="s">
        <v>112</v>
      </c>
      <c r="HH20" s="33" t="s">
        <v>120</v>
      </c>
      <c r="HI20" s="33" t="s">
        <v>122</v>
      </c>
      <c r="HJ20" s="33" t="s">
        <v>117</v>
      </c>
      <c r="HK20" s="33" t="s">
        <v>117</v>
      </c>
      <c r="HL20" s="33" t="s">
        <v>289</v>
      </c>
      <c r="HM20" s="33" t="s">
        <v>289</v>
      </c>
      <c r="HN20" s="33" t="s">
        <v>289</v>
      </c>
      <c r="HO20" s="33" t="s">
        <v>289</v>
      </c>
      <c r="HP20" s="33" t="s">
        <v>289</v>
      </c>
      <c r="HQ20" s="33" t="s">
        <v>289</v>
      </c>
      <c r="HR20" s="33" t="s">
        <v>289</v>
      </c>
      <c r="HS20" s="33" t="s">
        <v>289</v>
      </c>
      <c r="HT20" s="33" t="s">
        <v>289</v>
      </c>
      <c r="HU20" s="33" t="s">
        <v>289</v>
      </c>
      <c r="HV20" s="33" t="s">
        <v>289</v>
      </c>
      <c r="HW20" s="33" t="s">
        <v>289</v>
      </c>
      <c r="HX20" s="33" t="s">
        <v>289</v>
      </c>
      <c r="HY20" s="33" t="s">
        <v>289</v>
      </c>
      <c r="HZ20" s="33" t="s">
        <v>289</v>
      </c>
      <c r="IA20" s="33" t="s">
        <v>289</v>
      </c>
      <c r="IB20" s="33" t="s">
        <v>289</v>
      </c>
      <c r="IC20" s="33" t="s">
        <v>289</v>
      </c>
      <c r="ID20" s="33" t="s">
        <v>289</v>
      </c>
      <c r="IE20" s="33" t="s">
        <v>289</v>
      </c>
      <c r="IF20" s="33" t="s">
        <v>289</v>
      </c>
      <c r="IG20" s="33" t="s">
        <v>289</v>
      </c>
      <c r="IH20" s="33" t="s">
        <v>289</v>
      </c>
      <c r="II20" s="33" t="s">
        <v>289</v>
      </c>
      <c r="IJ20" s="33" t="s">
        <v>289</v>
      </c>
      <c r="IK20" s="33" t="s">
        <v>289</v>
      </c>
      <c r="IL20" s="33" t="s">
        <v>289</v>
      </c>
      <c r="IM20" s="33" t="s">
        <v>289</v>
      </c>
      <c r="IN20" s="33" t="s">
        <v>289</v>
      </c>
      <c r="IO20" s="33" t="s">
        <v>289</v>
      </c>
      <c r="IP20" s="33" t="s">
        <v>289</v>
      </c>
      <c r="IQ20" s="33" t="s">
        <v>289</v>
      </c>
      <c r="IR20" s="33"/>
      <c r="IS20" s="33"/>
      <c r="IT20" s="33"/>
      <c r="IU20" s="33"/>
      <c r="IV20" s="33"/>
      <c r="IW20" s="33" t="s">
        <v>289</v>
      </c>
      <c r="IX20" s="33" t="s">
        <v>289</v>
      </c>
      <c r="IY20" s="33">
        <v>153893560</v>
      </c>
      <c r="IZ20" s="33" t="s">
        <v>2475</v>
      </c>
      <c r="JA20" s="33" t="s">
        <v>2476</v>
      </c>
      <c r="JB20" s="33" t="s">
        <v>289</v>
      </c>
      <c r="JC20" s="33">
        <v>92</v>
      </c>
    </row>
    <row r="21" spans="2:263" x14ac:dyDescent="0.35">
      <c r="B21" s="33" t="s">
        <v>2481</v>
      </c>
      <c r="C21" s="33" t="s">
        <v>2477</v>
      </c>
      <c r="D21" s="33" t="s">
        <v>2478</v>
      </c>
      <c r="E21" s="33" t="s">
        <v>2359</v>
      </c>
      <c r="F21" s="33"/>
      <c r="G21" s="33"/>
      <c r="H21" s="33" t="s">
        <v>289</v>
      </c>
      <c r="I21" s="33" t="s">
        <v>2359</v>
      </c>
      <c r="J21" s="33" t="s">
        <v>209</v>
      </c>
      <c r="K21" s="33" t="s">
        <v>289</v>
      </c>
      <c r="L21" s="33" t="s">
        <v>210</v>
      </c>
      <c r="M21" s="33" t="s">
        <v>209</v>
      </c>
      <c r="N21" s="33" t="s">
        <v>209</v>
      </c>
      <c r="O21" s="33" t="s">
        <v>2360</v>
      </c>
      <c r="P21" s="33" t="s">
        <v>289</v>
      </c>
      <c r="Q21" s="33" t="s">
        <v>107</v>
      </c>
      <c r="R21" s="33" t="s">
        <v>212</v>
      </c>
      <c r="S21" s="33" t="s">
        <v>1794</v>
      </c>
      <c r="T21" s="33" t="s">
        <v>213</v>
      </c>
      <c r="U21" s="33" t="s">
        <v>212</v>
      </c>
      <c r="V21" s="33" t="s">
        <v>1793</v>
      </c>
      <c r="W21" s="33" t="s">
        <v>1794</v>
      </c>
      <c r="X21" s="33" t="s">
        <v>110</v>
      </c>
      <c r="Y21" s="33" t="s">
        <v>2432</v>
      </c>
      <c r="Z21" s="34" t="s">
        <v>2432</v>
      </c>
      <c r="AA21" s="33" t="s">
        <v>110</v>
      </c>
      <c r="AB21" s="33" t="s">
        <v>2433</v>
      </c>
      <c r="AC21" s="34" t="s">
        <v>2433</v>
      </c>
      <c r="AD21" s="33" t="s">
        <v>2361</v>
      </c>
      <c r="AE21" s="33" t="s">
        <v>111</v>
      </c>
      <c r="AF21" s="33" t="s">
        <v>110</v>
      </c>
      <c r="AG21" s="33" t="s">
        <v>2433</v>
      </c>
      <c r="AH21" s="33" t="s">
        <v>2327</v>
      </c>
      <c r="AI21" s="33" t="s">
        <v>112</v>
      </c>
      <c r="AJ21" s="33" t="s">
        <v>289</v>
      </c>
      <c r="AK21" s="33" t="s">
        <v>112</v>
      </c>
      <c r="AL21" s="33" t="s">
        <v>289</v>
      </c>
      <c r="AM21" s="33" t="s">
        <v>2328</v>
      </c>
      <c r="AN21" s="33" t="s">
        <v>289</v>
      </c>
      <c r="AO21" s="33" t="s">
        <v>289</v>
      </c>
      <c r="AP21" s="33" t="s">
        <v>2350</v>
      </c>
      <c r="AQ21" s="33" t="s">
        <v>289</v>
      </c>
      <c r="AR21" s="33" t="s">
        <v>2370</v>
      </c>
      <c r="AS21" s="33">
        <v>1</v>
      </c>
      <c r="AT21" s="33">
        <v>1</v>
      </c>
      <c r="AU21" s="33">
        <v>0</v>
      </c>
      <c r="AV21" s="33" t="s">
        <v>113</v>
      </c>
      <c r="AW21" s="33" t="s">
        <v>2351</v>
      </c>
      <c r="AX21" s="33" t="s">
        <v>115</v>
      </c>
      <c r="AY21" s="33">
        <v>1</v>
      </c>
      <c r="AZ21" s="33">
        <v>0</v>
      </c>
      <c r="BA21" s="33">
        <v>0</v>
      </c>
      <c r="BB21" s="33">
        <v>0</v>
      </c>
      <c r="BC21" s="33">
        <v>0</v>
      </c>
      <c r="BD21" s="33">
        <v>0</v>
      </c>
      <c r="BE21" s="33">
        <v>0</v>
      </c>
      <c r="BF21" s="33">
        <v>0</v>
      </c>
      <c r="BG21" s="33">
        <v>0</v>
      </c>
      <c r="BH21" s="33">
        <v>0</v>
      </c>
      <c r="BI21" s="33" t="s">
        <v>289</v>
      </c>
      <c r="BJ21" s="33" t="s">
        <v>155</v>
      </c>
      <c r="BK21" s="33" t="s">
        <v>151</v>
      </c>
      <c r="BL21" s="33" t="s">
        <v>2479</v>
      </c>
      <c r="BM21" s="33">
        <v>1</v>
      </c>
      <c r="BN21" s="33">
        <v>1</v>
      </c>
      <c r="BO21" s="33">
        <v>1</v>
      </c>
      <c r="BP21" s="33">
        <v>1</v>
      </c>
      <c r="BQ21" s="33">
        <v>0</v>
      </c>
      <c r="BR21" s="33">
        <v>0</v>
      </c>
      <c r="BS21" s="33">
        <v>1</v>
      </c>
      <c r="BT21" s="33">
        <v>0</v>
      </c>
      <c r="BU21" s="33" t="s">
        <v>2353</v>
      </c>
      <c r="BV21" s="33">
        <v>125</v>
      </c>
      <c r="BW21" s="33">
        <v>62.5</v>
      </c>
      <c r="BX21" s="33" t="s">
        <v>140</v>
      </c>
      <c r="BY21" s="33">
        <v>200</v>
      </c>
      <c r="BZ21" s="33">
        <v>76.923076923076906</v>
      </c>
      <c r="CA21" s="33" t="s">
        <v>140</v>
      </c>
      <c r="CB21" s="33">
        <v>150</v>
      </c>
      <c r="CC21" s="33">
        <v>65.2173913043478</v>
      </c>
      <c r="CD21" s="33" t="s">
        <v>140</v>
      </c>
      <c r="CE21" s="33">
        <v>200</v>
      </c>
      <c r="CF21" s="33">
        <v>68.965517241379303</v>
      </c>
      <c r="CG21" s="33" t="s">
        <v>140</v>
      </c>
      <c r="CH21" s="33" t="s">
        <v>289</v>
      </c>
      <c r="CI21" s="33" t="s">
        <v>289</v>
      </c>
      <c r="CJ21" s="33" t="s">
        <v>289</v>
      </c>
      <c r="CK21" s="33" t="s">
        <v>289</v>
      </c>
      <c r="CL21" s="33" t="s">
        <v>289</v>
      </c>
      <c r="CM21" s="33" t="s">
        <v>289</v>
      </c>
      <c r="CN21" s="33" t="s">
        <v>117</v>
      </c>
      <c r="CO21" s="33" t="s">
        <v>289</v>
      </c>
      <c r="CP21" s="33" t="s">
        <v>289</v>
      </c>
      <c r="CQ21" s="33" t="s">
        <v>124</v>
      </c>
      <c r="CR21" s="33" t="s">
        <v>125</v>
      </c>
      <c r="CS21" s="33" t="s">
        <v>2480</v>
      </c>
      <c r="CT21" s="33">
        <v>581</v>
      </c>
      <c r="CU21" s="33">
        <v>75</v>
      </c>
      <c r="CV21" s="33">
        <v>488.59724612736602</v>
      </c>
      <c r="CW21" s="33">
        <v>488.59724612736602</v>
      </c>
      <c r="CX21" s="33" t="s">
        <v>140</v>
      </c>
      <c r="CY21" s="33" t="s">
        <v>117</v>
      </c>
      <c r="CZ21" s="33" t="s">
        <v>289</v>
      </c>
      <c r="DA21" s="33" t="s">
        <v>289</v>
      </c>
      <c r="DB21" s="33" t="s">
        <v>289</v>
      </c>
      <c r="DC21" s="33" t="s">
        <v>289</v>
      </c>
      <c r="DD21" s="33" t="s">
        <v>289</v>
      </c>
      <c r="DE21" s="33" t="s">
        <v>289</v>
      </c>
      <c r="DF21" s="33" t="s">
        <v>289</v>
      </c>
      <c r="DG21" s="33" t="s">
        <v>289</v>
      </c>
      <c r="DH21" s="33" t="s">
        <v>289</v>
      </c>
      <c r="DI21" s="33" t="s">
        <v>289</v>
      </c>
      <c r="DJ21" s="33" t="s">
        <v>289</v>
      </c>
      <c r="DK21" s="33" t="s">
        <v>289</v>
      </c>
      <c r="DL21" s="33" t="s">
        <v>289</v>
      </c>
      <c r="DM21" s="33" t="s">
        <v>289</v>
      </c>
      <c r="DN21" s="33" t="s">
        <v>289</v>
      </c>
      <c r="DO21" s="33" t="s">
        <v>289</v>
      </c>
      <c r="DP21" s="33" t="s">
        <v>289</v>
      </c>
      <c r="DQ21" s="33" t="s">
        <v>289</v>
      </c>
      <c r="DR21" s="33" t="s">
        <v>289</v>
      </c>
      <c r="DS21" s="33" t="s">
        <v>289</v>
      </c>
      <c r="DT21" s="33" t="s">
        <v>289</v>
      </c>
      <c r="DU21" s="33" t="s">
        <v>289</v>
      </c>
      <c r="DV21" s="33" t="s">
        <v>289</v>
      </c>
      <c r="DW21" s="33" t="s">
        <v>289</v>
      </c>
      <c r="DX21" s="33" t="s">
        <v>289</v>
      </c>
      <c r="DY21" s="33" t="s">
        <v>289</v>
      </c>
      <c r="DZ21" s="33" t="s">
        <v>289</v>
      </c>
      <c r="EA21" s="33" t="s">
        <v>289</v>
      </c>
      <c r="EB21" s="33" t="s">
        <v>112</v>
      </c>
      <c r="EC21" s="33" t="s">
        <v>107</v>
      </c>
      <c r="ED21" s="33" t="s">
        <v>136</v>
      </c>
      <c r="EE21" s="33" t="s">
        <v>112</v>
      </c>
      <c r="EF21" s="33" t="s">
        <v>117</v>
      </c>
      <c r="EG21" s="33" t="s">
        <v>2415</v>
      </c>
      <c r="EH21" s="33">
        <v>0</v>
      </c>
      <c r="EI21" s="33">
        <v>1</v>
      </c>
      <c r="EJ21" s="33">
        <v>1</v>
      </c>
      <c r="EK21" s="33">
        <v>1</v>
      </c>
      <c r="EL21" s="33">
        <v>1</v>
      </c>
      <c r="EM21" s="33">
        <v>0</v>
      </c>
      <c r="EN21" s="33">
        <v>1</v>
      </c>
      <c r="EO21" s="33">
        <v>0</v>
      </c>
      <c r="EP21" s="33" t="s">
        <v>289</v>
      </c>
      <c r="EQ21" s="33" t="s">
        <v>289</v>
      </c>
      <c r="ER21" s="33" t="s">
        <v>289</v>
      </c>
      <c r="ES21" s="33" t="s">
        <v>289</v>
      </c>
      <c r="ET21" s="33" t="s">
        <v>289</v>
      </c>
      <c r="EU21" s="33" t="s">
        <v>289</v>
      </c>
      <c r="EV21" s="33">
        <v>100</v>
      </c>
      <c r="EW21" s="33" t="s">
        <v>140</v>
      </c>
      <c r="EX21" s="33" t="s">
        <v>112</v>
      </c>
      <c r="EY21" s="33">
        <v>75</v>
      </c>
      <c r="EZ21" s="33" t="s">
        <v>289</v>
      </c>
      <c r="FA21" s="33" t="s">
        <v>289</v>
      </c>
      <c r="FB21" s="33" t="s">
        <v>289</v>
      </c>
      <c r="FC21" s="34">
        <v>75</v>
      </c>
      <c r="FD21" s="34" t="s">
        <v>140</v>
      </c>
      <c r="FE21" s="33">
        <v>50</v>
      </c>
      <c r="FF21" s="33" t="s">
        <v>140</v>
      </c>
      <c r="FG21" s="33" t="s">
        <v>112</v>
      </c>
      <c r="FH21" s="33">
        <v>60</v>
      </c>
      <c r="FI21" s="33" t="s">
        <v>289</v>
      </c>
      <c r="FJ21" s="33" t="s">
        <v>289</v>
      </c>
      <c r="FK21" s="33" t="s">
        <v>289</v>
      </c>
      <c r="FL21" s="34"/>
      <c r="FM21" s="33" t="s">
        <v>140</v>
      </c>
      <c r="FN21" s="34" t="s">
        <v>289</v>
      </c>
      <c r="FO21" s="33" t="s">
        <v>289</v>
      </c>
      <c r="FP21" s="33" t="s">
        <v>289</v>
      </c>
      <c r="FQ21" s="33" t="s">
        <v>289</v>
      </c>
      <c r="FR21" s="33" t="s">
        <v>289</v>
      </c>
      <c r="FS21" s="33" t="s">
        <v>289</v>
      </c>
      <c r="FT21" s="33" t="s">
        <v>289</v>
      </c>
      <c r="FU21" s="33" t="s">
        <v>289</v>
      </c>
      <c r="FV21" s="33" t="s">
        <v>289</v>
      </c>
      <c r="FW21" s="33" t="s">
        <v>289</v>
      </c>
      <c r="FX21" s="33" t="s">
        <v>289</v>
      </c>
      <c r="FY21" s="33" t="s">
        <v>112</v>
      </c>
      <c r="FZ21" s="33">
        <v>50</v>
      </c>
      <c r="GA21" s="33" t="s">
        <v>289</v>
      </c>
      <c r="GB21" s="33" t="s">
        <v>289</v>
      </c>
      <c r="GC21" s="33">
        <v>50</v>
      </c>
      <c r="GD21" s="33" t="s">
        <v>140</v>
      </c>
      <c r="GE21" s="33" t="s">
        <v>117</v>
      </c>
      <c r="GF21" s="33" t="s">
        <v>289</v>
      </c>
      <c r="GG21" s="33" t="s">
        <v>289</v>
      </c>
      <c r="GH21" s="33" t="s">
        <v>289</v>
      </c>
      <c r="GI21" s="33" t="s">
        <v>289</v>
      </c>
      <c r="GJ21" s="33" t="s">
        <v>289</v>
      </c>
      <c r="GK21" s="33" t="s">
        <v>289</v>
      </c>
      <c r="GL21" s="33" t="s">
        <v>289</v>
      </c>
      <c r="GM21" s="33" t="s">
        <v>289</v>
      </c>
      <c r="GN21" s="33" t="s">
        <v>289</v>
      </c>
      <c r="GO21" s="33" t="s">
        <v>289</v>
      </c>
      <c r="GP21" s="33" t="s">
        <v>289</v>
      </c>
      <c r="GQ21" s="33" t="s">
        <v>289</v>
      </c>
      <c r="GR21" s="33" t="s">
        <v>289</v>
      </c>
      <c r="GS21" s="33" t="s">
        <v>289</v>
      </c>
      <c r="GT21" s="33" t="s">
        <v>289</v>
      </c>
      <c r="GU21" s="33" t="s">
        <v>289</v>
      </c>
      <c r="GV21" s="33" t="s">
        <v>289</v>
      </c>
      <c r="GW21" s="33" t="s">
        <v>289</v>
      </c>
      <c r="GX21" s="33" t="s">
        <v>289</v>
      </c>
      <c r="GY21" s="33" t="s">
        <v>289</v>
      </c>
      <c r="GZ21" s="33" t="s">
        <v>289</v>
      </c>
      <c r="HA21" s="33" t="s">
        <v>289</v>
      </c>
      <c r="HB21" s="33" t="s">
        <v>289</v>
      </c>
      <c r="HC21" s="33" t="s">
        <v>289</v>
      </c>
      <c r="HD21" s="33" t="s">
        <v>289</v>
      </c>
      <c r="HE21" s="33" t="s">
        <v>289</v>
      </c>
      <c r="HF21" s="33" t="s">
        <v>289</v>
      </c>
      <c r="HG21" s="33" t="s">
        <v>112</v>
      </c>
      <c r="HH21" s="33" t="s">
        <v>107</v>
      </c>
      <c r="HI21" s="33" t="s">
        <v>136</v>
      </c>
      <c r="HJ21" s="33" t="s">
        <v>112</v>
      </c>
      <c r="HK21" s="33" t="s">
        <v>117</v>
      </c>
      <c r="HL21" s="33" t="s">
        <v>289</v>
      </c>
      <c r="HM21" s="33" t="s">
        <v>289</v>
      </c>
      <c r="HN21" s="33" t="s">
        <v>289</v>
      </c>
      <c r="HO21" s="33" t="s">
        <v>289</v>
      </c>
      <c r="HP21" s="33" t="s">
        <v>289</v>
      </c>
      <c r="HQ21" s="33" t="s">
        <v>289</v>
      </c>
      <c r="HR21" s="33" t="s">
        <v>289</v>
      </c>
      <c r="HS21" s="33" t="s">
        <v>289</v>
      </c>
      <c r="HT21" s="33" t="s">
        <v>289</v>
      </c>
      <c r="HU21" s="33" t="s">
        <v>289</v>
      </c>
      <c r="HV21" s="33" t="s">
        <v>289</v>
      </c>
      <c r="HW21" s="33" t="s">
        <v>289</v>
      </c>
      <c r="HX21" s="33" t="s">
        <v>289</v>
      </c>
      <c r="HY21" s="33" t="s">
        <v>289</v>
      </c>
      <c r="HZ21" s="33" t="s">
        <v>289</v>
      </c>
      <c r="IA21" s="33" t="s">
        <v>289</v>
      </c>
      <c r="IB21" s="33" t="s">
        <v>289</v>
      </c>
      <c r="IC21" s="33" t="s">
        <v>289</v>
      </c>
      <c r="ID21" s="33" t="s">
        <v>289</v>
      </c>
      <c r="IE21" s="33" t="s">
        <v>289</v>
      </c>
      <c r="IF21" s="33" t="s">
        <v>289</v>
      </c>
      <c r="IG21" s="33" t="s">
        <v>289</v>
      </c>
      <c r="IH21" s="33" t="s">
        <v>289</v>
      </c>
      <c r="II21" s="33" t="s">
        <v>289</v>
      </c>
      <c r="IJ21" s="33" t="s">
        <v>289</v>
      </c>
      <c r="IK21" s="33" t="s">
        <v>289</v>
      </c>
      <c r="IL21" s="33" t="s">
        <v>289</v>
      </c>
      <c r="IM21" s="33" t="s">
        <v>289</v>
      </c>
      <c r="IN21" s="33" t="s">
        <v>289</v>
      </c>
      <c r="IO21" s="33" t="s">
        <v>289</v>
      </c>
      <c r="IP21" s="33" t="s">
        <v>289</v>
      </c>
      <c r="IQ21" s="33" t="s">
        <v>289</v>
      </c>
      <c r="IR21" s="33"/>
      <c r="IS21" s="33"/>
      <c r="IT21" s="33"/>
      <c r="IU21" s="33"/>
      <c r="IV21" s="33"/>
      <c r="IW21" s="33" t="s">
        <v>289</v>
      </c>
      <c r="IX21" s="33" t="s">
        <v>289</v>
      </c>
      <c r="IY21" s="33">
        <v>153549003</v>
      </c>
      <c r="IZ21" s="33" t="s">
        <v>2481</v>
      </c>
      <c r="JA21" s="33" t="s">
        <v>2482</v>
      </c>
      <c r="JB21" s="33" t="s">
        <v>289</v>
      </c>
      <c r="JC21" s="33">
        <v>21</v>
      </c>
    </row>
    <row r="22" spans="2:263" x14ac:dyDescent="0.35">
      <c r="B22" s="33" t="s">
        <v>2488</v>
      </c>
      <c r="C22" s="33" t="s">
        <v>2483</v>
      </c>
      <c r="D22" s="33" t="s">
        <v>2484</v>
      </c>
      <c r="E22" s="33" t="s">
        <v>2379</v>
      </c>
      <c r="F22" s="33"/>
      <c r="G22" s="33"/>
      <c r="H22" s="33" t="s">
        <v>289</v>
      </c>
      <c r="I22" s="33" t="s">
        <v>2379</v>
      </c>
      <c r="J22" s="33" t="s">
        <v>182</v>
      </c>
      <c r="K22" s="33" t="s">
        <v>289</v>
      </c>
      <c r="L22" s="33" t="s">
        <v>183</v>
      </c>
      <c r="M22" s="33" t="s">
        <v>182</v>
      </c>
      <c r="N22" s="33" t="s">
        <v>182</v>
      </c>
      <c r="O22" s="33" t="s">
        <v>110</v>
      </c>
      <c r="P22" s="33" t="s">
        <v>2380</v>
      </c>
      <c r="Q22" s="33" t="s">
        <v>2381</v>
      </c>
      <c r="R22" s="33" t="s">
        <v>851</v>
      </c>
      <c r="S22" s="33" t="s">
        <v>1750</v>
      </c>
      <c r="T22" s="33" t="s">
        <v>623</v>
      </c>
      <c r="U22" s="33" t="s">
        <v>851</v>
      </c>
      <c r="V22" s="33" t="s">
        <v>1749</v>
      </c>
      <c r="W22" s="33" t="s">
        <v>1750</v>
      </c>
      <c r="X22" s="33" t="s">
        <v>110</v>
      </c>
      <c r="Y22" s="33" t="s">
        <v>2382</v>
      </c>
      <c r="Z22" s="34" t="s">
        <v>2382</v>
      </c>
      <c r="AA22" s="33" t="s">
        <v>110</v>
      </c>
      <c r="AB22" s="33" t="s">
        <v>2383</v>
      </c>
      <c r="AC22" s="34" t="s">
        <v>2383</v>
      </c>
      <c r="AD22" s="33" t="s">
        <v>2326</v>
      </c>
      <c r="AE22" s="33" t="s">
        <v>111</v>
      </c>
      <c r="AF22" s="33" t="s">
        <v>110</v>
      </c>
      <c r="AG22" s="33" t="s">
        <v>2485</v>
      </c>
      <c r="AH22" s="33" t="s">
        <v>2327</v>
      </c>
      <c r="AI22" s="33" t="s">
        <v>112</v>
      </c>
      <c r="AJ22" s="33" t="s">
        <v>289</v>
      </c>
      <c r="AK22" s="33" t="s">
        <v>112</v>
      </c>
      <c r="AL22" s="33" t="s">
        <v>289</v>
      </c>
      <c r="AM22" s="33" t="s">
        <v>2328</v>
      </c>
      <c r="AN22" s="33" t="s">
        <v>289</v>
      </c>
      <c r="AO22" s="33" t="s">
        <v>289</v>
      </c>
      <c r="AP22" s="33" t="s">
        <v>2350</v>
      </c>
      <c r="AQ22" s="33" t="s">
        <v>289</v>
      </c>
      <c r="AR22" s="33" t="s">
        <v>2486</v>
      </c>
      <c r="AS22" s="33">
        <v>1</v>
      </c>
      <c r="AT22" s="33">
        <v>1</v>
      </c>
      <c r="AU22" s="33">
        <v>0</v>
      </c>
      <c r="AV22" s="33" t="s">
        <v>138</v>
      </c>
      <c r="AW22" s="33" t="s">
        <v>2330</v>
      </c>
      <c r="AX22" s="33" t="s">
        <v>115</v>
      </c>
      <c r="AY22" s="33">
        <v>1</v>
      </c>
      <c r="AZ22" s="33">
        <v>0</v>
      </c>
      <c r="BA22" s="33">
        <v>0</v>
      </c>
      <c r="BB22" s="33">
        <v>0</v>
      </c>
      <c r="BC22" s="33">
        <v>0</v>
      </c>
      <c r="BD22" s="33">
        <v>0</v>
      </c>
      <c r="BE22" s="33">
        <v>0</v>
      </c>
      <c r="BF22" s="33">
        <v>0</v>
      </c>
      <c r="BG22" s="33">
        <v>0</v>
      </c>
      <c r="BH22" s="33">
        <v>0</v>
      </c>
      <c r="BI22" s="33" t="s">
        <v>289</v>
      </c>
      <c r="BJ22" s="33" t="s">
        <v>135</v>
      </c>
      <c r="BK22" s="33" t="s">
        <v>2385</v>
      </c>
      <c r="BL22" s="33" t="s">
        <v>2392</v>
      </c>
      <c r="BM22" s="33">
        <v>1</v>
      </c>
      <c r="BN22" s="33">
        <v>1</v>
      </c>
      <c r="BO22" s="33">
        <v>0</v>
      </c>
      <c r="BP22" s="33">
        <v>1</v>
      </c>
      <c r="BQ22" s="33">
        <v>0</v>
      </c>
      <c r="BR22" s="33">
        <v>0</v>
      </c>
      <c r="BS22" s="33">
        <v>1</v>
      </c>
      <c r="BT22" s="33">
        <v>0</v>
      </c>
      <c r="BU22" s="33" t="s">
        <v>2353</v>
      </c>
      <c r="BV22" s="33">
        <v>160</v>
      </c>
      <c r="BW22" s="33">
        <v>80</v>
      </c>
      <c r="BX22" s="33" t="s">
        <v>112</v>
      </c>
      <c r="BY22" s="33">
        <v>240</v>
      </c>
      <c r="BZ22" s="33">
        <v>92.307692307692307</v>
      </c>
      <c r="CA22" s="33" t="s">
        <v>112</v>
      </c>
      <c r="CB22" s="33" t="s">
        <v>289</v>
      </c>
      <c r="CC22" s="33" t="s">
        <v>289</v>
      </c>
      <c r="CD22" s="33" t="s">
        <v>289</v>
      </c>
      <c r="CE22" s="33">
        <v>240</v>
      </c>
      <c r="CF22" s="33">
        <v>82.758620689655103</v>
      </c>
      <c r="CG22" s="33" t="s">
        <v>112</v>
      </c>
      <c r="CH22" s="33" t="s">
        <v>289</v>
      </c>
      <c r="CI22" s="33" t="s">
        <v>289</v>
      </c>
      <c r="CJ22" s="33" t="s">
        <v>289</v>
      </c>
      <c r="CK22" s="33" t="s">
        <v>289</v>
      </c>
      <c r="CL22" s="33" t="s">
        <v>289</v>
      </c>
      <c r="CM22" s="33" t="s">
        <v>289</v>
      </c>
      <c r="CN22" s="33" t="s">
        <v>117</v>
      </c>
      <c r="CO22" s="33">
        <v>2500</v>
      </c>
      <c r="CP22" s="33" t="s">
        <v>289</v>
      </c>
      <c r="CQ22" s="33" t="s">
        <v>289</v>
      </c>
      <c r="CR22" s="33" t="s">
        <v>289</v>
      </c>
      <c r="CS22" s="33" t="s">
        <v>158</v>
      </c>
      <c r="CT22" s="33">
        <v>5</v>
      </c>
      <c r="CU22" s="33">
        <v>2500</v>
      </c>
      <c r="CV22" s="33">
        <v>500</v>
      </c>
      <c r="CW22" s="33">
        <v>500</v>
      </c>
      <c r="CX22" s="33" t="s">
        <v>112</v>
      </c>
      <c r="CY22" s="33" t="s">
        <v>112</v>
      </c>
      <c r="CZ22" s="33" t="s">
        <v>2399</v>
      </c>
      <c r="DA22" s="33">
        <v>0</v>
      </c>
      <c r="DB22" s="33">
        <v>0</v>
      </c>
      <c r="DC22" s="33">
        <v>0</v>
      </c>
      <c r="DD22" s="33">
        <v>0</v>
      </c>
      <c r="DE22" s="33">
        <v>0</v>
      </c>
      <c r="DF22" s="33">
        <v>0</v>
      </c>
      <c r="DG22" s="33">
        <v>0</v>
      </c>
      <c r="DH22" s="33">
        <v>0</v>
      </c>
      <c r="DI22" s="33">
        <v>0</v>
      </c>
      <c r="DJ22" s="33">
        <v>0</v>
      </c>
      <c r="DK22" s="33">
        <v>0</v>
      </c>
      <c r="DL22" s="33">
        <v>0</v>
      </c>
      <c r="DM22" s="33">
        <v>1</v>
      </c>
      <c r="DN22" s="33">
        <v>0</v>
      </c>
      <c r="DO22" s="33">
        <v>0</v>
      </c>
      <c r="DP22" s="33">
        <v>1</v>
      </c>
      <c r="DQ22" s="33">
        <v>0</v>
      </c>
      <c r="DR22" s="33" t="s">
        <v>2400</v>
      </c>
      <c r="DS22" s="33" t="s">
        <v>2392</v>
      </c>
      <c r="DT22" s="33">
        <v>1</v>
      </c>
      <c r="DU22" s="33">
        <v>1</v>
      </c>
      <c r="DV22" s="33">
        <v>0</v>
      </c>
      <c r="DW22" s="33">
        <v>1</v>
      </c>
      <c r="DX22" s="33">
        <v>0</v>
      </c>
      <c r="DY22" s="33">
        <v>0</v>
      </c>
      <c r="DZ22" s="33">
        <v>1</v>
      </c>
      <c r="EA22" s="33">
        <v>0</v>
      </c>
      <c r="EB22" s="33" t="s">
        <v>112</v>
      </c>
      <c r="EC22" s="33" t="s">
        <v>2381</v>
      </c>
      <c r="ED22" s="33" t="s">
        <v>851</v>
      </c>
      <c r="EE22" s="33" t="s">
        <v>117</v>
      </c>
      <c r="EF22" s="33" t="s">
        <v>112</v>
      </c>
      <c r="EG22" s="33" t="s">
        <v>2487</v>
      </c>
      <c r="EH22" s="33">
        <v>1</v>
      </c>
      <c r="EI22" s="33">
        <v>0</v>
      </c>
      <c r="EJ22" s="33">
        <v>1</v>
      </c>
      <c r="EK22" s="33">
        <v>0</v>
      </c>
      <c r="EL22" s="33">
        <v>0</v>
      </c>
      <c r="EM22" s="33">
        <v>0</v>
      </c>
      <c r="EN22" s="33">
        <v>1</v>
      </c>
      <c r="EO22" s="33">
        <v>0</v>
      </c>
      <c r="EP22" s="33" t="s">
        <v>112</v>
      </c>
      <c r="EQ22" s="33">
        <v>30</v>
      </c>
      <c r="ER22" s="33" t="s">
        <v>289</v>
      </c>
      <c r="ES22" s="33" t="s">
        <v>289</v>
      </c>
      <c r="ET22" s="33">
        <v>30</v>
      </c>
      <c r="EU22" s="33" t="s">
        <v>112</v>
      </c>
      <c r="EV22" s="33" t="s">
        <v>289</v>
      </c>
      <c r="EW22" s="33" t="s">
        <v>289</v>
      </c>
      <c r="EX22" s="33" t="s">
        <v>112</v>
      </c>
      <c r="EY22" s="33">
        <v>125</v>
      </c>
      <c r="EZ22" s="33" t="s">
        <v>289</v>
      </c>
      <c r="FA22" s="33" t="s">
        <v>289</v>
      </c>
      <c r="FB22" s="33" t="s">
        <v>289</v>
      </c>
      <c r="FC22" s="34">
        <v>125</v>
      </c>
      <c r="FD22" s="34" t="s">
        <v>112</v>
      </c>
      <c r="FE22" s="33" t="s">
        <v>289</v>
      </c>
      <c r="FF22" s="33" t="s">
        <v>289</v>
      </c>
      <c r="FG22" s="33" t="s">
        <v>289</v>
      </c>
      <c r="FH22" s="33" t="s">
        <v>289</v>
      </c>
      <c r="FI22" s="33" t="s">
        <v>289</v>
      </c>
      <c r="FJ22" s="33" t="s">
        <v>289</v>
      </c>
      <c r="FK22" s="33" t="s">
        <v>289</v>
      </c>
      <c r="FL22" s="34"/>
      <c r="FM22" s="33" t="s">
        <v>289</v>
      </c>
      <c r="FN22" s="34" t="s">
        <v>289</v>
      </c>
      <c r="FO22" s="33" t="s">
        <v>289</v>
      </c>
      <c r="FP22" s="33" t="s">
        <v>289</v>
      </c>
      <c r="FQ22" s="33" t="s">
        <v>289</v>
      </c>
      <c r="FR22" s="33" t="s">
        <v>289</v>
      </c>
      <c r="FS22" s="33" t="s">
        <v>289</v>
      </c>
      <c r="FT22" s="33" t="s">
        <v>289</v>
      </c>
      <c r="FU22" s="33" t="s">
        <v>289</v>
      </c>
      <c r="FV22" s="33" t="s">
        <v>289</v>
      </c>
      <c r="FW22" s="33" t="s">
        <v>289</v>
      </c>
      <c r="FX22" s="33" t="s">
        <v>289</v>
      </c>
      <c r="FY22" s="33" t="s">
        <v>112</v>
      </c>
      <c r="FZ22" s="33">
        <v>25</v>
      </c>
      <c r="GA22" s="33" t="s">
        <v>289</v>
      </c>
      <c r="GB22" s="33" t="s">
        <v>289</v>
      </c>
      <c r="GC22" s="33">
        <v>25</v>
      </c>
      <c r="GD22" s="33" t="s">
        <v>112</v>
      </c>
      <c r="GE22" s="33" t="s">
        <v>112</v>
      </c>
      <c r="GF22" s="33" t="s">
        <v>2393</v>
      </c>
      <c r="GG22" s="33">
        <v>0</v>
      </c>
      <c r="GH22" s="33">
        <v>0</v>
      </c>
      <c r="GI22" s="33">
        <v>0</v>
      </c>
      <c r="GJ22" s="33">
        <v>0</v>
      </c>
      <c r="GK22" s="33">
        <v>0</v>
      </c>
      <c r="GL22" s="33">
        <v>0</v>
      </c>
      <c r="GM22" s="33">
        <v>0</v>
      </c>
      <c r="GN22" s="33">
        <v>0</v>
      </c>
      <c r="GO22" s="33">
        <v>0</v>
      </c>
      <c r="GP22" s="33">
        <v>1</v>
      </c>
      <c r="GQ22" s="33">
        <v>0</v>
      </c>
      <c r="GR22" s="33">
        <v>1</v>
      </c>
      <c r="GS22" s="33">
        <v>0</v>
      </c>
      <c r="GT22" s="33">
        <v>0</v>
      </c>
      <c r="GU22" s="33">
        <v>0</v>
      </c>
      <c r="GV22" s="33">
        <v>0</v>
      </c>
      <c r="GW22" s="33" t="s">
        <v>289</v>
      </c>
      <c r="GX22" s="33" t="s">
        <v>2401</v>
      </c>
      <c r="GY22" s="33">
        <v>1</v>
      </c>
      <c r="GZ22" s="33">
        <v>0</v>
      </c>
      <c r="HA22" s="33">
        <v>1</v>
      </c>
      <c r="HB22" s="33">
        <v>0</v>
      </c>
      <c r="HC22" s="33">
        <v>0</v>
      </c>
      <c r="HD22" s="33">
        <v>0</v>
      </c>
      <c r="HE22" s="33">
        <v>1</v>
      </c>
      <c r="HF22" s="33">
        <v>0</v>
      </c>
      <c r="HG22" s="33" t="s">
        <v>112</v>
      </c>
      <c r="HH22" s="33" t="s">
        <v>2381</v>
      </c>
      <c r="HI22" s="33" t="s">
        <v>851</v>
      </c>
      <c r="HJ22" s="33" t="s">
        <v>117</v>
      </c>
      <c r="HK22" s="33" t="s">
        <v>117</v>
      </c>
      <c r="HL22" s="33" t="s">
        <v>289</v>
      </c>
      <c r="HM22" s="33" t="s">
        <v>289</v>
      </c>
      <c r="HN22" s="33" t="s">
        <v>289</v>
      </c>
      <c r="HO22" s="33" t="s">
        <v>289</v>
      </c>
      <c r="HP22" s="33" t="s">
        <v>289</v>
      </c>
      <c r="HQ22" s="33" t="s">
        <v>289</v>
      </c>
      <c r="HR22" s="33" t="s">
        <v>289</v>
      </c>
      <c r="HS22" s="33" t="s">
        <v>289</v>
      </c>
      <c r="HT22" s="33" t="s">
        <v>289</v>
      </c>
      <c r="HU22" s="33" t="s">
        <v>289</v>
      </c>
      <c r="HV22" s="33" t="s">
        <v>289</v>
      </c>
      <c r="HW22" s="33" t="s">
        <v>289</v>
      </c>
      <c r="HX22" s="33" t="s">
        <v>289</v>
      </c>
      <c r="HY22" s="33" t="s">
        <v>289</v>
      </c>
      <c r="HZ22" s="33" t="s">
        <v>289</v>
      </c>
      <c r="IA22" s="33" t="s">
        <v>289</v>
      </c>
      <c r="IB22" s="33" t="s">
        <v>289</v>
      </c>
      <c r="IC22" s="33" t="s">
        <v>289</v>
      </c>
      <c r="ID22" s="33" t="s">
        <v>289</v>
      </c>
      <c r="IE22" s="33" t="s">
        <v>289</v>
      </c>
      <c r="IF22" s="33" t="s">
        <v>289</v>
      </c>
      <c r="IG22" s="33" t="s">
        <v>289</v>
      </c>
      <c r="IH22" s="33" t="s">
        <v>289</v>
      </c>
      <c r="II22" s="33" t="s">
        <v>289</v>
      </c>
      <c r="IJ22" s="33" t="s">
        <v>289</v>
      </c>
      <c r="IK22" s="33" t="s">
        <v>289</v>
      </c>
      <c r="IL22" s="33" t="s">
        <v>289</v>
      </c>
      <c r="IM22" s="33" t="s">
        <v>289</v>
      </c>
      <c r="IN22" s="33" t="s">
        <v>289</v>
      </c>
      <c r="IO22" s="33" t="s">
        <v>289</v>
      </c>
      <c r="IP22" s="33" t="s">
        <v>289</v>
      </c>
      <c r="IQ22" s="33" t="s">
        <v>289</v>
      </c>
      <c r="IR22" s="33"/>
      <c r="IS22" s="33"/>
      <c r="IT22" s="33"/>
      <c r="IU22" s="33"/>
      <c r="IV22" s="33"/>
      <c r="IW22" s="33" t="s">
        <v>289</v>
      </c>
      <c r="IX22" s="33" t="s">
        <v>289</v>
      </c>
      <c r="IY22" s="33">
        <v>153720155</v>
      </c>
      <c r="IZ22" s="33" t="s">
        <v>2488</v>
      </c>
      <c r="JA22" s="33" t="s">
        <v>2489</v>
      </c>
      <c r="JB22" s="33" t="s">
        <v>289</v>
      </c>
      <c r="JC22" s="33">
        <v>63</v>
      </c>
    </row>
    <row r="23" spans="2:263" x14ac:dyDescent="0.35">
      <c r="B23" s="33" t="s">
        <v>2493</v>
      </c>
      <c r="C23" s="33" t="s">
        <v>2490</v>
      </c>
      <c r="D23" s="33" t="s">
        <v>2491</v>
      </c>
      <c r="E23" s="33" t="s">
        <v>2379</v>
      </c>
      <c r="F23" s="33"/>
      <c r="G23" s="33"/>
      <c r="H23" s="33" t="s">
        <v>289</v>
      </c>
      <c r="I23" s="33" t="s">
        <v>2379</v>
      </c>
      <c r="J23" s="33" t="s">
        <v>166</v>
      </c>
      <c r="K23" s="33" t="s">
        <v>289</v>
      </c>
      <c r="L23" s="33" t="s">
        <v>167</v>
      </c>
      <c r="M23" s="33" t="s">
        <v>166</v>
      </c>
      <c r="N23" s="33" t="s">
        <v>166</v>
      </c>
      <c r="O23" s="33" t="s">
        <v>168</v>
      </c>
      <c r="P23" s="33" t="s">
        <v>289</v>
      </c>
      <c r="Q23" s="33" t="s">
        <v>126</v>
      </c>
      <c r="R23" s="33" t="s">
        <v>169</v>
      </c>
      <c r="S23" s="33" t="s">
        <v>1321</v>
      </c>
      <c r="T23" s="33" t="s">
        <v>170</v>
      </c>
      <c r="U23" s="33" t="s">
        <v>169</v>
      </c>
      <c r="V23" s="33" t="s">
        <v>1320</v>
      </c>
      <c r="W23" s="33" t="s">
        <v>1321</v>
      </c>
      <c r="X23" s="33" t="s">
        <v>171</v>
      </c>
      <c r="Y23" s="33" t="s">
        <v>289</v>
      </c>
      <c r="Z23" s="34" t="s">
        <v>171</v>
      </c>
      <c r="AA23" s="33" t="s">
        <v>2492</v>
      </c>
      <c r="AB23" s="33" t="s">
        <v>289</v>
      </c>
      <c r="AC23" s="34" t="s">
        <v>2492</v>
      </c>
      <c r="AD23" s="33" t="s">
        <v>2361</v>
      </c>
      <c r="AE23" s="33" t="s">
        <v>172</v>
      </c>
      <c r="AF23" s="33" t="s">
        <v>2492</v>
      </c>
      <c r="AG23" s="33" t="s">
        <v>2492</v>
      </c>
      <c r="AH23" s="33" t="s">
        <v>2327</v>
      </c>
      <c r="AI23" s="33" t="s">
        <v>112</v>
      </c>
      <c r="AJ23" s="33" t="s">
        <v>289</v>
      </c>
      <c r="AK23" s="33" t="s">
        <v>112</v>
      </c>
      <c r="AL23" s="33" t="s">
        <v>289</v>
      </c>
      <c r="AM23" s="33" t="s">
        <v>2328</v>
      </c>
      <c r="AN23" s="33" t="s">
        <v>289</v>
      </c>
      <c r="AO23" s="33" t="s">
        <v>289</v>
      </c>
      <c r="AP23" s="33" t="s">
        <v>2350</v>
      </c>
      <c r="AQ23" s="33" t="s">
        <v>289</v>
      </c>
      <c r="AR23" s="33" t="s">
        <v>114</v>
      </c>
      <c r="AS23" s="33">
        <v>1</v>
      </c>
      <c r="AT23" s="33">
        <v>0</v>
      </c>
      <c r="AU23" s="33">
        <v>0</v>
      </c>
      <c r="AV23" s="33" t="s">
        <v>113</v>
      </c>
      <c r="AW23" s="33" t="s">
        <v>2351</v>
      </c>
      <c r="AX23" s="33" t="s">
        <v>2341</v>
      </c>
      <c r="AY23" s="33">
        <v>1</v>
      </c>
      <c r="AZ23" s="33">
        <v>0</v>
      </c>
      <c r="BA23" s="33">
        <v>1</v>
      </c>
      <c r="BB23" s="33">
        <v>0</v>
      </c>
      <c r="BC23" s="33">
        <v>0</v>
      </c>
      <c r="BD23" s="33">
        <v>0</v>
      </c>
      <c r="BE23" s="33">
        <v>0</v>
      </c>
      <c r="BF23" s="33">
        <v>0</v>
      </c>
      <c r="BG23" s="33">
        <v>0</v>
      </c>
      <c r="BH23" s="33">
        <v>0</v>
      </c>
      <c r="BI23" s="33" t="s">
        <v>289</v>
      </c>
      <c r="BJ23" s="33" t="s">
        <v>116</v>
      </c>
      <c r="BK23" s="33" t="s">
        <v>2342</v>
      </c>
      <c r="BL23" s="33" t="s">
        <v>2362</v>
      </c>
      <c r="BM23" s="33">
        <v>1</v>
      </c>
      <c r="BN23" s="33">
        <v>1</v>
      </c>
      <c r="BO23" s="33">
        <v>1</v>
      </c>
      <c r="BP23" s="33">
        <v>1</v>
      </c>
      <c r="BQ23" s="33">
        <v>1</v>
      </c>
      <c r="BR23" s="33">
        <v>1</v>
      </c>
      <c r="BS23" s="33">
        <v>1</v>
      </c>
      <c r="BT23" s="33">
        <v>0</v>
      </c>
      <c r="BU23" s="33" t="s">
        <v>2353</v>
      </c>
      <c r="BV23" s="33">
        <v>250</v>
      </c>
      <c r="BW23" s="33">
        <v>125</v>
      </c>
      <c r="BX23" s="33" t="s">
        <v>117</v>
      </c>
      <c r="BY23" s="33">
        <v>250</v>
      </c>
      <c r="BZ23" s="33">
        <v>96.153846153846104</v>
      </c>
      <c r="CA23" s="33" t="s">
        <v>112</v>
      </c>
      <c r="CB23" s="33">
        <v>250</v>
      </c>
      <c r="CC23" s="33">
        <v>108.695652173913</v>
      </c>
      <c r="CD23" s="33" t="s">
        <v>112</v>
      </c>
      <c r="CE23" s="33">
        <v>250</v>
      </c>
      <c r="CF23" s="33">
        <v>86.2068965517241</v>
      </c>
      <c r="CG23" s="33" t="s">
        <v>112</v>
      </c>
      <c r="CH23" s="33">
        <v>600</v>
      </c>
      <c r="CI23" s="33">
        <v>250</v>
      </c>
      <c r="CJ23" s="33" t="s">
        <v>117</v>
      </c>
      <c r="CK23" s="33">
        <v>750</v>
      </c>
      <c r="CL23" s="33">
        <v>312.5</v>
      </c>
      <c r="CM23" s="33" t="s">
        <v>112</v>
      </c>
      <c r="CN23" s="33" t="s">
        <v>112</v>
      </c>
      <c r="CO23" s="33">
        <v>600</v>
      </c>
      <c r="CP23" s="33" t="s">
        <v>289</v>
      </c>
      <c r="CQ23" s="33" t="s">
        <v>289</v>
      </c>
      <c r="CR23" s="33" t="s">
        <v>289</v>
      </c>
      <c r="CS23" s="33" t="s">
        <v>289</v>
      </c>
      <c r="CT23" s="33" t="s">
        <v>289</v>
      </c>
      <c r="CU23" s="33" t="s">
        <v>289</v>
      </c>
      <c r="CV23" s="33" t="s">
        <v>176</v>
      </c>
      <c r="CW23" s="33">
        <v>600</v>
      </c>
      <c r="CX23" s="33" t="s">
        <v>112</v>
      </c>
      <c r="CY23" s="33" t="s">
        <v>117</v>
      </c>
      <c r="CZ23" s="33" t="s">
        <v>289</v>
      </c>
      <c r="DA23" s="33" t="s">
        <v>289</v>
      </c>
      <c r="DB23" s="33" t="s">
        <v>289</v>
      </c>
      <c r="DC23" s="33" t="s">
        <v>289</v>
      </c>
      <c r="DD23" s="33" t="s">
        <v>289</v>
      </c>
      <c r="DE23" s="33" t="s">
        <v>289</v>
      </c>
      <c r="DF23" s="33" t="s">
        <v>289</v>
      </c>
      <c r="DG23" s="33" t="s">
        <v>289</v>
      </c>
      <c r="DH23" s="33" t="s">
        <v>289</v>
      </c>
      <c r="DI23" s="33" t="s">
        <v>289</v>
      </c>
      <c r="DJ23" s="33" t="s">
        <v>289</v>
      </c>
      <c r="DK23" s="33" t="s">
        <v>289</v>
      </c>
      <c r="DL23" s="33" t="s">
        <v>289</v>
      </c>
      <c r="DM23" s="33" t="s">
        <v>289</v>
      </c>
      <c r="DN23" s="33" t="s">
        <v>289</v>
      </c>
      <c r="DO23" s="33" t="s">
        <v>289</v>
      </c>
      <c r="DP23" s="33" t="s">
        <v>289</v>
      </c>
      <c r="DQ23" s="33" t="s">
        <v>289</v>
      </c>
      <c r="DR23" s="33" t="s">
        <v>289</v>
      </c>
      <c r="DS23" s="33" t="s">
        <v>289</v>
      </c>
      <c r="DT23" s="33" t="s">
        <v>289</v>
      </c>
      <c r="DU23" s="33" t="s">
        <v>289</v>
      </c>
      <c r="DV23" s="33" t="s">
        <v>289</v>
      </c>
      <c r="DW23" s="33" t="s">
        <v>289</v>
      </c>
      <c r="DX23" s="33" t="s">
        <v>289</v>
      </c>
      <c r="DY23" s="33" t="s">
        <v>289</v>
      </c>
      <c r="DZ23" s="33" t="s">
        <v>289</v>
      </c>
      <c r="EA23" s="33" t="s">
        <v>289</v>
      </c>
      <c r="EB23" s="33" t="s">
        <v>112</v>
      </c>
      <c r="EC23" s="33" t="s">
        <v>126</v>
      </c>
      <c r="ED23" s="33" t="s">
        <v>169</v>
      </c>
      <c r="EE23" s="33" t="s">
        <v>117</v>
      </c>
      <c r="EF23" s="33" t="s">
        <v>112</v>
      </c>
      <c r="EG23" s="33" t="s">
        <v>289</v>
      </c>
      <c r="EH23" s="33" t="s">
        <v>289</v>
      </c>
      <c r="EI23" s="33" t="s">
        <v>289</v>
      </c>
      <c r="EJ23" s="33" t="s">
        <v>289</v>
      </c>
      <c r="EK23" s="33" t="s">
        <v>289</v>
      </c>
      <c r="EL23" s="33" t="s">
        <v>289</v>
      </c>
      <c r="EM23" s="33" t="s">
        <v>289</v>
      </c>
      <c r="EN23" s="33" t="s">
        <v>289</v>
      </c>
      <c r="EO23" s="33" t="s">
        <v>289</v>
      </c>
      <c r="EP23" s="33" t="s">
        <v>289</v>
      </c>
      <c r="EQ23" s="33" t="s">
        <v>289</v>
      </c>
      <c r="ER23" s="33" t="s">
        <v>289</v>
      </c>
      <c r="ES23" s="33" t="s">
        <v>289</v>
      </c>
      <c r="ET23" s="33" t="s">
        <v>289</v>
      </c>
      <c r="EU23" s="33" t="s">
        <v>289</v>
      </c>
      <c r="EV23" s="33" t="s">
        <v>289</v>
      </c>
      <c r="EW23" s="33" t="s">
        <v>289</v>
      </c>
      <c r="EX23" s="33" t="s">
        <v>289</v>
      </c>
      <c r="EY23" s="33" t="s">
        <v>289</v>
      </c>
      <c r="EZ23" s="33" t="s">
        <v>289</v>
      </c>
      <c r="FA23" s="33" t="s">
        <v>289</v>
      </c>
      <c r="FB23" s="33" t="s">
        <v>289</v>
      </c>
      <c r="FC23" s="34" t="s">
        <v>289</v>
      </c>
      <c r="FD23" s="34" t="s">
        <v>289</v>
      </c>
      <c r="FE23" s="33" t="s">
        <v>289</v>
      </c>
      <c r="FF23" s="33" t="s">
        <v>289</v>
      </c>
      <c r="FG23" s="33" t="s">
        <v>289</v>
      </c>
      <c r="FH23" s="33" t="s">
        <v>289</v>
      </c>
      <c r="FI23" s="33" t="s">
        <v>289</v>
      </c>
      <c r="FJ23" s="33" t="s">
        <v>289</v>
      </c>
      <c r="FK23" s="33" t="s">
        <v>289</v>
      </c>
      <c r="FL23" s="34"/>
      <c r="FM23" s="33" t="s">
        <v>289</v>
      </c>
      <c r="FN23" s="34" t="s">
        <v>289</v>
      </c>
      <c r="FO23" s="33" t="s">
        <v>289</v>
      </c>
      <c r="FP23" s="33" t="s">
        <v>289</v>
      </c>
      <c r="FQ23" s="33" t="s">
        <v>289</v>
      </c>
      <c r="FR23" s="33" t="s">
        <v>289</v>
      </c>
      <c r="FS23" s="33" t="s">
        <v>289</v>
      </c>
      <c r="FT23" s="33" t="s">
        <v>289</v>
      </c>
      <c r="FU23" s="33" t="s">
        <v>289</v>
      </c>
      <c r="FV23" s="33" t="s">
        <v>289</v>
      </c>
      <c r="FW23" s="33" t="s">
        <v>289</v>
      </c>
      <c r="FX23" s="33" t="s">
        <v>289</v>
      </c>
      <c r="FY23" s="33" t="s">
        <v>289</v>
      </c>
      <c r="FZ23" s="33" t="s">
        <v>289</v>
      </c>
      <c r="GA23" s="33" t="s">
        <v>289</v>
      </c>
      <c r="GB23" s="33" t="s">
        <v>289</v>
      </c>
      <c r="GC23" s="33" t="s">
        <v>289</v>
      </c>
      <c r="GD23" s="33" t="s">
        <v>289</v>
      </c>
      <c r="GE23" s="33" t="s">
        <v>289</v>
      </c>
      <c r="GF23" s="33" t="s">
        <v>289</v>
      </c>
      <c r="GG23" s="33" t="s">
        <v>289</v>
      </c>
      <c r="GH23" s="33" t="s">
        <v>289</v>
      </c>
      <c r="GI23" s="33" t="s">
        <v>289</v>
      </c>
      <c r="GJ23" s="33" t="s">
        <v>289</v>
      </c>
      <c r="GK23" s="33" t="s">
        <v>289</v>
      </c>
      <c r="GL23" s="33" t="s">
        <v>289</v>
      </c>
      <c r="GM23" s="33" t="s">
        <v>289</v>
      </c>
      <c r="GN23" s="33" t="s">
        <v>289</v>
      </c>
      <c r="GO23" s="33" t="s">
        <v>289</v>
      </c>
      <c r="GP23" s="33" t="s">
        <v>289</v>
      </c>
      <c r="GQ23" s="33" t="s">
        <v>289</v>
      </c>
      <c r="GR23" s="33" t="s">
        <v>289</v>
      </c>
      <c r="GS23" s="33" t="s">
        <v>289</v>
      </c>
      <c r="GT23" s="33" t="s">
        <v>289</v>
      </c>
      <c r="GU23" s="33" t="s">
        <v>289</v>
      </c>
      <c r="GV23" s="33" t="s">
        <v>289</v>
      </c>
      <c r="GW23" s="33" t="s">
        <v>289</v>
      </c>
      <c r="GX23" s="33" t="s">
        <v>289</v>
      </c>
      <c r="GY23" s="33" t="s">
        <v>289</v>
      </c>
      <c r="GZ23" s="33" t="s">
        <v>289</v>
      </c>
      <c r="HA23" s="33" t="s">
        <v>289</v>
      </c>
      <c r="HB23" s="33" t="s">
        <v>289</v>
      </c>
      <c r="HC23" s="33" t="s">
        <v>289</v>
      </c>
      <c r="HD23" s="33" t="s">
        <v>289</v>
      </c>
      <c r="HE23" s="33" t="s">
        <v>289</v>
      </c>
      <c r="HF23" s="33" t="s">
        <v>289</v>
      </c>
      <c r="HG23" s="33" t="s">
        <v>289</v>
      </c>
      <c r="HH23" s="33" t="s">
        <v>289</v>
      </c>
      <c r="HI23" s="33" t="s">
        <v>289</v>
      </c>
      <c r="HJ23" s="33" t="s">
        <v>289</v>
      </c>
      <c r="HK23" s="33" t="s">
        <v>289</v>
      </c>
      <c r="HL23" s="33" t="s">
        <v>289</v>
      </c>
      <c r="HM23" s="33" t="s">
        <v>289</v>
      </c>
      <c r="HN23" s="33" t="s">
        <v>289</v>
      </c>
      <c r="HO23" s="33" t="s">
        <v>289</v>
      </c>
      <c r="HP23" s="33" t="s">
        <v>289</v>
      </c>
      <c r="HQ23" s="33" t="s">
        <v>289</v>
      </c>
      <c r="HR23" s="33" t="s">
        <v>289</v>
      </c>
      <c r="HS23" s="33" t="s">
        <v>289</v>
      </c>
      <c r="HT23" s="33" t="s">
        <v>289</v>
      </c>
      <c r="HU23" s="33" t="s">
        <v>289</v>
      </c>
      <c r="HV23" s="33" t="s">
        <v>289</v>
      </c>
      <c r="HW23" s="33" t="s">
        <v>289</v>
      </c>
      <c r="HX23" s="33" t="s">
        <v>289</v>
      </c>
      <c r="HY23" s="33" t="s">
        <v>289</v>
      </c>
      <c r="HZ23" s="33" t="s">
        <v>289</v>
      </c>
      <c r="IA23" s="33" t="s">
        <v>289</v>
      </c>
      <c r="IB23" s="33" t="s">
        <v>289</v>
      </c>
      <c r="IC23" s="33" t="s">
        <v>289</v>
      </c>
      <c r="ID23" s="33" t="s">
        <v>289</v>
      </c>
      <c r="IE23" s="33" t="s">
        <v>289</v>
      </c>
      <c r="IF23" s="33" t="s">
        <v>289</v>
      </c>
      <c r="IG23" s="33" t="s">
        <v>289</v>
      </c>
      <c r="IH23" s="33" t="s">
        <v>289</v>
      </c>
      <c r="II23" s="33" t="s">
        <v>289</v>
      </c>
      <c r="IJ23" s="33" t="s">
        <v>289</v>
      </c>
      <c r="IK23" s="33" t="s">
        <v>289</v>
      </c>
      <c r="IL23" s="33" t="s">
        <v>289</v>
      </c>
      <c r="IM23" s="33" t="s">
        <v>289</v>
      </c>
      <c r="IN23" s="33" t="s">
        <v>289</v>
      </c>
      <c r="IO23" s="33" t="s">
        <v>289</v>
      </c>
      <c r="IP23" s="33" t="s">
        <v>289</v>
      </c>
      <c r="IQ23" s="33" t="s">
        <v>289</v>
      </c>
      <c r="IR23" s="33"/>
      <c r="IS23" s="33"/>
      <c r="IT23" s="33"/>
      <c r="IU23" s="33"/>
      <c r="IV23" s="33"/>
      <c r="IW23" s="33" t="s">
        <v>289</v>
      </c>
      <c r="IX23" s="33" t="s">
        <v>289</v>
      </c>
      <c r="IY23" s="33">
        <v>154200365</v>
      </c>
      <c r="IZ23" s="33" t="s">
        <v>2493</v>
      </c>
      <c r="JA23" s="33" t="s">
        <v>2494</v>
      </c>
      <c r="JB23" s="33" t="s">
        <v>289</v>
      </c>
      <c r="JC23" s="33">
        <v>112</v>
      </c>
    </row>
    <row r="24" spans="2:263" x14ac:dyDescent="0.35">
      <c r="B24" s="33" t="s">
        <v>2497</v>
      </c>
      <c r="C24" s="33" t="s">
        <v>2495</v>
      </c>
      <c r="D24" s="33" t="s">
        <v>2496</v>
      </c>
      <c r="E24" s="33" t="s">
        <v>2379</v>
      </c>
      <c r="F24" s="33"/>
      <c r="G24" s="33"/>
      <c r="H24" s="33" t="s">
        <v>289</v>
      </c>
      <c r="I24" s="33" t="s">
        <v>2379</v>
      </c>
      <c r="J24" s="33" t="s">
        <v>182</v>
      </c>
      <c r="K24" s="33" t="s">
        <v>289</v>
      </c>
      <c r="L24" s="33" t="s">
        <v>183</v>
      </c>
      <c r="M24" s="33" t="s">
        <v>182</v>
      </c>
      <c r="N24" s="33" t="s">
        <v>182</v>
      </c>
      <c r="O24" s="33" t="s">
        <v>110</v>
      </c>
      <c r="P24" s="33" t="s">
        <v>2380</v>
      </c>
      <c r="Q24" s="33" t="s">
        <v>2381</v>
      </c>
      <c r="R24" s="33" t="s">
        <v>851</v>
      </c>
      <c r="S24" s="33" t="s">
        <v>1750</v>
      </c>
      <c r="T24" s="33" t="s">
        <v>623</v>
      </c>
      <c r="U24" s="33" t="s">
        <v>851</v>
      </c>
      <c r="V24" s="33" t="s">
        <v>1749</v>
      </c>
      <c r="W24" s="33" t="s">
        <v>1750</v>
      </c>
      <c r="X24" s="33" t="s">
        <v>110</v>
      </c>
      <c r="Y24" s="33" t="s">
        <v>2382</v>
      </c>
      <c r="Z24" s="34" t="s">
        <v>2382</v>
      </c>
      <c r="AA24" s="33" t="s">
        <v>110</v>
      </c>
      <c r="AB24" s="33" t="s">
        <v>2383</v>
      </c>
      <c r="AC24" s="34" t="s">
        <v>2383</v>
      </c>
      <c r="AD24" s="33" t="s">
        <v>2326</v>
      </c>
      <c r="AE24" s="33" t="s">
        <v>111</v>
      </c>
      <c r="AF24" s="33" t="s">
        <v>110</v>
      </c>
      <c r="AG24" s="33" t="s">
        <v>2384</v>
      </c>
      <c r="AH24" s="33" t="s">
        <v>2327</v>
      </c>
      <c r="AI24" s="33" t="s">
        <v>112</v>
      </c>
      <c r="AJ24" s="33" t="s">
        <v>289</v>
      </c>
      <c r="AK24" s="33" t="s">
        <v>112</v>
      </c>
      <c r="AL24" s="33" t="s">
        <v>289</v>
      </c>
      <c r="AM24" s="33" t="s">
        <v>2328</v>
      </c>
      <c r="AN24" s="33" t="s">
        <v>289</v>
      </c>
      <c r="AO24" s="33" t="s">
        <v>289</v>
      </c>
      <c r="AP24" s="33" t="s">
        <v>2350</v>
      </c>
      <c r="AQ24" s="33" t="s">
        <v>289</v>
      </c>
      <c r="AR24" s="33" t="s">
        <v>137</v>
      </c>
      <c r="AS24" s="33">
        <v>0</v>
      </c>
      <c r="AT24" s="33">
        <v>1</v>
      </c>
      <c r="AU24" s="33">
        <v>0</v>
      </c>
      <c r="AV24" s="33" t="s">
        <v>138</v>
      </c>
      <c r="AW24" s="33" t="s">
        <v>2330</v>
      </c>
      <c r="AX24" s="33" t="s">
        <v>115</v>
      </c>
      <c r="AY24" s="33">
        <v>1</v>
      </c>
      <c r="AZ24" s="33">
        <v>0</v>
      </c>
      <c r="BA24" s="33">
        <v>0</v>
      </c>
      <c r="BB24" s="33">
        <v>0</v>
      </c>
      <c r="BC24" s="33">
        <v>0</v>
      </c>
      <c r="BD24" s="33">
        <v>0</v>
      </c>
      <c r="BE24" s="33">
        <v>0</v>
      </c>
      <c r="BF24" s="33">
        <v>0</v>
      </c>
      <c r="BG24" s="33">
        <v>0</v>
      </c>
      <c r="BH24" s="33">
        <v>0</v>
      </c>
      <c r="BI24" s="33" t="s">
        <v>289</v>
      </c>
      <c r="BJ24" s="33" t="s">
        <v>135</v>
      </c>
      <c r="BK24" s="33" t="s">
        <v>2385</v>
      </c>
      <c r="BL24" s="33" t="s">
        <v>289</v>
      </c>
      <c r="BM24" s="33" t="s">
        <v>289</v>
      </c>
      <c r="BN24" s="33" t="s">
        <v>289</v>
      </c>
      <c r="BO24" s="33" t="s">
        <v>289</v>
      </c>
      <c r="BP24" s="33" t="s">
        <v>289</v>
      </c>
      <c r="BQ24" s="33" t="s">
        <v>289</v>
      </c>
      <c r="BR24" s="33" t="s">
        <v>289</v>
      </c>
      <c r="BS24" s="33" t="s">
        <v>289</v>
      </c>
      <c r="BT24" s="33" t="s">
        <v>289</v>
      </c>
      <c r="BU24" s="33" t="s">
        <v>289</v>
      </c>
      <c r="BV24" s="33" t="s">
        <v>289</v>
      </c>
      <c r="BW24" s="33" t="s">
        <v>289</v>
      </c>
      <c r="BX24" s="33" t="s">
        <v>289</v>
      </c>
      <c r="BY24" s="33" t="s">
        <v>289</v>
      </c>
      <c r="BZ24" s="33" t="s">
        <v>289</v>
      </c>
      <c r="CA24" s="33" t="s">
        <v>289</v>
      </c>
      <c r="CB24" s="33" t="s">
        <v>289</v>
      </c>
      <c r="CC24" s="33" t="s">
        <v>289</v>
      </c>
      <c r="CD24" s="33" t="s">
        <v>289</v>
      </c>
      <c r="CE24" s="33" t="s">
        <v>289</v>
      </c>
      <c r="CF24" s="33" t="s">
        <v>289</v>
      </c>
      <c r="CG24" s="33" t="s">
        <v>289</v>
      </c>
      <c r="CH24" s="33" t="s">
        <v>289</v>
      </c>
      <c r="CI24" s="33" t="s">
        <v>289</v>
      </c>
      <c r="CJ24" s="33" t="s">
        <v>289</v>
      </c>
      <c r="CK24" s="33" t="s">
        <v>289</v>
      </c>
      <c r="CL24" s="33" t="s">
        <v>289</v>
      </c>
      <c r="CM24" s="33" t="s">
        <v>289</v>
      </c>
      <c r="CN24" s="33" t="s">
        <v>289</v>
      </c>
      <c r="CO24" s="33" t="s">
        <v>289</v>
      </c>
      <c r="CP24" s="33" t="s">
        <v>289</v>
      </c>
      <c r="CQ24" s="33" t="s">
        <v>289</v>
      </c>
      <c r="CR24" s="33" t="s">
        <v>289</v>
      </c>
      <c r="CS24" s="33" t="s">
        <v>289</v>
      </c>
      <c r="CT24" s="33" t="s">
        <v>289</v>
      </c>
      <c r="CU24" s="33" t="s">
        <v>289</v>
      </c>
      <c r="CV24" s="33" t="s">
        <v>289</v>
      </c>
      <c r="CW24" s="33" t="s">
        <v>289</v>
      </c>
      <c r="CX24" s="33" t="s">
        <v>289</v>
      </c>
      <c r="CY24" s="33" t="s">
        <v>289</v>
      </c>
      <c r="CZ24" s="33" t="s">
        <v>289</v>
      </c>
      <c r="DA24" s="33" t="s">
        <v>289</v>
      </c>
      <c r="DB24" s="33" t="s">
        <v>289</v>
      </c>
      <c r="DC24" s="33" t="s">
        <v>289</v>
      </c>
      <c r="DD24" s="33" t="s">
        <v>289</v>
      </c>
      <c r="DE24" s="33" t="s">
        <v>289</v>
      </c>
      <c r="DF24" s="33" t="s">
        <v>289</v>
      </c>
      <c r="DG24" s="33" t="s">
        <v>289</v>
      </c>
      <c r="DH24" s="33" t="s">
        <v>289</v>
      </c>
      <c r="DI24" s="33" t="s">
        <v>289</v>
      </c>
      <c r="DJ24" s="33" t="s">
        <v>289</v>
      </c>
      <c r="DK24" s="33" t="s">
        <v>289</v>
      </c>
      <c r="DL24" s="33" t="s">
        <v>289</v>
      </c>
      <c r="DM24" s="33" t="s">
        <v>289</v>
      </c>
      <c r="DN24" s="33" t="s">
        <v>289</v>
      </c>
      <c r="DO24" s="33" t="s">
        <v>289</v>
      </c>
      <c r="DP24" s="33" t="s">
        <v>289</v>
      </c>
      <c r="DQ24" s="33" t="s">
        <v>289</v>
      </c>
      <c r="DR24" s="33" t="s">
        <v>289</v>
      </c>
      <c r="DS24" s="33" t="s">
        <v>289</v>
      </c>
      <c r="DT24" s="33" t="s">
        <v>289</v>
      </c>
      <c r="DU24" s="33" t="s">
        <v>289</v>
      </c>
      <c r="DV24" s="33" t="s">
        <v>289</v>
      </c>
      <c r="DW24" s="33" t="s">
        <v>289</v>
      </c>
      <c r="DX24" s="33" t="s">
        <v>289</v>
      </c>
      <c r="DY24" s="33" t="s">
        <v>289</v>
      </c>
      <c r="DZ24" s="33" t="s">
        <v>289</v>
      </c>
      <c r="EA24" s="33" t="s">
        <v>289</v>
      </c>
      <c r="EB24" s="33" t="s">
        <v>289</v>
      </c>
      <c r="EC24" s="33" t="s">
        <v>289</v>
      </c>
      <c r="ED24" s="33" t="s">
        <v>289</v>
      </c>
      <c r="EE24" s="33" t="s">
        <v>289</v>
      </c>
      <c r="EF24" s="33" t="s">
        <v>289</v>
      </c>
      <c r="EG24" s="33" t="s">
        <v>2386</v>
      </c>
      <c r="EH24" s="33">
        <v>1</v>
      </c>
      <c r="EI24" s="33">
        <v>1</v>
      </c>
      <c r="EJ24" s="33">
        <v>1</v>
      </c>
      <c r="EK24" s="33">
        <v>0</v>
      </c>
      <c r="EL24" s="33">
        <v>0</v>
      </c>
      <c r="EM24" s="33">
        <v>0</v>
      </c>
      <c r="EN24" s="33">
        <v>1</v>
      </c>
      <c r="EO24" s="33">
        <v>0</v>
      </c>
      <c r="EP24" s="33" t="s">
        <v>112</v>
      </c>
      <c r="EQ24" s="33">
        <v>30</v>
      </c>
      <c r="ER24" s="33" t="s">
        <v>289</v>
      </c>
      <c r="ES24" s="33" t="s">
        <v>289</v>
      </c>
      <c r="ET24" s="33">
        <v>30</v>
      </c>
      <c r="EU24" s="33" t="s">
        <v>112</v>
      </c>
      <c r="EV24" s="33">
        <v>25</v>
      </c>
      <c r="EW24" s="33" t="s">
        <v>112</v>
      </c>
      <c r="EX24" s="33" t="s">
        <v>112</v>
      </c>
      <c r="EY24" s="33">
        <v>125</v>
      </c>
      <c r="EZ24" s="33" t="s">
        <v>289</v>
      </c>
      <c r="FA24" s="33" t="s">
        <v>289</v>
      </c>
      <c r="FB24" s="33" t="s">
        <v>289</v>
      </c>
      <c r="FC24" s="34">
        <v>125</v>
      </c>
      <c r="FD24" s="34" t="s">
        <v>112</v>
      </c>
      <c r="FE24" s="33" t="s">
        <v>289</v>
      </c>
      <c r="FF24" s="33" t="s">
        <v>289</v>
      </c>
      <c r="FG24" s="33" t="s">
        <v>289</v>
      </c>
      <c r="FH24" s="33" t="s">
        <v>289</v>
      </c>
      <c r="FI24" s="33" t="s">
        <v>289</v>
      </c>
      <c r="FJ24" s="33" t="s">
        <v>289</v>
      </c>
      <c r="FK24" s="33" t="s">
        <v>289</v>
      </c>
      <c r="FL24" s="34"/>
      <c r="FM24" s="33" t="s">
        <v>289</v>
      </c>
      <c r="FN24" s="34" t="s">
        <v>289</v>
      </c>
      <c r="FO24" s="33" t="s">
        <v>289</v>
      </c>
      <c r="FP24" s="33" t="s">
        <v>289</v>
      </c>
      <c r="FQ24" s="33" t="s">
        <v>289</v>
      </c>
      <c r="FR24" s="33" t="s">
        <v>289</v>
      </c>
      <c r="FS24" s="33" t="s">
        <v>289</v>
      </c>
      <c r="FT24" s="33" t="s">
        <v>289</v>
      </c>
      <c r="FU24" s="33" t="s">
        <v>289</v>
      </c>
      <c r="FV24" s="33" t="s">
        <v>289</v>
      </c>
      <c r="FW24" s="33" t="s">
        <v>289</v>
      </c>
      <c r="FX24" s="33" t="s">
        <v>289</v>
      </c>
      <c r="FY24" s="33" t="s">
        <v>112</v>
      </c>
      <c r="FZ24" s="33">
        <v>50</v>
      </c>
      <c r="GA24" s="33" t="s">
        <v>289</v>
      </c>
      <c r="GB24" s="33" t="s">
        <v>289</v>
      </c>
      <c r="GC24" s="33">
        <v>50</v>
      </c>
      <c r="GD24" s="33" t="s">
        <v>112</v>
      </c>
      <c r="GE24" s="33" t="s">
        <v>112</v>
      </c>
      <c r="GF24" s="33" t="s">
        <v>2387</v>
      </c>
      <c r="GG24" s="33">
        <v>0</v>
      </c>
      <c r="GH24" s="33">
        <v>0</v>
      </c>
      <c r="GI24" s="33">
        <v>0</v>
      </c>
      <c r="GJ24" s="33">
        <v>0</v>
      </c>
      <c r="GK24" s="33">
        <v>0</v>
      </c>
      <c r="GL24" s="33">
        <v>0</v>
      </c>
      <c r="GM24" s="33">
        <v>0</v>
      </c>
      <c r="GN24" s="33">
        <v>0</v>
      </c>
      <c r="GO24" s="33">
        <v>0</v>
      </c>
      <c r="GP24" s="33">
        <v>1</v>
      </c>
      <c r="GQ24" s="33">
        <v>0</v>
      </c>
      <c r="GR24" s="33">
        <v>1</v>
      </c>
      <c r="GS24" s="33">
        <v>0</v>
      </c>
      <c r="GT24" s="33">
        <v>0</v>
      </c>
      <c r="GU24" s="33">
        <v>0</v>
      </c>
      <c r="GV24" s="33">
        <v>0</v>
      </c>
      <c r="GW24" s="33" t="s">
        <v>289</v>
      </c>
      <c r="GX24" s="33" t="s">
        <v>2386</v>
      </c>
      <c r="GY24" s="33">
        <v>1</v>
      </c>
      <c r="GZ24" s="33">
        <v>1</v>
      </c>
      <c r="HA24" s="33">
        <v>1</v>
      </c>
      <c r="HB24" s="33">
        <v>0</v>
      </c>
      <c r="HC24" s="33">
        <v>0</v>
      </c>
      <c r="HD24" s="33">
        <v>0</v>
      </c>
      <c r="HE24" s="33">
        <v>1</v>
      </c>
      <c r="HF24" s="33">
        <v>0</v>
      </c>
      <c r="HG24" s="33" t="s">
        <v>112</v>
      </c>
      <c r="HH24" s="33" t="s">
        <v>2381</v>
      </c>
      <c r="HI24" s="33" t="s">
        <v>851</v>
      </c>
      <c r="HJ24" s="33" t="s">
        <v>117</v>
      </c>
      <c r="HK24" s="33" t="s">
        <v>117</v>
      </c>
      <c r="HL24" s="33" t="s">
        <v>289</v>
      </c>
      <c r="HM24" s="33" t="s">
        <v>289</v>
      </c>
      <c r="HN24" s="33" t="s">
        <v>289</v>
      </c>
      <c r="HO24" s="33" t="s">
        <v>289</v>
      </c>
      <c r="HP24" s="33" t="s">
        <v>289</v>
      </c>
      <c r="HQ24" s="33" t="s">
        <v>289</v>
      </c>
      <c r="HR24" s="33" t="s">
        <v>289</v>
      </c>
      <c r="HS24" s="33" t="s">
        <v>289</v>
      </c>
      <c r="HT24" s="33" t="s">
        <v>289</v>
      </c>
      <c r="HU24" s="33" t="s">
        <v>289</v>
      </c>
      <c r="HV24" s="33" t="s">
        <v>289</v>
      </c>
      <c r="HW24" s="33" t="s">
        <v>289</v>
      </c>
      <c r="HX24" s="33" t="s">
        <v>289</v>
      </c>
      <c r="HY24" s="33" t="s">
        <v>289</v>
      </c>
      <c r="HZ24" s="33" t="s">
        <v>289</v>
      </c>
      <c r="IA24" s="33" t="s">
        <v>289</v>
      </c>
      <c r="IB24" s="33" t="s">
        <v>289</v>
      </c>
      <c r="IC24" s="33" t="s">
        <v>289</v>
      </c>
      <c r="ID24" s="33" t="s">
        <v>289</v>
      </c>
      <c r="IE24" s="33" t="s">
        <v>289</v>
      </c>
      <c r="IF24" s="33" t="s">
        <v>289</v>
      </c>
      <c r="IG24" s="33" t="s">
        <v>289</v>
      </c>
      <c r="IH24" s="33" t="s">
        <v>289</v>
      </c>
      <c r="II24" s="33" t="s">
        <v>289</v>
      </c>
      <c r="IJ24" s="33" t="s">
        <v>289</v>
      </c>
      <c r="IK24" s="33" t="s">
        <v>289</v>
      </c>
      <c r="IL24" s="33" t="s">
        <v>289</v>
      </c>
      <c r="IM24" s="33" t="s">
        <v>289</v>
      </c>
      <c r="IN24" s="33" t="s">
        <v>289</v>
      </c>
      <c r="IO24" s="33" t="s">
        <v>289</v>
      </c>
      <c r="IP24" s="33" t="s">
        <v>289</v>
      </c>
      <c r="IQ24" s="33" t="s">
        <v>289</v>
      </c>
      <c r="IR24" s="33"/>
      <c r="IS24" s="33"/>
      <c r="IT24" s="33"/>
      <c r="IU24" s="33"/>
      <c r="IV24" s="33"/>
      <c r="IW24" s="33" t="s">
        <v>289</v>
      </c>
      <c r="IX24" s="33" t="s">
        <v>289</v>
      </c>
      <c r="IY24" s="33">
        <v>153720156</v>
      </c>
      <c r="IZ24" s="33" t="s">
        <v>2497</v>
      </c>
      <c r="JA24" s="33" t="s">
        <v>2498</v>
      </c>
      <c r="JB24" s="33" t="s">
        <v>289</v>
      </c>
      <c r="JC24" s="33">
        <v>2</v>
      </c>
    </row>
    <row r="25" spans="2:263" x14ac:dyDescent="0.35">
      <c r="B25" s="33" t="s">
        <v>2501</v>
      </c>
      <c r="C25" s="33" t="s">
        <v>2499</v>
      </c>
      <c r="D25" s="33" t="s">
        <v>2500</v>
      </c>
      <c r="E25" s="33" t="s">
        <v>2359</v>
      </c>
      <c r="F25" s="33"/>
      <c r="G25" s="33"/>
      <c r="H25" s="33" t="s">
        <v>289</v>
      </c>
      <c r="I25" s="33" t="s">
        <v>2359</v>
      </c>
      <c r="J25" s="33" t="s">
        <v>198</v>
      </c>
      <c r="K25" s="33" t="s">
        <v>289</v>
      </c>
      <c r="L25" s="33" t="s">
        <v>199</v>
      </c>
      <c r="M25" s="33" t="s">
        <v>198</v>
      </c>
      <c r="N25" s="33" t="s">
        <v>198</v>
      </c>
      <c r="O25" s="33" t="s">
        <v>206</v>
      </c>
      <c r="P25" s="33" t="s">
        <v>289</v>
      </c>
      <c r="Q25" s="33" t="s">
        <v>120</v>
      </c>
      <c r="R25" s="33" t="s">
        <v>122</v>
      </c>
      <c r="S25" s="33" t="s">
        <v>998</v>
      </c>
      <c r="T25" s="33" t="s">
        <v>207</v>
      </c>
      <c r="U25" s="33" t="s">
        <v>122</v>
      </c>
      <c r="V25" s="33" t="s">
        <v>997</v>
      </c>
      <c r="W25" s="33" t="s">
        <v>998</v>
      </c>
      <c r="X25" s="33" t="s">
        <v>2413</v>
      </c>
      <c r="Y25" s="33" t="s">
        <v>289</v>
      </c>
      <c r="Z25" s="34" t="s">
        <v>2413</v>
      </c>
      <c r="AA25" s="33" t="s">
        <v>2414</v>
      </c>
      <c r="AB25" s="33" t="s">
        <v>289</v>
      </c>
      <c r="AC25" s="34" t="s">
        <v>2414</v>
      </c>
      <c r="AD25" s="33" t="s">
        <v>2361</v>
      </c>
      <c r="AE25" s="33" t="s">
        <v>208</v>
      </c>
      <c r="AF25" s="33" t="s">
        <v>2414</v>
      </c>
      <c r="AG25" s="33" t="s">
        <v>2414</v>
      </c>
      <c r="AH25" s="33" t="s">
        <v>2452</v>
      </c>
      <c r="AI25" s="33" t="s">
        <v>112</v>
      </c>
      <c r="AJ25" s="33" t="s">
        <v>289</v>
      </c>
      <c r="AK25" s="33" t="s">
        <v>112</v>
      </c>
      <c r="AL25" s="33" t="s">
        <v>289</v>
      </c>
      <c r="AM25" s="33" t="s">
        <v>2340</v>
      </c>
      <c r="AN25" s="33" t="s">
        <v>289</v>
      </c>
      <c r="AO25" s="33" t="s">
        <v>289</v>
      </c>
      <c r="AP25" s="33" t="s">
        <v>289</v>
      </c>
      <c r="AQ25" s="33" t="s">
        <v>289</v>
      </c>
      <c r="AR25" s="33" t="s">
        <v>289</v>
      </c>
      <c r="AS25" s="33" t="s">
        <v>289</v>
      </c>
      <c r="AT25" s="33" t="s">
        <v>289</v>
      </c>
      <c r="AU25" s="33" t="s">
        <v>289</v>
      </c>
      <c r="AV25" s="33" t="s">
        <v>289</v>
      </c>
      <c r="AW25" s="33" t="s">
        <v>289</v>
      </c>
      <c r="AX25" s="33" t="s">
        <v>289</v>
      </c>
      <c r="AY25" s="33" t="s">
        <v>289</v>
      </c>
      <c r="AZ25" s="33" t="s">
        <v>289</v>
      </c>
      <c r="BA25" s="33" t="s">
        <v>289</v>
      </c>
      <c r="BB25" s="33" t="s">
        <v>289</v>
      </c>
      <c r="BC25" s="33" t="s">
        <v>289</v>
      </c>
      <c r="BD25" s="33" t="s">
        <v>289</v>
      </c>
      <c r="BE25" s="33" t="s">
        <v>289</v>
      </c>
      <c r="BF25" s="33" t="s">
        <v>289</v>
      </c>
      <c r="BG25" s="33" t="s">
        <v>289</v>
      </c>
      <c r="BH25" s="33" t="s">
        <v>289</v>
      </c>
      <c r="BI25" s="33" t="s">
        <v>289</v>
      </c>
      <c r="BJ25" s="33" t="s">
        <v>289</v>
      </c>
      <c r="BK25" s="33" t="s">
        <v>289</v>
      </c>
      <c r="BL25" s="33" t="s">
        <v>289</v>
      </c>
      <c r="BM25" s="33" t="s">
        <v>289</v>
      </c>
      <c r="BN25" s="33" t="s">
        <v>289</v>
      </c>
      <c r="BO25" s="33" t="s">
        <v>289</v>
      </c>
      <c r="BP25" s="33" t="s">
        <v>289</v>
      </c>
      <c r="BQ25" s="33" t="s">
        <v>289</v>
      </c>
      <c r="BR25" s="33" t="s">
        <v>289</v>
      </c>
      <c r="BS25" s="33" t="s">
        <v>289</v>
      </c>
      <c r="BT25" s="33" t="s">
        <v>289</v>
      </c>
      <c r="BU25" s="33" t="s">
        <v>289</v>
      </c>
      <c r="BV25" s="33" t="s">
        <v>289</v>
      </c>
      <c r="BW25" s="33" t="s">
        <v>289</v>
      </c>
      <c r="BX25" s="33" t="s">
        <v>289</v>
      </c>
      <c r="BY25" s="33" t="s">
        <v>289</v>
      </c>
      <c r="BZ25" s="33" t="s">
        <v>289</v>
      </c>
      <c r="CA25" s="33" t="s">
        <v>289</v>
      </c>
      <c r="CB25" s="33" t="s">
        <v>289</v>
      </c>
      <c r="CC25" s="33" t="s">
        <v>289</v>
      </c>
      <c r="CD25" s="33" t="s">
        <v>289</v>
      </c>
      <c r="CE25" s="33" t="s">
        <v>289</v>
      </c>
      <c r="CF25" s="33" t="s">
        <v>289</v>
      </c>
      <c r="CG25" s="33" t="s">
        <v>289</v>
      </c>
      <c r="CH25" s="33" t="s">
        <v>289</v>
      </c>
      <c r="CI25" s="33" t="s">
        <v>289</v>
      </c>
      <c r="CJ25" s="33" t="s">
        <v>289</v>
      </c>
      <c r="CK25" s="33" t="s">
        <v>289</v>
      </c>
      <c r="CL25" s="33" t="s">
        <v>289</v>
      </c>
      <c r="CM25" s="33" t="s">
        <v>289</v>
      </c>
      <c r="CN25" s="33" t="s">
        <v>289</v>
      </c>
      <c r="CO25" s="33" t="s">
        <v>289</v>
      </c>
      <c r="CP25" s="33" t="s">
        <v>289</v>
      </c>
      <c r="CQ25" s="33" t="s">
        <v>289</v>
      </c>
      <c r="CR25" s="33" t="s">
        <v>289</v>
      </c>
      <c r="CS25" s="33" t="s">
        <v>289</v>
      </c>
      <c r="CT25" s="33" t="s">
        <v>289</v>
      </c>
      <c r="CU25" s="33" t="s">
        <v>289</v>
      </c>
      <c r="CV25" s="33" t="s">
        <v>289</v>
      </c>
      <c r="CW25" s="33" t="s">
        <v>289</v>
      </c>
      <c r="CX25" s="33" t="s">
        <v>289</v>
      </c>
      <c r="CY25" s="33" t="s">
        <v>289</v>
      </c>
      <c r="CZ25" s="33" t="s">
        <v>289</v>
      </c>
      <c r="DA25" s="33" t="s">
        <v>289</v>
      </c>
      <c r="DB25" s="33" t="s">
        <v>289</v>
      </c>
      <c r="DC25" s="33" t="s">
        <v>289</v>
      </c>
      <c r="DD25" s="33" t="s">
        <v>289</v>
      </c>
      <c r="DE25" s="33" t="s">
        <v>289</v>
      </c>
      <c r="DF25" s="33" t="s">
        <v>289</v>
      </c>
      <c r="DG25" s="33" t="s">
        <v>289</v>
      </c>
      <c r="DH25" s="33" t="s">
        <v>289</v>
      </c>
      <c r="DI25" s="33" t="s">
        <v>289</v>
      </c>
      <c r="DJ25" s="33" t="s">
        <v>289</v>
      </c>
      <c r="DK25" s="33" t="s">
        <v>289</v>
      </c>
      <c r="DL25" s="33" t="s">
        <v>289</v>
      </c>
      <c r="DM25" s="33" t="s">
        <v>289</v>
      </c>
      <c r="DN25" s="33" t="s">
        <v>289</v>
      </c>
      <c r="DO25" s="33" t="s">
        <v>289</v>
      </c>
      <c r="DP25" s="33" t="s">
        <v>289</v>
      </c>
      <c r="DQ25" s="33" t="s">
        <v>289</v>
      </c>
      <c r="DR25" s="33" t="s">
        <v>289</v>
      </c>
      <c r="DS25" s="33" t="s">
        <v>289</v>
      </c>
      <c r="DT25" s="33" t="s">
        <v>289</v>
      </c>
      <c r="DU25" s="33" t="s">
        <v>289</v>
      </c>
      <c r="DV25" s="33" t="s">
        <v>289</v>
      </c>
      <c r="DW25" s="33" t="s">
        <v>289</v>
      </c>
      <c r="DX25" s="33" t="s">
        <v>289</v>
      </c>
      <c r="DY25" s="33" t="s">
        <v>289</v>
      </c>
      <c r="DZ25" s="33" t="s">
        <v>289</v>
      </c>
      <c r="EA25" s="33" t="s">
        <v>289</v>
      </c>
      <c r="EB25" s="33" t="s">
        <v>289</v>
      </c>
      <c r="EC25" s="33" t="s">
        <v>289</v>
      </c>
      <c r="ED25" s="33" t="s">
        <v>289</v>
      </c>
      <c r="EE25" s="33" t="s">
        <v>289</v>
      </c>
      <c r="EF25" s="33" t="s">
        <v>289</v>
      </c>
      <c r="EG25" s="33" t="s">
        <v>289</v>
      </c>
      <c r="EH25" s="33" t="s">
        <v>289</v>
      </c>
      <c r="EI25" s="33" t="s">
        <v>289</v>
      </c>
      <c r="EJ25" s="33" t="s">
        <v>289</v>
      </c>
      <c r="EK25" s="33" t="s">
        <v>289</v>
      </c>
      <c r="EL25" s="33" t="s">
        <v>289</v>
      </c>
      <c r="EM25" s="33" t="s">
        <v>289</v>
      </c>
      <c r="EN25" s="33" t="s">
        <v>289</v>
      </c>
      <c r="EO25" s="33" t="s">
        <v>289</v>
      </c>
      <c r="EP25" s="33" t="s">
        <v>289</v>
      </c>
      <c r="EQ25" s="33" t="s">
        <v>289</v>
      </c>
      <c r="ER25" s="33" t="s">
        <v>289</v>
      </c>
      <c r="ES25" s="33" t="s">
        <v>289</v>
      </c>
      <c r="ET25" s="33" t="s">
        <v>289</v>
      </c>
      <c r="EU25" s="33" t="s">
        <v>289</v>
      </c>
      <c r="EV25" s="33" t="s">
        <v>289</v>
      </c>
      <c r="EW25" s="33" t="s">
        <v>289</v>
      </c>
      <c r="EX25" s="33" t="s">
        <v>289</v>
      </c>
      <c r="EY25" s="33" t="s">
        <v>289</v>
      </c>
      <c r="EZ25" s="33" t="s">
        <v>289</v>
      </c>
      <c r="FA25" s="33" t="s">
        <v>289</v>
      </c>
      <c r="FB25" s="33" t="s">
        <v>289</v>
      </c>
      <c r="FC25" s="34" t="s">
        <v>289</v>
      </c>
      <c r="FD25" s="34" t="s">
        <v>289</v>
      </c>
      <c r="FE25" s="33" t="s">
        <v>289</v>
      </c>
      <c r="FF25" s="33" t="s">
        <v>289</v>
      </c>
      <c r="FG25" s="33" t="s">
        <v>289</v>
      </c>
      <c r="FH25" s="33" t="s">
        <v>289</v>
      </c>
      <c r="FI25" s="33" t="s">
        <v>289</v>
      </c>
      <c r="FJ25" s="33" t="s">
        <v>289</v>
      </c>
      <c r="FK25" s="33" t="s">
        <v>289</v>
      </c>
      <c r="FL25" s="34"/>
      <c r="FM25" s="33" t="s">
        <v>289</v>
      </c>
      <c r="FN25" s="34" t="s">
        <v>289</v>
      </c>
      <c r="FO25" s="33" t="s">
        <v>289</v>
      </c>
      <c r="FP25" s="33" t="s">
        <v>289</v>
      </c>
      <c r="FQ25" s="33" t="s">
        <v>289</v>
      </c>
      <c r="FR25" s="33" t="s">
        <v>289</v>
      </c>
      <c r="FS25" s="33" t="s">
        <v>289</v>
      </c>
      <c r="FT25" s="33" t="s">
        <v>289</v>
      </c>
      <c r="FU25" s="33" t="s">
        <v>289</v>
      </c>
      <c r="FV25" s="33" t="s">
        <v>289</v>
      </c>
      <c r="FW25" s="33" t="s">
        <v>289</v>
      </c>
      <c r="FX25" s="33" t="s">
        <v>289</v>
      </c>
      <c r="FY25" s="33" t="s">
        <v>289</v>
      </c>
      <c r="FZ25" s="33" t="s">
        <v>289</v>
      </c>
      <c r="GA25" s="33" t="s">
        <v>289</v>
      </c>
      <c r="GB25" s="33" t="s">
        <v>289</v>
      </c>
      <c r="GC25" s="33" t="s">
        <v>289</v>
      </c>
      <c r="GD25" s="33" t="s">
        <v>289</v>
      </c>
      <c r="GE25" s="33" t="s">
        <v>289</v>
      </c>
      <c r="GF25" s="33" t="s">
        <v>289</v>
      </c>
      <c r="GG25" s="33" t="s">
        <v>289</v>
      </c>
      <c r="GH25" s="33" t="s">
        <v>289</v>
      </c>
      <c r="GI25" s="33" t="s">
        <v>289</v>
      </c>
      <c r="GJ25" s="33" t="s">
        <v>289</v>
      </c>
      <c r="GK25" s="33" t="s">
        <v>289</v>
      </c>
      <c r="GL25" s="33" t="s">
        <v>289</v>
      </c>
      <c r="GM25" s="33" t="s">
        <v>289</v>
      </c>
      <c r="GN25" s="33" t="s">
        <v>289</v>
      </c>
      <c r="GO25" s="33" t="s">
        <v>289</v>
      </c>
      <c r="GP25" s="33" t="s">
        <v>289</v>
      </c>
      <c r="GQ25" s="33" t="s">
        <v>289</v>
      </c>
      <c r="GR25" s="33" t="s">
        <v>289</v>
      </c>
      <c r="GS25" s="33" t="s">
        <v>289</v>
      </c>
      <c r="GT25" s="33" t="s">
        <v>289</v>
      </c>
      <c r="GU25" s="33" t="s">
        <v>289</v>
      </c>
      <c r="GV25" s="33" t="s">
        <v>289</v>
      </c>
      <c r="GW25" s="33" t="s">
        <v>289</v>
      </c>
      <c r="GX25" s="33" t="s">
        <v>289</v>
      </c>
      <c r="GY25" s="33" t="s">
        <v>289</v>
      </c>
      <c r="GZ25" s="33" t="s">
        <v>289</v>
      </c>
      <c r="HA25" s="33" t="s">
        <v>289</v>
      </c>
      <c r="HB25" s="33" t="s">
        <v>289</v>
      </c>
      <c r="HC25" s="33" t="s">
        <v>289</v>
      </c>
      <c r="HD25" s="33" t="s">
        <v>289</v>
      </c>
      <c r="HE25" s="33" t="s">
        <v>289</v>
      </c>
      <c r="HF25" s="33" t="s">
        <v>289</v>
      </c>
      <c r="HG25" s="33" t="s">
        <v>289</v>
      </c>
      <c r="HH25" s="33" t="s">
        <v>289</v>
      </c>
      <c r="HI25" s="33" t="s">
        <v>289</v>
      </c>
      <c r="HJ25" s="33" t="s">
        <v>289</v>
      </c>
      <c r="HK25" s="33" t="s">
        <v>289</v>
      </c>
      <c r="HL25" s="33" t="s">
        <v>2453</v>
      </c>
      <c r="HM25" s="33" t="s">
        <v>289</v>
      </c>
      <c r="HN25" s="33" t="s">
        <v>2454</v>
      </c>
      <c r="HO25" s="33" t="s">
        <v>289</v>
      </c>
      <c r="HP25" s="33" t="s">
        <v>2455</v>
      </c>
      <c r="HQ25" s="33" t="s">
        <v>2456</v>
      </c>
      <c r="HR25" s="33" t="s">
        <v>2456</v>
      </c>
      <c r="HS25" s="33" t="s">
        <v>2457</v>
      </c>
      <c r="HT25" s="33" t="s">
        <v>745</v>
      </c>
      <c r="HU25" s="33" t="s">
        <v>2458</v>
      </c>
      <c r="HV25" s="33" t="s">
        <v>289</v>
      </c>
      <c r="HW25" s="33" t="s">
        <v>289</v>
      </c>
      <c r="HX25" s="33" t="s">
        <v>289</v>
      </c>
      <c r="HY25" s="33" t="s">
        <v>289</v>
      </c>
      <c r="HZ25" s="33" t="s">
        <v>289</v>
      </c>
      <c r="IA25" s="33">
        <v>25</v>
      </c>
      <c r="IB25" s="33" t="s">
        <v>289</v>
      </c>
      <c r="IC25" s="33" t="s">
        <v>176</v>
      </c>
      <c r="ID25" s="33">
        <v>25</v>
      </c>
      <c r="IE25" s="33" t="s">
        <v>117</v>
      </c>
      <c r="IF25" s="33" t="s">
        <v>289</v>
      </c>
      <c r="IG25" s="33" t="s">
        <v>289</v>
      </c>
      <c r="IH25" s="33" t="s">
        <v>289</v>
      </c>
      <c r="II25" s="33" t="s">
        <v>289</v>
      </c>
      <c r="IJ25" s="33" t="s">
        <v>289</v>
      </c>
      <c r="IK25" s="33" t="s">
        <v>289</v>
      </c>
      <c r="IL25" s="33" t="s">
        <v>289</v>
      </c>
      <c r="IM25" s="33" t="s">
        <v>289</v>
      </c>
      <c r="IN25" s="33" t="s">
        <v>289</v>
      </c>
      <c r="IO25" s="33" t="s">
        <v>289</v>
      </c>
      <c r="IP25" s="33" t="s">
        <v>289</v>
      </c>
      <c r="IQ25" s="33" t="s">
        <v>289</v>
      </c>
      <c r="IR25" s="33"/>
      <c r="IS25" s="33"/>
      <c r="IT25" s="33"/>
      <c r="IU25" s="33"/>
      <c r="IV25" s="33"/>
      <c r="IW25" s="33" t="s">
        <v>289</v>
      </c>
      <c r="IX25" s="33" t="s">
        <v>289</v>
      </c>
      <c r="IY25" s="33">
        <v>153562913</v>
      </c>
      <c r="IZ25" s="33" t="s">
        <v>2501</v>
      </c>
      <c r="JA25" s="33" t="s">
        <v>2502</v>
      </c>
      <c r="JB25" s="33" t="s">
        <v>289</v>
      </c>
      <c r="JC25" s="33">
        <v>39</v>
      </c>
    </row>
    <row r="26" spans="2:263" x14ac:dyDescent="0.35">
      <c r="B26" s="33" t="s">
        <v>2505</v>
      </c>
      <c r="C26" s="33" t="s">
        <v>2503</v>
      </c>
      <c r="D26" s="33" t="s">
        <v>2504</v>
      </c>
      <c r="E26" s="33" t="s">
        <v>2359</v>
      </c>
      <c r="F26" s="33"/>
      <c r="G26" s="33"/>
      <c r="H26" s="33" t="s">
        <v>289</v>
      </c>
      <c r="I26" s="33" t="s">
        <v>2359</v>
      </c>
      <c r="J26" s="33" t="s">
        <v>198</v>
      </c>
      <c r="K26" s="33" t="s">
        <v>289</v>
      </c>
      <c r="L26" s="33" t="s">
        <v>199</v>
      </c>
      <c r="M26" s="33" t="s">
        <v>198</v>
      </c>
      <c r="N26" s="33" t="s">
        <v>198</v>
      </c>
      <c r="O26" s="33" t="s">
        <v>206</v>
      </c>
      <c r="P26" s="33" t="s">
        <v>289</v>
      </c>
      <c r="Q26" s="33" t="s">
        <v>120</v>
      </c>
      <c r="R26" s="33" t="s">
        <v>122</v>
      </c>
      <c r="S26" s="33" t="s">
        <v>998</v>
      </c>
      <c r="T26" s="33" t="s">
        <v>207</v>
      </c>
      <c r="U26" s="33" t="s">
        <v>122</v>
      </c>
      <c r="V26" s="33" t="s">
        <v>997</v>
      </c>
      <c r="W26" s="33" t="s">
        <v>998</v>
      </c>
      <c r="X26" s="33" t="s">
        <v>2413</v>
      </c>
      <c r="Y26" s="33" t="s">
        <v>289</v>
      </c>
      <c r="Z26" s="34" t="s">
        <v>2413</v>
      </c>
      <c r="AA26" s="33" t="s">
        <v>2414</v>
      </c>
      <c r="AB26" s="33" t="s">
        <v>289</v>
      </c>
      <c r="AC26" s="34" t="s">
        <v>2414</v>
      </c>
      <c r="AD26" s="33" t="s">
        <v>2361</v>
      </c>
      <c r="AE26" s="33" t="s">
        <v>208</v>
      </c>
      <c r="AF26" s="33" t="s">
        <v>2414</v>
      </c>
      <c r="AG26" s="33" t="s">
        <v>2414</v>
      </c>
      <c r="AH26" s="33" t="s">
        <v>2452</v>
      </c>
      <c r="AI26" s="33" t="s">
        <v>112</v>
      </c>
      <c r="AJ26" s="33" t="s">
        <v>289</v>
      </c>
      <c r="AK26" s="33" t="s">
        <v>112</v>
      </c>
      <c r="AL26" s="33" t="s">
        <v>289</v>
      </c>
      <c r="AM26" s="33" t="s">
        <v>2340</v>
      </c>
      <c r="AN26" s="33" t="s">
        <v>289</v>
      </c>
      <c r="AO26" s="33" t="s">
        <v>289</v>
      </c>
      <c r="AP26" s="33" t="s">
        <v>289</v>
      </c>
      <c r="AQ26" s="33" t="s">
        <v>289</v>
      </c>
      <c r="AR26" s="33" t="s">
        <v>289</v>
      </c>
      <c r="AS26" s="33" t="s">
        <v>289</v>
      </c>
      <c r="AT26" s="33" t="s">
        <v>289</v>
      </c>
      <c r="AU26" s="33" t="s">
        <v>289</v>
      </c>
      <c r="AV26" s="33" t="s">
        <v>289</v>
      </c>
      <c r="AW26" s="33" t="s">
        <v>289</v>
      </c>
      <c r="AX26" s="33" t="s">
        <v>289</v>
      </c>
      <c r="AY26" s="33" t="s">
        <v>289</v>
      </c>
      <c r="AZ26" s="33" t="s">
        <v>289</v>
      </c>
      <c r="BA26" s="33" t="s">
        <v>289</v>
      </c>
      <c r="BB26" s="33" t="s">
        <v>289</v>
      </c>
      <c r="BC26" s="33" t="s">
        <v>289</v>
      </c>
      <c r="BD26" s="33" t="s">
        <v>289</v>
      </c>
      <c r="BE26" s="33" t="s">
        <v>289</v>
      </c>
      <c r="BF26" s="33" t="s">
        <v>289</v>
      </c>
      <c r="BG26" s="33" t="s">
        <v>289</v>
      </c>
      <c r="BH26" s="33" t="s">
        <v>289</v>
      </c>
      <c r="BI26" s="33" t="s">
        <v>289</v>
      </c>
      <c r="BJ26" s="33" t="s">
        <v>289</v>
      </c>
      <c r="BK26" s="33" t="s">
        <v>289</v>
      </c>
      <c r="BL26" s="33" t="s">
        <v>289</v>
      </c>
      <c r="BM26" s="33" t="s">
        <v>289</v>
      </c>
      <c r="BN26" s="33" t="s">
        <v>289</v>
      </c>
      <c r="BO26" s="33" t="s">
        <v>289</v>
      </c>
      <c r="BP26" s="33" t="s">
        <v>289</v>
      </c>
      <c r="BQ26" s="33" t="s">
        <v>289</v>
      </c>
      <c r="BR26" s="33" t="s">
        <v>289</v>
      </c>
      <c r="BS26" s="33" t="s">
        <v>289</v>
      </c>
      <c r="BT26" s="33" t="s">
        <v>289</v>
      </c>
      <c r="BU26" s="33" t="s">
        <v>289</v>
      </c>
      <c r="BV26" s="33" t="s">
        <v>289</v>
      </c>
      <c r="BW26" s="33" t="s">
        <v>289</v>
      </c>
      <c r="BX26" s="33" t="s">
        <v>289</v>
      </c>
      <c r="BY26" s="33" t="s">
        <v>289</v>
      </c>
      <c r="BZ26" s="33" t="s">
        <v>289</v>
      </c>
      <c r="CA26" s="33" t="s">
        <v>289</v>
      </c>
      <c r="CB26" s="33" t="s">
        <v>289</v>
      </c>
      <c r="CC26" s="33" t="s">
        <v>289</v>
      </c>
      <c r="CD26" s="33" t="s">
        <v>289</v>
      </c>
      <c r="CE26" s="33" t="s">
        <v>289</v>
      </c>
      <c r="CF26" s="33" t="s">
        <v>289</v>
      </c>
      <c r="CG26" s="33" t="s">
        <v>289</v>
      </c>
      <c r="CH26" s="33" t="s">
        <v>289</v>
      </c>
      <c r="CI26" s="33" t="s">
        <v>289</v>
      </c>
      <c r="CJ26" s="33" t="s">
        <v>289</v>
      </c>
      <c r="CK26" s="33" t="s">
        <v>289</v>
      </c>
      <c r="CL26" s="33" t="s">
        <v>289</v>
      </c>
      <c r="CM26" s="33" t="s">
        <v>289</v>
      </c>
      <c r="CN26" s="33" t="s">
        <v>289</v>
      </c>
      <c r="CO26" s="33" t="s">
        <v>289</v>
      </c>
      <c r="CP26" s="33" t="s">
        <v>289</v>
      </c>
      <c r="CQ26" s="33" t="s">
        <v>289</v>
      </c>
      <c r="CR26" s="33" t="s">
        <v>289</v>
      </c>
      <c r="CS26" s="33" t="s">
        <v>289</v>
      </c>
      <c r="CT26" s="33" t="s">
        <v>289</v>
      </c>
      <c r="CU26" s="33" t="s">
        <v>289</v>
      </c>
      <c r="CV26" s="33" t="s">
        <v>289</v>
      </c>
      <c r="CW26" s="33" t="s">
        <v>289</v>
      </c>
      <c r="CX26" s="33" t="s">
        <v>289</v>
      </c>
      <c r="CY26" s="33" t="s">
        <v>289</v>
      </c>
      <c r="CZ26" s="33" t="s">
        <v>289</v>
      </c>
      <c r="DA26" s="33" t="s">
        <v>289</v>
      </c>
      <c r="DB26" s="33" t="s">
        <v>289</v>
      </c>
      <c r="DC26" s="33" t="s">
        <v>289</v>
      </c>
      <c r="DD26" s="33" t="s">
        <v>289</v>
      </c>
      <c r="DE26" s="33" t="s">
        <v>289</v>
      </c>
      <c r="DF26" s="33" t="s">
        <v>289</v>
      </c>
      <c r="DG26" s="33" t="s">
        <v>289</v>
      </c>
      <c r="DH26" s="33" t="s">
        <v>289</v>
      </c>
      <c r="DI26" s="33" t="s">
        <v>289</v>
      </c>
      <c r="DJ26" s="33" t="s">
        <v>289</v>
      </c>
      <c r="DK26" s="33" t="s">
        <v>289</v>
      </c>
      <c r="DL26" s="33" t="s">
        <v>289</v>
      </c>
      <c r="DM26" s="33" t="s">
        <v>289</v>
      </c>
      <c r="DN26" s="33" t="s">
        <v>289</v>
      </c>
      <c r="DO26" s="33" t="s">
        <v>289</v>
      </c>
      <c r="DP26" s="33" t="s">
        <v>289</v>
      </c>
      <c r="DQ26" s="33" t="s">
        <v>289</v>
      </c>
      <c r="DR26" s="33" t="s">
        <v>289</v>
      </c>
      <c r="DS26" s="33" t="s">
        <v>289</v>
      </c>
      <c r="DT26" s="33" t="s">
        <v>289</v>
      </c>
      <c r="DU26" s="33" t="s">
        <v>289</v>
      </c>
      <c r="DV26" s="33" t="s">
        <v>289</v>
      </c>
      <c r="DW26" s="33" t="s">
        <v>289</v>
      </c>
      <c r="DX26" s="33" t="s">
        <v>289</v>
      </c>
      <c r="DY26" s="33" t="s">
        <v>289</v>
      </c>
      <c r="DZ26" s="33" t="s">
        <v>289</v>
      </c>
      <c r="EA26" s="33" t="s">
        <v>289</v>
      </c>
      <c r="EB26" s="33" t="s">
        <v>289</v>
      </c>
      <c r="EC26" s="33" t="s">
        <v>289</v>
      </c>
      <c r="ED26" s="33" t="s">
        <v>289</v>
      </c>
      <c r="EE26" s="33" t="s">
        <v>289</v>
      </c>
      <c r="EF26" s="33" t="s">
        <v>289</v>
      </c>
      <c r="EG26" s="33" t="s">
        <v>289</v>
      </c>
      <c r="EH26" s="33" t="s">
        <v>289</v>
      </c>
      <c r="EI26" s="33" t="s">
        <v>289</v>
      </c>
      <c r="EJ26" s="33" t="s">
        <v>289</v>
      </c>
      <c r="EK26" s="33" t="s">
        <v>289</v>
      </c>
      <c r="EL26" s="33" t="s">
        <v>289</v>
      </c>
      <c r="EM26" s="33" t="s">
        <v>289</v>
      </c>
      <c r="EN26" s="33" t="s">
        <v>289</v>
      </c>
      <c r="EO26" s="33" t="s">
        <v>289</v>
      </c>
      <c r="EP26" s="33" t="s">
        <v>289</v>
      </c>
      <c r="EQ26" s="33" t="s">
        <v>289</v>
      </c>
      <c r="ER26" s="33" t="s">
        <v>289</v>
      </c>
      <c r="ES26" s="33" t="s">
        <v>289</v>
      </c>
      <c r="ET26" s="33" t="s">
        <v>289</v>
      </c>
      <c r="EU26" s="33" t="s">
        <v>289</v>
      </c>
      <c r="EV26" s="33" t="s">
        <v>289</v>
      </c>
      <c r="EW26" s="33" t="s">
        <v>289</v>
      </c>
      <c r="EX26" s="33" t="s">
        <v>289</v>
      </c>
      <c r="EY26" s="33" t="s">
        <v>289</v>
      </c>
      <c r="EZ26" s="33" t="s">
        <v>289</v>
      </c>
      <c r="FA26" s="33" t="s">
        <v>289</v>
      </c>
      <c r="FB26" s="33" t="s">
        <v>289</v>
      </c>
      <c r="FC26" s="34" t="s">
        <v>289</v>
      </c>
      <c r="FD26" s="34" t="s">
        <v>289</v>
      </c>
      <c r="FE26" s="33" t="s">
        <v>289</v>
      </c>
      <c r="FF26" s="33" t="s">
        <v>289</v>
      </c>
      <c r="FG26" s="33" t="s">
        <v>289</v>
      </c>
      <c r="FH26" s="33" t="s">
        <v>289</v>
      </c>
      <c r="FI26" s="33" t="s">
        <v>289</v>
      </c>
      <c r="FJ26" s="33" t="s">
        <v>289</v>
      </c>
      <c r="FK26" s="33" t="s">
        <v>289</v>
      </c>
      <c r="FL26" s="34"/>
      <c r="FM26" s="33" t="s">
        <v>289</v>
      </c>
      <c r="FN26" s="34" t="s">
        <v>289</v>
      </c>
      <c r="FO26" s="33" t="s">
        <v>289</v>
      </c>
      <c r="FP26" s="33" t="s">
        <v>289</v>
      </c>
      <c r="FQ26" s="33" t="s">
        <v>289</v>
      </c>
      <c r="FR26" s="33" t="s">
        <v>289</v>
      </c>
      <c r="FS26" s="33" t="s">
        <v>289</v>
      </c>
      <c r="FT26" s="33" t="s">
        <v>289</v>
      </c>
      <c r="FU26" s="33" t="s">
        <v>289</v>
      </c>
      <c r="FV26" s="33" t="s">
        <v>289</v>
      </c>
      <c r="FW26" s="33" t="s">
        <v>289</v>
      </c>
      <c r="FX26" s="33" t="s">
        <v>289</v>
      </c>
      <c r="FY26" s="33" t="s">
        <v>289</v>
      </c>
      <c r="FZ26" s="33" t="s">
        <v>289</v>
      </c>
      <c r="GA26" s="33" t="s">
        <v>289</v>
      </c>
      <c r="GB26" s="33" t="s">
        <v>289</v>
      </c>
      <c r="GC26" s="33" t="s">
        <v>289</v>
      </c>
      <c r="GD26" s="33" t="s">
        <v>289</v>
      </c>
      <c r="GE26" s="33" t="s">
        <v>289</v>
      </c>
      <c r="GF26" s="33" t="s">
        <v>289</v>
      </c>
      <c r="GG26" s="33" t="s">
        <v>289</v>
      </c>
      <c r="GH26" s="33" t="s">
        <v>289</v>
      </c>
      <c r="GI26" s="33" t="s">
        <v>289</v>
      </c>
      <c r="GJ26" s="33" t="s">
        <v>289</v>
      </c>
      <c r="GK26" s="33" t="s">
        <v>289</v>
      </c>
      <c r="GL26" s="33" t="s">
        <v>289</v>
      </c>
      <c r="GM26" s="33" t="s">
        <v>289</v>
      </c>
      <c r="GN26" s="33" t="s">
        <v>289</v>
      </c>
      <c r="GO26" s="33" t="s">
        <v>289</v>
      </c>
      <c r="GP26" s="33" t="s">
        <v>289</v>
      </c>
      <c r="GQ26" s="33" t="s">
        <v>289</v>
      </c>
      <c r="GR26" s="33" t="s">
        <v>289</v>
      </c>
      <c r="GS26" s="33" t="s">
        <v>289</v>
      </c>
      <c r="GT26" s="33" t="s">
        <v>289</v>
      </c>
      <c r="GU26" s="33" t="s">
        <v>289</v>
      </c>
      <c r="GV26" s="33" t="s">
        <v>289</v>
      </c>
      <c r="GW26" s="33" t="s">
        <v>289</v>
      </c>
      <c r="GX26" s="33" t="s">
        <v>289</v>
      </c>
      <c r="GY26" s="33" t="s">
        <v>289</v>
      </c>
      <c r="GZ26" s="33" t="s">
        <v>289</v>
      </c>
      <c r="HA26" s="33" t="s">
        <v>289</v>
      </c>
      <c r="HB26" s="33" t="s">
        <v>289</v>
      </c>
      <c r="HC26" s="33" t="s">
        <v>289</v>
      </c>
      <c r="HD26" s="33" t="s">
        <v>289</v>
      </c>
      <c r="HE26" s="33" t="s">
        <v>289</v>
      </c>
      <c r="HF26" s="33" t="s">
        <v>289</v>
      </c>
      <c r="HG26" s="33" t="s">
        <v>289</v>
      </c>
      <c r="HH26" s="33" t="s">
        <v>289</v>
      </c>
      <c r="HI26" s="33" t="s">
        <v>289</v>
      </c>
      <c r="HJ26" s="33" t="s">
        <v>289</v>
      </c>
      <c r="HK26" s="33" t="s">
        <v>289</v>
      </c>
      <c r="HL26" s="33" t="s">
        <v>2453</v>
      </c>
      <c r="HM26" s="33" t="s">
        <v>289</v>
      </c>
      <c r="HN26" s="33" t="s">
        <v>2454</v>
      </c>
      <c r="HO26" s="33" t="s">
        <v>289</v>
      </c>
      <c r="HP26" s="33" t="s">
        <v>2455</v>
      </c>
      <c r="HQ26" s="33" t="s">
        <v>2456</v>
      </c>
      <c r="HR26" s="33" t="s">
        <v>2456</v>
      </c>
      <c r="HS26" s="33" t="s">
        <v>2457</v>
      </c>
      <c r="HT26" s="33" t="s">
        <v>745</v>
      </c>
      <c r="HU26" s="33" t="s">
        <v>2458</v>
      </c>
      <c r="HV26" s="33" t="s">
        <v>289</v>
      </c>
      <c r="HW26" s="33" t="s">
        <v>289</v>
      </c>
      <c r="HX26" s="33" t="s">
        <v>289</v>
      </c>
      <c r="HY26" s="33" t="s">
        <v>289</v>
      </c>
      <c r="HZ26" s="33" t="s">
        <v>289</v>
      </c>
      <c r="IA26" s="33">
        <v>25</v>
      </c>
      <c r="IB26" s="33" t="s">
        <v>289</v>
      </c>
      <c r="IC26" s="33" t="s">
        <v>176</v>
      </c>
      <c r="ID26" s="33">
        <v>25</v>
      </c>
      <c r="IE26" s="33" t="s">
        <v>117</v>
      </c>
      <c r="IF26" s="33" t="s">
        <v>289</v>
      </c>
      <c r="IG26" s="33" t="s">
        <v>289</v>
      </c>
      <c r="IH26" s="33" t="s">
        <v>289</v>
      </c>
      <c r="II26" s="33" t="s">
        <v>289</v>
      </c>
      <c r="IJ26" s="33" t="s">
        <v>289</v>
      </c>
      <c r="IK26" s="33" t="s">
        <v>289</v>
      </c>
      <c r="IL26" s="33" t="s">
        <v>289</v>
      </c>
      <c r="IM26" s="33" t="s">
        <v>289</v>
      </c>
      <c r="IN26" s="33" t="s">
        <v>289</v>
      </c>
      <c r="IO26" s="33" t="s">
        <v>289</v>
      </c>
      <c r="IP26" s="33" t="s">
        <v>289</v>
      </c>
      <c r="IQ26" s="33" t="s">
        <v>289</v>
      </c>
      <c r="IR26" s="33"/>
      <c r="IS26" s="33"/>
      <c r="IT26" s="33"/>
      <c r="IU26" s="33"/>
      <c r="IV26" s="33"/>
      <c r="IW26" s="33" t="s">
        <v>289</v>
      </c>
      <c r="IX26" s="33" t="s">
        <v>289</v>
      </c>
      <c r="IY26" s="33">
        <v>153562914</v>
      </c>
      <c r="IZ26" s="33" t="s">
        <v>2505</v>
      </c>
      <c r="JA26" s="33" t="s">
        <v>2506</v>
      </c>
      <c r="JB26" s="33" t="s">
        <v>289</v>
      </c>
      <c r="JC26" s="33">
        <v>40</v>
      </c>
    </row>
    <row r="27" spans="2:263" x14ac:dyDescent="0.35">
      <c r="B27" s="33" t="s">
        <v>2509</v>
      </c>
      <c r="C27" s="33" t="s">
        <v>2507</v>
      </c>
      <c r="D27" s="33" t="s">
        <v>2508</v>
      </c>
      <c r="E27" s="33" t="s">
        <v>2359</v>
      </c>
      <c r="F27" s="33"/>
      <c r="G27" s="33"/>
      <c r="H27" s="33" t="s">
        <v>289</v>
      </c>
      <c r="I27" s="33" t="s">
        <v>2359</v>
      </c>
      <c r="J27" s="33" t="s">
        <v>198</v>
      </c>
      <c r="K27" s="33" t="s">
        <v>289</v>
      </c>
      <c r="L27" s="33" t="s">
        <v>199</v>
      </c>
      <c r="M27" s="33" t="s">
        <v>198</v>
      </c>
      <c r="N27" s="33" t="s">
        <v>198</v>
      </c>
      <c r="O27" s="33" t="s">
        <v>206</v>
      </c>
      <c r="P27" s="33" t="s">
        <v>289</v>
      </c>
      <c r="Q27" s="33" t="s">
        <v>120</v>
      </c>
      <c r="R27" s="33" t="s">
        <v>122</v>
      </c>
      <c r="S27" s="33" t="s">
        <v>998</v>
      </c>
      <c r="T27" s="33" t="s">
        <v>207</v>
      </c>
      <c r="U27" s="33" t="s">
        <v>122</v>
      </c>
      <c r="V27" s="33" t="s">
        <v>997</v>
      </c>
      <c r="W27" s="33" t="s">
        <v>998</v>
      </c>
      <c r="X27" s="33" t="s">
        <v>2413</v>
      </c>
      <c r="Y27" s="33" t="s">
        <v>289</v>
      </c>
      <c r="Z27" s="34" t="s">
        <v>2413</v>
      </c>
      <c r="AA27" s="33" t="s">
        <v>2414</v>
      </c>
      <c r="AB27" s="33" t="s">
        <v>289</v>
      </c>
      <c r="AC27" s="34" t="s">
        <v>2414</v>
      </c>
      <c r="AD27" s="33" t="s">
        <v>2361</v>
      </c>
      <c r="AE27" s="33" t="s">
        <v>208</v>
      </c>
      <c r="AF27" s="33" t="s">
        <v>2414</v>
      </c>
      <c r="AG27" s="33" t="s">
        <v>2414</v>
      </c>
      <c r="AH27" s="33" t="s">
        <v>2452</v>
      </c>
      <c r="AI27" s="33" t="s">
        <v>112</v>
      </c>
      <c r="AJ27" s="33" t="s">
        <v>289</v>
      </c>
      <c r="AK27" s="33" t="s">
        <v>112</v>
      </c>
      <c r="AL27" s="33" t="s">
        <v>289</v>
      </c>
      <c r="AM27" s="33" t="s">
        <v>2340</v>
      </c>
      <c r="AN27" s="33" t="s">
        <v>289</v>
      </c>
      <c r="AO27" s="33" t="s">
        <v>289</v>
      </c>
      <c r="AP27" s="33" t="s">
        <v>289</v>
      </c>
      <c r="AQ27" s="33" t="s">
        <v>289</v>
      </c>
      <c r="AR27" s="33" t="s">
        <v>289</v>
      </c>
      <c r="AS27" s="33" t="s">
        <v>289</v>
      </c>
      <c r="AT27" s="33" t="s">
        <v>289</v>
      </c>
      <c r="AU27" s="33" t="s">
        <v>289</v>
      </c>
      <c r="AV27" s="33" t="s">
        <v>289</v>
      </c>
      <c r="AW27" s="33" t="s">
        <v>289</v>
      </c>
      <c r="AX27" s="33" t="s">
        <v>289</v>
      </c>
      <c r="AY27" s="33" t="s">
        <v>289</v>
      </c>
      <c r="AZ27" s="33" t="s">
        <v>289</v>
      </c>
      <c r="BA27" s="33" t="s">
        <v>289</v>
      </c>
      <c r="BB27" s="33" t="s">
        <v>289</v>
      </c>
      <c r="BC27" s="33" t="s">
        <v>289</v>
      </c>
      <c r="BD27" s="33" t="s">
        <v>289</v>
      </c>
      <c r="BE27" s="33" t="s">
        <v>289</v>
      </c>
      <c r="BF27" s="33" t="s">
        <v>289</v>
      </c>
      <c r="BG27" s="33" t="s">
        <v>289</v>
      </c>
      <c r="BH27" s="33" t="s">
        <v>289</v>
      </c>
      <c r="BI27" s="33" t="s">
        <v>289</v>
      </c>
      <c r="BJ27" s="33" t="s">
        <v>289</v>
      </c>
      <c r="BK27" s="33" t="s">
        <v>289</v>
      </c>
      <c r="BL27" s="33" t="s">
        <v>289</v>
      </c>
      <c r="BM27" s="33" t="s">
        <v>289</v>
      </c>
      <c r="BN27" s="33" t="s">
        <v>289</v>
      </c>
      <c r="BO27" s="33" t="s">
        <v>289</v>
      </c>
      <c r="BP27" s="33" t="s">
        <v>289</v>
      </c>
      <c r="BQ27" s="33" t="s">
        <v>289</v>
      </c>
      <c r="BR27" s="33" t="s">
        <v>289</v>
      </c>
      <c r="BS27" s="33" t="s">
        <v>289</v>
      </c>
      <c r="BT27" s="33" t="s">
        <v>289</v>
      </c>
      <c r="BU27" s="33" t="s">
        <v>289</v>
      </c>
      <c r="BV27" s="33" t="s">
        <v>289</v>
      </c>
      <c r="BW27" s="33" t="s">
        <v>289</v>
      </c>
      <c r="BX27" s="33" t="s">
        <v>289</v>
      </c>
      <c r="BY27" s="33" t="s">
        <v>289</v>
      </c>
      <c r="BZ27" s="33" t="s">
        <v>289</v>
      </c>
      <c r="CA27" s="33" t="s">
        <v>289</v>
      </c>
      <c r="CB27" s="33" t="s">
        <v>289</v>
      </c>
      <c r="CC27" s="33" t="s">
        <v>289</v>
      </c>
      <c r="CD27" s="33" t="s">
        <v>289</v>
      </c>
      <c r="CE27" s="33" t="s">
        <v>289</v>
      </c>
      <c r="CF27" s="33" t="s">
        <v>289</v>
      </c>
      <c r="CG27" s="33" t="s">
        <v>289</v>
      </c>
      <c r="CH27" s="33" t="s">
        <v>289</v>
      </c>
      <c r="CI27" s="33" t="s">
        <v>289</v>
      </c>
      <c r="CJ27" s="33" t="s">
        <v>289</v>
      </c>
      <c r="CK27" s="33" t="s">
        <v>289</v>
      </c>
      <c r="CL27" s="33" t="s">
        <v>289</v>
      </c>
      <c r="CM27" s="33" t="s">
        <v>289</v>
      </c>
      <c r="CN27" s="33" t="s">
        <v>289</v>
      </c>
      <c r="CO27" s="33" t="s">
        <v>289</v>
      </c>
      <c r="CP27" s="33" t="s">
        <v>289</v>
      </c>
      <c r="CQ27" s="33" t="s">
        <v>289</v>
      </c>
      <c r="CR27" s="33" t="s">
        <v>289</v>
      </c>
      <c r="CS27" s="33" t="s">
        <v>289</v>
      </c>
      <c r="CT27" s="33" t="s">
        <v>289</v>
      </c>
      <c r="CU27" s="33" t="s">
        <v>289</v>
      </c>
      <c r="CV27" s="33" t="s">
        <v>289</v>
      </c>
      <c r="CW27" s="33" t="s">
        <v>289</v>
      </c>
      <c r="CX27" s="33" t="s">
        <v>289</v>
      </c>
      <c r="CY27" s="33" t="s">
        <v>289</v>
      </c>
      <c r="CZ27" s="33" t="s">
        <v>289</v>
      </c>
      <c r="DA27" s="33" t="s">
        <v>289</v>
      </c>
      <c r="DB27" s="33" t="s">
        <v>289</v>
      </c>
      <c r="DC27" s="33" t="s">
        <v>289</v>
      </c>
      <c r="DD27" s="33" t="s">
        <v>289</v>
      </c>
      <c r="DE27" s="33" t="s">
        <v>289</v>
      </c>
      <c r="DF27" s="33" t="s">
        <v>289</v>
      </c>
      <c r="DG27" s="33" t="s">
        <v>289</v>
      </c>
      <c r="DH27" s="33" t="s">
        <v>289</v>
      </c>
      <c r="DI27" s="33" t="s">
        <v>289</v>
      </c>
      <c r="DJ27" s="33" t="s">
        <v>289</v>
      </c>
      <c r="DK27" s="33" t="s">
        <v>289</v>
      </c>
      <c r="DL27" s="33" t="s">
        <v>289</v>
      </c>
      <c r="DM27" s="33" t="s">
        <v>289</v>
      </c>
      <c r="DN27" s="33" t="s">
        <v>289</v>
      </c>
      <c r="DO27" s="33" t="s">
        <v>289</v>
      </c>
      <c r="DP27" s="33" t="s">
        <v>289</v>
      </c>
      <c r="DQ27" s="33" t="s">
        <v>289</v>
      </c>
      <c r="DR27" s="33" t="s">
        <v>289</v>
      </c>
      <c r="DS27" s="33" t="s">
        <v>289</v>
      </c>
      <c r="DT27" s="33" t="s">
        <v>289</v>
      </c>
      <c r="DU27" s="33" t="s">
        <v>289</v>
      </c>
      <c r="DV27" s="33" t="s">
        <v>289</v>
      </c>
      <c r="DW27" s="33" t="s">
        <v>289</v>
      </c>
      <c r="DX27" s="33" t="s">
        <v>289</v>
      </c>
      <c r="DY27" s="33" t="s">
        <v>289</v>
      </c>
      <c r="DZ27" s="33" t="s">
        <v>289</v>
      </c>
      <c r="EA27" s="33" t="s">
        <v>289</v>
      </c>
      <c r="EB27" s="33" t="s">
        <v>289</v>
      </c>
      <c r="EC27" s="33" t="s">
        <v>289</v>
      </c>
      <c r="ED27" s="33" t="s">
        <v>289</v>
      </c>
      <c r="EE27" s="33" t="s">
        <v>289</v>
      </c>
      <c r="EF27" s="33" t="s">
        <v>289</v>
      </c>
      <c r="EG27" s="33" t="s">
        <v>289</v>
      </c>
      <c r="EH27" s="33" t="s">
        <v>289</v>
      </c>
      <c r="EI27" s="33" t="s">
        <v>289</v>
      </c>
      <c r="EJ27" s="33" t="s">
        <v>289</v>
      </c>
      <c r="EK27" s="33" t="s">
        <v>289</v>
      </c>
      <c r="EL27" s="33" t="s">
        <v>289</v>
      </c>
      <c r="EM27" s="33" t="s">
        <v>289</v>
      </c>
      <c r="EN27" s="33" t="s">
        <v>289</v>
      </c>
      <c r="EO27" s="33" t="s">
        <v>289</v>
      </c>
      <c r="EP27" s="33" t="s">
        <v>289</v>
      </c>
      <c r="EQ27" s="33" t="s">
        <v>289</v>
      </c>
      <c r="ER27" s="33" t="s">
        <v>289</v>
      </c>
      <c r="ES27" s="33" t="s">
        <v>289</v>
      </c>
      <c r="ET27" s="33" t="s">
        <v>289</v>
      </c>
      <c r="EU27" s="33" t="s">
        <v>289</v>
      </c>
      <c r="EV27" s="33" t="s">
        <v>289</v>
      </c>
      <c r="EW27" s="33" t="s">
        <v>289</v>
      </c>
      <c r="EX27" s="33" t="s">
        <v>289</v>
      </c>
      <c r="EY27" s="33" t="s">
        <v>289</v>
      </c>
      <c r="EZ27" s="33" t="s">
        <v>289</v>
      </c>
      <c r="FA27" s="33" t="s">
        <v>289</v>
      </c>
      <c r="FB27" s="33" t="s">
        <v>289</v>
      </c>
      <c r="FC27" s="34" t="s">
        <v>289</v>
      </c>
      <c r="FD27" s="34" t="s">
        <v>289</v>
      </c>
      <c r="FE27" s="33" t="s">
        <v>289</v>
      </c>
      <c r="FF27" s="33" t="s">
        <v>289</v>
      </c>
      <c r="FG27" s="33" t="s">
        <v>289</v>
      </c>
      <c r="FH27" s="33" t="s">
        <v>289</v>
      </c>
      <c r="FI27" s="33" t="s">
        <v>289</v>
      </c>
      <c r="FJ27" s="33" t="s">
        <v>289</v>
      </c>
      <c r="FK27" s="33" t="s">
        <v>289</v>
      </c>
      <c r="FL27" s="34"/>
      <c r="FM27" s="33" t="s">
        <v>289</v>
      </c>
      <c r="FN27" s="34" t="s">
        <v>289</v>
      </c>
      <c r="FO27" s="33" t="s">
        <v>289</v>
      </c>
      <c r="FP27" s="33" t="s">
        <v>289</v>
      </c>
      <c r="FQ27" s="33" t="s">
        <v>289</v>
      </c>
      <c r="FR27" s="33" t="s">
        <v>289</v>
      </c>
      <c r="FS27" s="33" t="s">
        <v>289</v>
      </c>
      <c r="FT27" s="33" t="s">
        <v>289</v>
      </c>
      <c r="FU27" s="33" t="s">
        <v>289</v>
      </c>
      <c r="FV27" s="33" t="s">
        <v>289</v>
      </c>
      <c r="FW27" s="33" t="s">
        <v>289</v>
      </c>
      <c r="FX27" s="33" t="s">
        <v>289</v>
      </c>
      <c r="FY27" s="33" t="s">
        <v>289</v>
      </c>
      <c r="FZ27" s="33" t="s">
        <v>289</v>
      </c>
      <c r="GA27" s="33" t="s">
        <v>289</v>
      </c>
      <c r="GB27" s="33" t="s">
        <v>289</v>
      </c>
      <c r="GC27" s="33" t="s">
        <v>289</v>
      </c>
      <c r="GD27" s="33" t="s">
        <v>289</v>
      </c>
      <c r="GE27" s="33" t="s">
        <v>289</v>
      </c>
      <c r="GF27" s="33" t="s">
        <v>289</v>
      </c>
      <c r="GG27" s="33" t="s">
        <v>289</v>
      </c>
      <c r="GH27" s="33" t="s">
        <v>289</v>
      </c>
      <c r="GI27" s="33" t="s">
        <v>289</v>
      </c>
      <c r="GJ27" s="33" t="s">
        <v>289</v>
      </c>
      <c r="GK27" s="33" t="s">
        <v>289</v>
      </c>
      <c r="GL27" s="33" t="s">
        <v>289</v>
      </c>
      <c r="GM27" s="33" t="s">
        <v>289</v>
      </c>
      <c r="GN27" s="33" t="s">
        <v>289</v>
      </c>
      <c r="GO27" s="33" t="s">
        <v>289</v>
      </c>
      <c r="GP27" s="33" t="s">
        <v>289</v>
      </c>
      <c r="GQ27" s="33" t="s">
        <v>289</v>
      </c>
      <c r="GR27" s="33" t="s">
        <v>289</v>
      </c>
      <c r="GS27" s="33" t="s">
        <v>289</v>
      </c>
      <c r="GT27" s="33" t="s">
        <v>289</v>
      </c>
      <c r="GU27" s="33" t="s">
        <v>289</v>
      </c>
      <c r="GV27" s="33" t="s">
        <v>289</v>
      </c>
      <c r="GW27" s="33" t="s">
        <v>289</v>
      </c>
      <c r="GX27" s="33" t="s">
        <v>289</v>
      </c>
      <c r="GY27" s="33" t="s">
        <v>289</v>
      </c>
      <c r="GZ27" s="33" t="s">
        <v>289</v>
      </c>
      <c r="HA27" s="33" t="s">
        <v>289</v>
      </c>
      <c r="HB27" s="33" t="s">
        <v>289</v>
      </c>
      <c r="HC27" s="33" t="s">
        <v>289</v>
      </c>
      <c r="HD27" s="33" t="s">
        <v>289</v>
      </c>
      <c r="HE27" s="33" t="s">
        <v>289</v>
      </c>
      <c r="HF27" s="33" t="s">
        <v>289</v>
      </c>
      <c r="HG27" s="33" t="s">
        <v>289</v>
      </c>
      <c r="HH27" s="33" t="s">
        <v>289</v>
      </c>
      <c r="HI27" s="33" t="s">
        <v>289</v>
      </c>
      <c r="HJ27" s="33" t="s">
        <v>289</v>
      </c>
      <c r="HK27" s="33" t="s">
        <v>289</v>
      </c>
      <c r="HL27" s="33" t="s">
        <v>2453</v>
      </c>
      <c r="HM27" s="33" t="s">
        <v>289</v>
      </c>
      <c r="HN27" s="33" t="s">
        <v>2454</v>
      </c>
      <c r="HO27" s="33" t="s">
        <v>289</v>
      </c>
      <c r="HP27" s="33" t="s">
        <v>2455</v>
      </c>
      <c r="HQ27" s="33" t="s">
        <v>2456</v>
      </c>
      <c r="HR27" s="33" t="s">
        <v>2456</v>
      </c>
      <c r="HS27" s="33" t="s">
        <v>2457</v>
      </c>
      <c r="HT27" s="33" t="s">
        <v>745</v>
      </c>
      <c r="HU27" s="33" t="s">
        <v>2458</v>
      </c>
      <c r="HV27" s="33" t="s">
        <v>289</v>
      </c>
      <c r="HW27" s="33" t="s">
        <v>289</v>
      </c>
      <c r="HX27" s="33" t="s">
        <v>289</v>
      </c>
      <c r="HY27" s="33" t="s">
        <v>289</v>
      </c>
      <c r="HZ27" s="33" t="s">
        <v>289</v>
      </c>
      <c r="IA27" s="33">
        <v>25</v>
      </c>
      <c r="IB27" s="33" t="s">
        <v>289</v>
      </c>
      <c r="IC27" s="33" t="s">
        <v>176</v>
      </c>
      <c r="ID27" s="33">
        <v>25</v>
      </c>
      <c r="IE27" s="33" t="s">
        <v>117</v>
      </c>
      <c r="IF27" s="33" t="s">
        <v>289</v>
      </c>
      <c r="IG27" s="33" t="s">
        <v>289</v>
      </c>
      <c r="IH27" s="33" t="s">
        <v>289</v>
      </c>
      <c r="II27" s="33" t="s">
        <v>289</v>
      </c>
      <c r="IJ27" s="33" t="s">
        <v>289</v>
      </c>
      <c r="IK27" s="33" t="s">
        <v>289</v>
      </c>
      <c r="IL27" s="33" t="s">
        <v>289</v>
      </c>
      <c r="IM27" s="33" t="s">
        <v>289</v>
      </c>
      <c r="IN27" s="33" t="s">
        <v>289</v>
      </c>
      <c r="IO27" s="33" t="s">
        <v>289</v>
      </c>
      <c r="IP27" s="33" t="s">
        <v>289</v>
      </c>
      <c r="IQ27" s="33" t="s">
        <v>289</v>
      </c>
      <c r="IR27" s="33"/>
      <c r="IS27" s="33"/>
      <c r="IT27" s="33"/>
      <c r="IU27" s="33"/>
      <c r="IV27" s="33"/>
      <c r="IW27" s="33" t="s">
        <v>289</v>
      </c>
      <c r="IX27" s="33" t="s">
        <v>289</v>
      </c>
      <c r="IY27" s="33">
        <v>153562923</v>
      </c>
      <c r="IZ27" s="33" t="s">
        <v>2509</v>
      </c>
      <c r="JA27" s="33" t="s">
        <v>2510</v>
      </c>
      <c r="JB27" s="33" t="s">
        <v>289</v>
      </c>
      <c r="JC27" s="33">
        <v>43</v>
      </c>
    </row>
    <row r="28" spans="2:263" x14ac:dyDescent="0.35">
      <c r="B28" s="33" t="s">
        <v>2517</v>
      </c>
      <c r="C28" s="33" t="s">
        <v>2511</v>
      </c>
      <c r="D28" s="33" t="s">
        <v>2512</v>
      </c>
      <c r="E28" s="33" t="s">
        <v>2359</v>
      </c>
      <c r="F28" s="33"/>
      <c r="G28" s="33"/>
      <c r="H28" s="33" t="s">
        <v>289</v>
      </c>
      <c r="I28" s="33" t="s">
        <v>2359</v>
      </c>
      <c r="J28" s="33" t="s">
        <v>198</v>
      </c>
      <c r="K28" s="33" t="s">
        <v>289</v>
      </c>
      <c r="L28" s="33" t="s">
        <v>199</v>
      </c>
      <c r="M28" s="33" t="s">
        <v>198</v>
      </c>
      <c r="N28" s="33" t="s">
        <v>198</v>
      </c>
      <c r="O28" s="33" t="s">
        <v>206</v>
      </c>
      <c r="P28" s="33" t="s">
        <v>289</v>
      </c>
      <c r="Q28" s="33" t="s">
        <v>120</v>
      </c>
      <c r="R28" s="33" t="s">
        <v>122</v>
      </c>
      <c r="S28" s="33" t="s">
        <v>998</v>
      </c>
      <c r="T28" s="33" t="s">
        <v>207</v>
      </c>
      <c r="U28" s="33" t="s">
        <v>122</v>
      </c>
      <c r="V28" s="33" t="s">
        <v>997</v>
      </c>
      <c r="W28" s="33" t="s">
        <v>998</v>
      </c>
      <c r="X28" s="33" t="s">
        <v>2413</v>
      </c>
      <c r="Y28" s="33" t="s">
        <v>289</v>
      </c>
      <c r="Z28" s="34" t="s">
        <v>2413</v>
      </c>
      <c r="AA28" s="33" t="s">
        <v>2414</v>
      </c>
      <c r="AB28" s="33" t="s">
        <v>289</v>
      </c>
      <c r="AC28" s="34" t="s">
        <v>2414</v>
      </c>
      <c r="AD28" s="33" t="s">
        <v>2361</v>
      </c>
      <c r="AE28" s="33" t="s">
        <v>208</v>
      </c>
      <c r="AF28" s="33" t="s">
        <v>2414</v>
      </c>
      <c r="AG28" s="33" t="s">
        <v>2414</v>
      </c>
      <c r="AH28" s="33" t="s">
        <v>2452</v>
      </c>
      <c r="AI28" s="33" t="s">
        <v>112</v>
      </c>
      <c r="AJ28" s="33" t="s">
        <v>289</v>
      </c>
      <c r="AK28" s="33" t="s">
        <v>112</v>
      </c>
      <c r="AL28" s="33" t="s">
        <v>289</v>
      </c>
      <c r="AM28" s="33" t="s">
        <v>2340</v>
      </c>
      <c r="AN28" s="33" t="s">
        <v>289</v>
      </c>
      <c r="AO28" s="33" t="s">
        <v>289</v>
      </c>
      <c r="AP28" s="33" t="s">
        <v>289</v>
      </c>
      <c r="AQ28" s="33" t="s">
        <v>289</v>
      </c>
      <c r="AR28" s="33" t="s">
        <v>289</v>
      </c>
      <c r="AS28" s="33" t="s">
        <v>289</v>
      </c>
      <c r="AT28" s="33" t="s">
        <v>289</v>
      </c>
      <c r="AU28" s="33" t="s">
        <v>289</v>
      </c>
      <c r="AV28" s="33" t="s">
        <v>289</v>
      </c>
      <c r="AW28" s="33" t="s">
        <v>289</v>
      </c>
      <c r="AX28" s="33" t="s">
        <v>289</v>
      </c>
      <c r="AY28" s="33" t="s">
        <v>289</v>
      </c>
      <c r="AZ28" s="33" t="s">
        <v>289</v>
      </c>
      <c r="BA28" s="33" t="s">
        <v>289</v>
      </c>
      <c r="BB28" s="33" t="s">
        <v>289</v>
      </c>
      <c r="BC28" s="33" t="s">
        <v>289</v>
      </c>
      <c r="BD28" s="33" t="s">
        <v>289</v>
      </c>
      <c r="BE28" s="33" t="s">
        <v>289</v>
      </c>
      <c r="BF28" s="33" t="s">
        <v>289</v>
      </c>
      <c r="BG28" s="33" t="s">
        <v>289</v>
      </c>
      <c r="BH28" s="33" t="s">
        <v>289</v>
      </c>
      <c r="BI28" s="33" t="s">
        <v>289</v>
      </c>
      <c r="BJ28" s="33" t="s">
        <v>289</v>
      </c>
      <c r="BK28" s="33" t="s">
        <v>289</v>
      </c>
      <c r="BL28" s="33" t="s">
        <v>289</v>
      </c>
      <c r="BM28" s="33" t="s">
        <v>289</v>
      </c>
      <c r="BN28" s="33" t="s">
        <v>289</v>
      </c>
      <c r="BO28" s="33" t="s">
        <v>289</v>
      </c>
      <c r="BP28" s="33" t="s">
        <v>289</v>
      </c>
      <c r="BQ28" s="33" t="s">
        <v>289</v>
      </c>
      <c r="BR28" s="33" t="s">
        <v>289</v>
      </c>
      <c r="BS28" s="33" t="s">
        <v>289</v>
      </c>
      <c r="BT28" s="33" t="s">
        <v>289</v>
      </c>
      <c r="BU28" s="33" t="s">
        <v>289</v>
      </c>
      <c r="BV28" s="33" t="s">
        <v>289</v>
      </c>
      <c r="BW28" s="33" t="s">
        <v>289</v>
      </c>
      <c r="BX28" s="33" t="s">
        <v>289</v>
      </c>
      <c r="BY28" s="33" t="s">
        <v>289</v>
      </c>
      <c r="BZ28" s="33" t="s">
        <v>289</v>
      </c>
      <c r="CA28" s="33" t="s">
        <v>289</v>
      </c>
      <c r="CB28" s="33" t="s">
        <v>289</v>
      </c>
      <c r="CC28" s="33" t="s">
        <v>289</v>
      </c>
      <c r="CD28" s="33" t="s">
        <v>289</v>
      </c>
      <c r="CE28" s="33" t="s">
        <v>289</v>
      </c>
      <c r="CF28" s="33" t="s">
        <v>289</v>
      </c>
      <c r="CG28" s="33" t="s">
        <v>289</v>
      </c>
      <c r="CH28" s="33" t="s">
        <v>289</v>
      </c>
      <c r="CI28" s="33" t="s">
        <v>289</v>
      </c>
      <c r="CJ28" s="33" t="s">
        <v>289</v>
      </c>
      <c r="CK28" s="33" t="s">
        <v>289</v>
      </c>
      <c r="CL28" s="33" t="s">
        <v>289</v>
      </c>
      <c r="CM28" s="33" t="s">
        <v>289</v>
      </c>
      <c r="CN28" s="33" t="s">
        <v>289</v>
      </c>
      <c r="CO28" s="33" t="s">
        <v>289</v>
      </c>
      <c r="CP28" s="33" t="s">
        <v>289</v>
      </c>
      <c r="CQ28" s="33" t="s">
        <v>289</v>
      </c>
      <c r="CR28" s="33" t="s">
        <v>289</v>
      </c>
      <c r="CS28" s="33" t="s">
        <v>289</v>
      </c>
      <c r="CT28" s="33" t="s">
        <v>289</v>
      </c>
      <c r="CU28" s="33" t="s">
        <v>289</v>
      </c>
      <c r="CV28" s="33" t="s">
        <v>289</v>
      </c>
      <c r="CW28" s="33" t="s">
        <v>289</v>
      </c>
      <c r="CX28" s="33" t="s">
        <v>289</v>
      </c>
      <c r="CY28" s="33" t="s">
        <v>289</v>
      </c>
      <c r="CZ28" s="33" t="s">
        <v>289</v>
      </c>
      <c r="DA28" s="33" t="s">
        <v>289</v>
      </c>
      <c r="DB28" s="33" t="s">
        <v>289</v>
      </c>
      <c r="DC28" s="33" t="s">
        <v>289</v>
      </c>
      <c r="DD28" s="33" t="s">
        <v>289</v>
      </c>
      <c r="DE28" s="33" t="s">
        <v>289</v>
      </c>
      <c r="DF28" s="33" t="s">
        <v>289</v>
      </c>
      <c r="DG28" s="33" t="s">
        <v>289</v>
      </c>
      <c r="DH28" s="33" t="s">
        <v>289</v>
      </c>
      <c r="DI28" s="33" t="s">
        <v>289</v>
      </c>
      <c r="DJ28" s="33" t="s">
        <v>289</v>
      </c>
      <c r="DK28" s="33" t="s">
        <v>289</v>
      </c>
      <c r="DL28" s="33" t="s">
        <v>289</v>
      </c>
      <c r="DM28" s="33" t="s">
        <v>289</v>
      </c>
      <c r="DN28" s="33" t="s">
        <v>289</v>
      </c>
      <c r="DO28" s="33" t="s">
        <v>289</v>
      </c>
      <c r="DP28" s="33" t="s">
        <v>289</v>
      </c>
      <c r="DQ28" s="33" t="s">
        <v>289</v>
      </c>
      <c r="DR28" s="33" t="s">
        <v>289</v>
      </c>
      <c r="DS28" s="33" t="s">
        <v>289</v>
      </c>
      <c r="DT28" s="33" t="s">
        <v>289</v>
      </c>
      <c r="DU28" s="33" t="s">
        <v>289</v>
      </c>
      <c r="DV28" s="33" t="s">
        <v>289</v>
      </c>
      <c r="DW28" s="33" t="s">
        <v>289</v>
      </c>
      <c r="DX28" s="33" t="s">
        <v>289</v>
      </c>
      <c r="DY28" s="33" t="s">
        <v>289</v>
      </c>
      <c r="DZ28" s="33" t="s">
        <v>289</v>
      </c>
      <c r="EA28" s="33" t="s">
        <v>289</v>
      </c>
      <c r="EB28" s="33" t="s">
        <v>289</v>
      </c>
      <c r="EC28" s="33" t="s">
        <v>289</v>
      </c>
      <c r="ED28" s="33" t="s">
        <v>289</v>
      </c>
      <c r="EE28" s="33" t="s">
        <v>289</v>
      </c>
      <c r="EF28" s="33" t="s">
        <v>289</v>
      </c>
      <c r="EG28" s="33" t="s">
        <v>289</v>
      </c>
      <c r="EH28" s="33" t="s">
        <v>289</v>
      </c>
      <c r="EI28" s="33" t="s">
        <v>289</v>
      </c>
      <c r="EJ28" s="33" t="s">
        <v>289</v>
      </c>
      <c r="EK28" s="33" t="s">
        <v>289</v>
      </c>
      <c r="EL28" s="33" t="s">
        <v>289</v>
      </c>
      <c r="EM28" s="33" t="s">
        <v>289</v>
      </c>
      <c r="EN28" s="33" t="s">
        <v>289</v>
      </c>
      <c r="EO28" s="33" t="s">
        <v>289</v>
      </c>
      <c r="EP28" s="33" t="s">
        <v>289</v>
      </c>
      <c r="EQ28" s="33" t="s">
        <v>289</v>
      </c>
      <c r="ER28" s="33" t="s">
        <v>289</v>
      </c>
      <c r="ES28" s="33" t="s">
        <v>289</v>
      </c>
      <c r="ET28" s="33" t="s">
        <v>289</v>
      </c>
      <c r="EU28" s="33" t="s">
        <v>289</v>
      </c>
      <c r="EV28" s="33" t="s">
        <v>289</v>
      </c>
      <c r="EW28" s="33" t="s">
        <v>289</v>
      </c>
      <c r="EX28" s="33" t="s">
        <v>289</v>
      </c>
      <c r="EY28" s="33" t="s">
        <v>289</v>
      </c>
      <c r="EZ28" s="33" t="s">
        <v>289</v>
      </c>
      <c r="FA28" s="33" t="s">
        <v>289</v>
      </c>
      <c r="FB28" s="33" t="s">
        <v>289</v>
      </c>
      <c r="FC28" s="34" t="s">
        <v>289</v>
      </c>
      <c r="FD28" s="34" t="s">
        <v>289</v>
      </c>
      <c r="FE28" s="33" t="s">
        <v>289</v>
      </c>
      <c r="FF28" s="33" t="s">
        <v>289</v>
      </c>
      <c r="FG28" s="33" t="s">
        <v>289</v>
      </c>
      <c r="FH28" s="33" t="s">
        <v>289</v>
      </c>
      <c r="FI28" s="33" t="s">
        <v>289</v>
      </c>
      <c r="FJ28" s="33" t="s">
        <v>289</v>
      </c>
      <c r="FK28" s="33" t="s">
        <v>289</v>
      </c>
      <c r="FL28" s="34"/>
      <c r="FM28" s="33" t="s">
        <v>289</v>
      </c>
      <c r="FN28" s="34" t="s">
        <v>289</v>
      </c>
      <c r="FO28" s="33" t="s">
        <v>289</v>
      </c>
      <c r="FP28" s="33" t="s">
        <v>289</v>
      </c>
      <c r="FQ28" s="33" t="s">
        <v>289</v>
      </c>
      <c r="FR28" s="33" t="s">
        <v>289</v>
      </c>
      <c r="FS28" s="33" t="s">
        <v>289</v>
      </c>
      <c r="FT28" s="33" t="s">
        <v>289</v>
      </c>
      <c r="FU28" s="33" t="s">
        <v>289</v>
      </c>
      <c r="FV28" s="33" t="s">
        <v>289</v>
      </c>
      <c r="FW28" s="33" t="s">
        <v>289</v>
      </c>
      <c r="FX28" s="33" t="s">
        <v>289</v>
      </c>
      <c r="FY28" s="33" t="s">
        <v>289</v>
      </c>
      <c r="FZ28" s="33" t="s">
        <v>289</v>
      </c>
      <c r="GA28" s="33" t="s">
        <v>289</v>
      </c>
      <c r="GB28" s="33" t="s">
        <v>289</v>
      </c>
      <c r="GC28" s="33" t="s">
        <v>289</v>
      </c>
      <c r="GD28" s="33" t="s">
        <v>289</v>
      </c>
      <c r="GE28" s="33" t="s">
        <v>289</v>
      </c>
      <c r="GF28" s="33" t="s">
        <v>289</v>
      </c>
      <c r="GG28" s="33" t="s">
        <v>289</v>
      </c>
      <c r="GH28" s="33" t="s">
        <v>289</v>
      </c>
      <c r="GI28" s="33" t="s">
        <v>289</v>
      </c>
      <c r="GJ28" s="33" t="s">
        <v>289</v>
      </c>
      <c r="GK28" s="33" t="s">
        <v>289</v>
      </c>
      <c r="GL28" s="33" t="s">
        <v>289</v>
      </c>
      <c r="GM28" s="33" t="s">
        <v>289</v>
      </c>
      <c r="GN28" s="33" t="s">
        <v>289</v>
      </c>
      <c r="GO28" s="33" t="s">
        <v>289</v>
      </c>
      <c r="GP28" s="33" t="s">
        <v>289</v>
      </c>
      <c r="GQ28" s="33" t="s">
        <v>289</v>
      </c>
      <c r="GR28" s="33" t="s">
        <v>289</v>
      </c>
      <c r="GS28" s="33" t="s">
        <v>289</v>
      </c>
      <c r="GT28" s="33" t="s">
        <v>289</v>
      </c>
      <c r="GU28" s="33" t="s">
        <v>289</v>
      </c>
      <c r="GV28" s="33" t="s">
        <v>289</v>
      </c>
      <c r="GW28" s="33" t="s">
        <v>289</v>
      </c>
      <c r="GX28" s="33" t="s">
        <v>289</v>
      </c>
      <c r="GY28" s="33" t="s">
        <v>289</v>
      </c>
      <c r="GZ28" s="33" t="s">
        <v>289</v>
      </c>
      <c r="HA28" s="33" t="s">
        <v>289</v>
      </c>
      <c r="HB28" s="33" t="s">
        <v>289</v>
      </c>
      <c r="HC28" s="33" t="s">
        <v>289</v>
      </c>
      <c r="HD28" s="33" t="s">
        <v>289</v>
      </c>
      <c r="HE28" s="33" t="s">
        <v>289</v>
      </c>
      <c r="HF28" s="33" t="s">
        <v>289</v>
      </c>
      <c r="HG28" s="33" t="s">
        <v>289</v>
      </c>
      <c r="HH28" s="33" t="s">
        <v>289</v>
      </c>
      <c r="HI28" s="33" t="s">
        <v>289</v>
      </c>
      <c r="HJ28" s="33" t="s">
        <v>289</v>
      </c>
      <c r="HK28" s="33" t="s">
        <v>289</v>
      </c>
      <c r="HL28" s="33" t="s">
        <v>2453</v>
      </c>
      <c r="HM28" s="33" t="s">
        <v>289</v>
      </c>
      <c r="HN28" s="33" t="s">
        <v>2513</v>
      </c>
      <c r="HO28" s="33" t="s">
        <v>289</v>
      </c>
      <c r="HP28" s="33" t="s">
        <v>2514</v>
      </c>
      <c r="HQ28" s="33" t="s">
        <v>2515</v>
      </c>
      <c r="HR28" s="33" t="s">
        <v>2515</v>
      </c>
      <c r="HS28" s="33" t="s">
        <v>2457</v>
      </c>
      <c r="HT28" s="33" t="s">
        <v>745</v>
      </c>
      <c r="HU28" s="33" t="s">
        <v>2458</v>
      </c>
      <c r="HV28" s="33" t="s">
        <v>289</v>
      </c>
      <c r="HW28" s="33" t="s">
        <v>289</v>
      </c>
      <c r="HX28" s="33" t="s">
        <v>289</v>
      </c>
      <c r="HY28" s="33" t="s">
        <v>289</v>
      </c>
      <c r="HZ28" s="33" t="s">
        <v>289</v>
      </c>
      <c r="IA28" s="33">
        <v>0</v>
      </c>
      <c r="IB28" s="33" t="s">
        <v>289</v>
      </c>
      <c r="IC28" s="33" t="s">
        <v>176</v>
      </c>
      <c r="ID28" s="33">
        <v>0</v>
      </c>
      <c r="IE28" s="33" t="s">
        <v>112</v>
      </c>
      <c r="IF28" s="33" t="s">
        <v>2516</v>
      </c>
      <c r="IG28" s="33">
        <v>0</v>
      </c>
      <c r="IH28" s="33">
        <v>0</v>
      </c>
      <c r="II28" s="33">
        <v>0</v>
      </c>
      <c r="IJ28" s="33">
        <v>1</v>
      </c>
      <c r="IK28" s="33">
        <v>0</v>
      </c>
      <c r="IL28" s="33">
        <v>0</v>
      </c>
      <c r="IM28" s="33">
        <v>0</v>
      </c>
      <c r="IN28" s="33">
        <v>0</v>
      </c>
      <c r="IO28" s="33">
        <v>0</v>
      </c>
      <c r="IP28" s="33">
        <v>0</v>
      </c>
      <c r="IQ28" s="33" t="s">
        <v>289</v>
      </c>
      <c r="IR28" s="33"/>
      <c r="IS28" s="33"/>
      <c r="IT28" s="33"/>
      <c r="IU28" s="33"/>
      <c r="IV28" s="33"/>
      <c r="IW28" s="33" t="s">
        <v>289</v>
      </c>
      <c r="IX28" s="33" t="s">
        <v>289</v>
      </c>
      <c r="IY28" s="33">
        <v>153562929</v>
      </c>
      <c r="IZ28" s="33" t="s">
        <v>2517</v>
      </c>
      <c r="JA28" s="33" t="s">
        <v>2518</v>
      </c>
      <c r="JB28" s="33" t="s">
        <v>289</v>
      </c>
      <c r="JC28" s="33">
        <v>45</v>
      </c>
    </row>
    <row r="29" spans="2:263" x14ac:dyDescent="0.35">
      <c r="B29" s="33" t="s">
        <v>2523</v>
      </c>
      <c r="C29" s="33" t="s">
        <v>2519</v>
      </c>
      <c r="D29" s="33" t="s">
        <v>2520</v>
      </c>
      <c r="E29" s="33" t="s">
        <v>2324</v>
      </c>
      <c r="F29" s="33"/>
      <c r="G29" s="33"/>
      <c r="H29" s="33" t="s">
        <v>289</v>
      </c>
      <c r="I29" s="33" t="s">
        <v>2324</v>
      </c>
      <c r="J29" s="33" t="s">
        <v>191</v>
      </c>
      <c r="K29" s="33" t="s">
        <v>289</v>
      </c>
      <c r="L29" s="33" t="s">
        <v>192</v>
      </c>
      <c r="M29" s="33" t="s">
        <v>191</v>
      </c>
      <c r="N29" s="33" t="s">
        <v>191</v>
      </c>
      <c r="O29" s="33" t="s">
        <v>2325</v>
      </c>
      <c r="P29" s="33" t="s">
        <v>289</v>
      </c>
      <c r="Q29" s="33" t="s">
        <v>126</v>
      </c>
      <c r="R29" s="33" t="s">
        <v>193</v>
      </c>
      <c r="S29" s="33" t="s">
        <v>1051</v>
      </c>
      <c r="T29" s="33" t="s">
        <v>194</v>
      </c>
      <c r="U29" s="33" t="s">
        <v>193</v>
      </c>
      <c r="V29" s="33" t="s">
        <v>1050</v>
      </c>
      <c r="W29" s="33" t="s">
        <v>1051</v>
      </c>
      <c r="X29" s="33" t="s">
        <v>195</v>
      </c>
      <c r="Y29" s="33" t="s">
        <v>289</v>
      </c>
      <c r="Z29" s="34" t="s">
        <v>195</v>
      </c>
      <c r="AA29" s="33" t="s">
        <v>196</v>
      </c>
      <c r="AB29" s="33" t="s">
        <v>289</v>
      </c>
      <c r="AC29" s="34" t="s">
        <v>196</v>
      </c>
      <c r="AD29" s="33" t="s">
        <v>2326</v>
      </c>
      <c r="AE29" s="33" t="s">
        <v>197</v>
      </c>
      <c r="AF29" s="33" t="s">
        <v>196</v>
      </c>
      <c r="AG29" s="33" t="s">
        <v>196</v>
      </c>
      <c r="AH29" s="33" t="s">
        <v>2452</v>
      </c>
      <c r="AI29" s="33" t="s">
        <v>112</v>
      </c>
      <c r="AJ29" s="33" t="s">
        <v>289</v>
      </c>
      <c r="AK29" s="33" t="s">
        <v>112</v>
      </c>
      <c r="AL29" s="33" t="s">
        <v>289</v>
      </c>
      <c r="AM29" s="33" t="s">
        <v>2328</v>
      </c>
      <c r="AN29" s="33" t="s">
        <v>289</v>
      </c>
      <c r="AO29" s="33" t="s">
        <v>289</v>
      </c>
      <c r="AP29" s="33" t="s">
        <v>289</v>
      </c>
      <c r="AQ29" s="33" t="s">
        <v>289</v>
      </c>
      <c r="AR29" s="33" t="s">
        <v>289</v>
      </c>
      <c r="AS29" s="33" t="s">
        <v>289</v>
      </c>
      <c r="AT29" s="33" t="s">
        <v>289</v>
      </c>
      <c r="AU29" s="33" t="s">
        <v>289</v>
      </c>
      <c r="AV29" s="33" t="s">
        <v>289</v>
      </c>
      <c r="AW29" s="33" t="s">
        <v>289</v>
      </c>
      <c r="AX29" s="33" t="s">
        <v>289</v>
      </c>
      <c r="AY29" s="33" t="s">
        <v>289</v>
      </c>
      <c r="AZ29" s="33" t="s">
        <v>289</v>
      </c>
      <c r="BA29" s="33" t="s">
        <v>289</v>
      </c>
      <c r="BB29" s="33" t="s">
        <v>289</v>
      </c>
      <c r="BC29" s="33" t="s">
        <v>289</v>
      </c>
      <c r="BD29" s="33" t="s">
        <v>289</v>
      </c>
      <c r="BE29" s="33" t="s">
        <v>289</v>
      </c>
      <c r="BF29" s="33" t="s">
        <v>289</v>
      </c>
      <c r="BG29" s="33" t="s">
        <v>289</v>
      </c>
      <c r="BH29" s="33" t="s">
        <v>289</v>
      </c>
      <c r="BI29" s="33" t="s">
        <v>289</v>
      </c>
      <c r="BJ29" s="33" t="s">
        <v>289</v>
      </c>
      <c r="BK29" s="33" t="s">
        <v>289</v>
      </c>
      <c r="BL29" s="33" t="s">
        <v>289</v>
      </c>
      <c r="BM29" s="33" t="s">
        <v>289</v>
      </c>
      <c r="BN29" s="33" t="s">
        <v>289</v>
      </c>
      <c r="BO29" s="33" t="s">
        <v>289</v>
      </c>
      <c r="BP29" s="33" t="s">
        <v>289</v>
      </c>
      <c r="BQ29" s="33" t="s">
        <v>289</v>
      </c>
      <c r="BR29" s="33" t="s">
        <v>289</v>
      </c>
      <c r="BS29" s="33" t="s">
        <v>289</v>
      </c>
      <c r="BT29" s="33" t="s">
        <v>289</v>
      </c>
      <c r="BU29" s="33" t="s">
        <v>289</v>
      </c>
      <c r="BV29" s="33" t="s">
        <v>289</v>
      </c>
      <c r="BW29" s="33" t="s">
        <v>289</v>
      </c>
      <c r="BX29" s="33" t="s">
        <v>289</v>
      </c>
      <c r="BY29" s="33" t="s">
        <v>289</v>
      </c>
      <c r="BZ29" s="33" t="s">
        <v>289</v>
      </c>
      <c r="CA29" s="33" t="s">
        <v>289</v>
      </c>
      <c r="CB29" s="33" t="s">
        <v>289</v>
      </c>
      <c r="CC29" s="33" t="s">
        <v>289</v>
      </c>
      <c r="CD29" s="33" t="s">
        <v>289</v>
      </c>
      <c r="CE29" s="33" t="s">
        <v>289</v>
      </c>
      <c r="CF29" s="33" t="s">
        <v>289</v>
      </c>
      <c r="CG29" s="33" t="s">
        <v>289</v>
      </c>
      <c r="CH29" s="33" t="s">
        <v>289</v>
      </c>
      <c r="CI29" s="33" t="s">
        <v>289</v>
      </c>
      <c r="CJ29" s="33" t="s">
        <v>289</v>
      </c>
      <c r="CK29" s="33" t="s">
        <v>289</v>
      </c>
      <c r="CL29" s="33" t="s">
        <v>289</v>
      </c>
      <c r="CM29" s="33" t="s">
        <v>289</v>
      </c>
      <c r="CN29" s="33" t="s">
        <v>289</v>
      </c>
      <c r="CO29" s="33" t="s">
        <v>289</v>
      </c>
      <c r="CP29" s="33" t="s">
        <v>289</v>
      </c>
      <c r="CQ29" s="33" t="s">
        <v>289</v>
      </c>
      <c r="CR29" s="33" t="s">
        <v>289</v>
      </c>
      <c r="CS29" s="33" t="s">
        <v>289</v>
      </c>
      <c r="CT29" s="33" t="s">
        <v>289</v>
      </c>
      <c r="CU29" s="33" t="s">
        <v>289</v>
      </c>
      <c r="CV29" s="33" t="s">
        <v>289</v>
      </c>
      <c r="CW29" s="33" t="s">
        <v>289</v>
      </c>
      <c r="CX29" s="33" t="s">
        <v>289</v>
      </c>
      <c r="CY29" s="33" t="s">
        <v>289</v>
      </c>
      <c r="CZ29" s="33" t="s">
        <v>289</v>
      </c>
      <c r="DA29" s="33" t="s">
        <v>289</v>
      </c>
      <c r="DB29" s="33" t="s">
        <v>289</v>
      </c>
      <c r="DC29" s="33" t="s">
        <v>289</v>
      </c>
      <c r="DD29" s="33" t="s">
        <v>289</v>
      </c>
      <c r="DE29" s="33" t="s">
        <v>289</v>
      </c>
      <c r="DF29" s="33" t="s">
        <v>289</v>
      </c>
      <c r="DG29" s="33" t="s">
        <v>289</v>
      </c>
      <c r="DH29" s="33" t="s">
        <v>289</v>
      </c>
      <c r="DI29" s="33" t="s">
        <v>289</v>
      </c>
      <c r="DJ29" s="33" t="s">
        <v>289</v>
      </c>
      <c r="DK29" s="33" t="s">
        <v>289</v>
      </c>
      <c r="DL29" s="33" t="s">
        <v>289</v>
      </c>
      <c r="DM29" s="33" t="s">
        <v>289</v>
      </c>
      <c r="DN29" s="33" t="s">
        <v>289</v>
      </c>
      <c r="DO29" s="33" t="s">
        <v>289</v>
      </c>
      <c r="DP29" s="33" t="s">
        <v>289</v>
      </c>
      <c r="DQ29" s="33" t="s">
        <v>289</v>
      </c>
      <c r="DR29" s="33" t="s">
        <v>289</v>
      </c>
      <c r="DS29" s="33" t="s">
        <v>289</v>
      </c>
      <c r="DT29" s="33" t="s">
        <v>289</v>
      </c>
      <c r="DU29" s="33" t="s">
        <v>289</v>
      </c>
      <c r="DV29" s="33" t="s">
        <v>289</v>
      </c>
      <c r="DW29" s="33" t="s">
        <v>289</v>
      </c>
      <c r="DX29" s="33" t="s">
        <v>289</v>
      </c>
      <c r="DY29" s="33" t="s">
        <v>289</v>
      </c>
      <c r="DZ29" s="33" t="s">
        <v>289</v>
      </c>
      <c r="EA29" s="33" t="s">
        <v>289</v>
      </c>
      <c r="EB29" s="33" t="s">
        <v>289</v>
      </c>
      <c r="EC29" s="33" t="s">
        <v>289</v>
      </c>
      <c r="ED29" s="33" t="s">
        <v>289</v>
      </c>
      <c r="EE29" s="33" t="s">
        <v>289</v>
      </c>
      <c r="EF29" s="33" t="s">
        <v>289</v>
      </c>
      <c r="EG29" s="33" t="s">
        <v>289</v>
      </c>
      <c r="EH29" s="33" t="s">
        <v>289</v>
      </c>
      <c r="EI29" s="33" t="s">
        <v>289</v>
      </c>
      <c r="EJ29" s="33" t="s">
        <v>289</v>
      </c>
      <c r="EK29" s="33" t="s">
        <v>289</v>
      </c>
      <c r="EL29" s="33" t="s">
        <v>289</v>
      </c>
      <c r="EM29" s="33" t="s">
        <v>289</v>
      </c>
      <c r="EN29" s="33" t="s">
        <v>289</v>
      </c>
      <c r="EO29" s="33" t="s">
        <v>289</v>
      </c>
      <c r="EP29" s="33" t="s">
        <v>289</v>
      </c>
      <c r="EQ29" s="33" t="s">
        <v>289</v>
      </c>
      <c r="ER29" s="33" t="s">
        <v>289</v>
      </c>
      <c r="ES29" s="33" t="s">
        <v>289</v>
      </c>
      <c r="ET29" s="33" t="s">
        <v>289</v>
      </c>
      <c r="EU29" s="33" t="s">
        <v>289</v>
      </c>
      <c r="EV29" s="33" t="s">
        <v>289</v>
      </c>
      <c r="EW29" s="33" t="s">
        <v>289</v>
      </c>
      <c r="EX29" s="33" t="s">
        <v>289</v>
      </c>
      <c r="EY29" s="33" t="s">
        <v>289</v>
      </c>
      <c r="EZ29" s="33" t="s">
        <v>289</v>
      </c>
      <c r="FA29" s="33" t="s">
        <v>289</v>
      </c>
      <c r="FB29" s="33" t="s">
        <v>289</v>
      </c>
      <c r="FC29" s="34" t="s">
        <v>289</v>
      </c>
      <c r="FD29" s="34" t="s">
        <v>289</v>
      </c>
      <c r="FE29" s="33" t="s">
        <v>289</v>
      </c>
      <c r="FF29" s="33" t="s">
        <v>289</v>
      </c>
      <c r="FG29" s="33" t="s">
        <v>289</v>
      </c>
      <c r="FH29" s="33" t="s">
        <v>289</v>
      </c>
      <c r="FI29" s="33" t="s">
        <v>289</v>
      </c>
      <c r="FJ29" s="33" t="s">
        <v>289</v>
      </c>
      <c r="FK29" s="33" t="s">
        <v>289</v>
      </c>
      <c r="FL29" s="34"/>
      <c r="FM29" s="33" t="s">
        <v>289</v>
      </c>
      <c r="FN29" s="34" t="s">
        <v>289</v>
      </c>
      <c r="FO29" s="33" t="s">
        <v>289</v>
      </c>
      <c r="FP29" s="33" t="s">
        <v>289</v>
      </c>
      <c r="FQ29" s="33" t="s">
        <v>289</v>
      </c>
      <c r="FR29" s="33" t="s">
        <v>289</v>
      </c>
      <c r="FS29" s="33" t="s">
        <v>289</v>
      </c>
      <c r="FT29" s="33" t="s">
        <v>289</v>
      </c>
      <c r="FU29" s="33" t="s">
        <v>289</v>
      </c>
      <c r="FV29" s="33" t="s">
        <v>289</v>
      </c>
      <c r="FW29" s="33" t="s">
        <v>289</v>
      </c>
      <c r="FX29" s="33" t="s">
        <v>289</v>
      </c>
      <c r="FY29" s="33" t="s">
        <v>289</v>
      </c>
      <c r="FZ29" s="33" t="s">
        <v>289</v>
      </c>
      <c r="GA29" s="33" t="s">
        <v>289</v>
      </c>
      <c r="GB29" s="33" t="s">
        <v>289</v>
      </c>
      <c r="GC29" s="33" t="s">
        <v>289</v>
      </c>
      <c r="GD29" s="33" t="s">
        <v>289</v>
      </c>
      <c r="GE29" s="33" t="s">
        <v>289</v>
      </c>
      <c r="GF29" s="33" t="s">
        <v>289</v>
      </c>
      <c r="GG29" s="33" t="s">
        <v>289</v>
      </c>
      <c r="GH29" s="33" t="s">
        <v>289</v>
      </c>
      <c r="GI29" s="33" t="s">
        <v>289</v>
      </c>
      <c r="GJ29" s="33" t="s">
        <v>289</v>
      </c>
      <c r="GK29" s="33" t="s">
        <v>289</v>
      </c>
      <c r="GL29" s="33" t="s">
        <v>289</v>
      </c>
      <c r="GM29" s="33" t="s">
        <v>289</v>
      </c>
      <c r="GN29" s="33" t="s">
        <v>289</v>
      </c>
      <c r="GO29" s="33" t="s">
        <v>289</v>
      </c>
      <c r="GP29" s="33" t="s">
        <v>289</v>
      </c>
      <c r="GQ29" s="33" t="s">
        <v>289</v>
      </c>
      <c r="GR29" s="33" t="s">
        <v>289</v>
      </c>
      <c r="GS29" s="33" t="s">
        <v>289</v>
      </c>
      <c r="GT29" s="33" t="s">
        <v>289</v>
      </c>
      <c r="GU29" s="33" t="s">
        <v>289</v>
      </c>
      <c r="GV29" s="33" t="s">
        <v>289</v>
      </c>
      <c r="GW29" s="33" t="s">
        <v>289</v>
      </c>
      <c r="GX29" s="33" t="s">
        <v>289</v>
      </c>
      <c r="GY29" s="33" t="s">
        <v>289</v>
      </c>
      <c r="GZ29" s="33" t="s">
        <v>289</v>
      </c>
      <c r="HA29" s="33" t="s">
        <v>289</v>
      </c>
      <c r="HB29" s="33" t="s">
        <v>289</v>
      </c>
      <c r="HC29" s="33" t="s">
        <v>289</v>
      </c>
      <c r="HD29" s="33" t="s">
        <v>289</v>
      </c>
      <c r="HE29" s="33" t="s">
        <v>289</v>
      </c>
      <c r="HF29" s="33" t="s">
        <v>289</v>
      </c>
      <c r="HG29" s="33" t="s">
        <v>289</v>
      </c>
      <c r="HH29" s="33" t="s">
        <v>289</v>
      </c>
      <c r="HI29" s="33" t="s">
        <v>289</v>
      </c>
      <c r="HJ29" s="33" t="s">
        <v>289</v>
      </c>
      <c r="HK29" s="33" t="s">
        <v>289</v>
      </c>
      <c r="HL29" s="33" t="s">
        <v>2453</v>
      </c>
      <c r="HM29" s="33" t="s">
        <v>289</v>
      </c>
      <c r="HN29" s="33" t="s">
        <v>2454</v>
      </c>
      <c r="HO29" s="33" t="s">
        <v>289</v>
      </c>
      <c r="HP29" s="33" t="s">
        <v>2455</v>
      </c>
      <c r="HQ29" s="33" t="s">
        <v>2456</v>
      </c>
      <c r="HR29" s="33" t="s">
        <v>2456</v>
      </c>
      <c r="HS29" s="33" t="s">
        <v>2457</v>
      </c>
      <c r="HT29" s="33" t="s">
        <v>745</v>
      </c>
      <c r="HU29" s="33" t="s">
        <v>2458</v>
      </c>
      <c r="HV29" s="33" t="s">
        <v>289</v>
      </c>
      <c r="HW29" s="33" t="s">
        <v>289</v>
      </c>
      <c r="HX29" s="33" t="s">
        <v>289</v>
      </c>
      <c r="HY29" s="33" t="s">
        <v>289</v>
      </c>
      <c r="HZ29" s="33" t="s">
        <v>289</v>
      </c>
      <c r="IA29" s="33">
        <v>40</v>
      </c>
      <c r="IB29" s="33" t="s">
        <v>289</v>
      </c>
      <c r="IC29" s="33" t="s">
        <v>176</v>
      </c>
      <c r="ID29" s="33">
        <v>40</v>
      </c>
      <c r="IE29" s="33" t="s">
        <v>112</v>
      </c>
      <c r="IF29" s="33" t="s">
        <v>2521</v>
      </c>
      <c r="IG29" s="33">
        <v>0</v>
      </c>
      <c r="IH29" s="33">
        <v>1</v>
      </c>
      <c r="II29" s="33">
        <v>0</v>
      </c>
      <c r="IJ29" s="33">
        <v>0</v>
      </c>
      <c r="IK29" s="33">
        <v>0</v>
      </c>
      <c r="IL29" s="33">
        <v>0</v>
      </c>
      <c r="IM29" s="33">
        <v>0</v>
      </c>
      <c r="IN29" s="33">
        <v>0</v>
      </c>
      <c r="IO29" s="33">
        <v>0</v>
      </c>
      <c r="IP29" s="33">
        <v>0</v>
      </c>
      <c r="IQ29" s="33" t="s">
        <v>289</v>
      </c>
      <c r="IR29" s="33"/>
      <c r="IS29" s="33"/>
      <c r="IT29" s="33"/>
      <c r="IU29" s="33"/>
      <c r="IV29" s="33"/>
      <c r="IW29" s="33" t="s">
        <v>2522</v>
      </c>
      <c r="IX29" s="33" t="s">
        <v>289</v>
      </c>
      <c r="IY29" s="33">
        <v>154291319</v>
      </c>
      <c r="IZ29" s="33" t="s">
        <v>2523</v>
      </c>
      <c r="JA29" s="33" t="s">
        <v>2524</v>
      </c>
      <c r="JB29" s="33" t="s">
        <v>289</v>
      </c>
      <c r="JC29" s="33">
        <v>136</v>
      </c>
    </row>
    <row r="30" spans="2:263" x14ac:dyDescent="0.35">
      <c r="B30" s="33" t="s">
        <v>2532</v>
      </c>
      <c r="C30" s="33" t="s">
        <v>2525</v>
      </c>
      <c r="D30" s="33" t="s">
        <v>2526</v>
      </c>
      <c r="E30" s="33" t="s">
        <v>2367</v>
      </c>
      <c r="F30" s="33"/>
      <c r="G30" s="33"/>
      <c r="H30" s="33" t="s">
        <v>2527</v>
      </c>
      <c r="I30" s="33" t="s">
        <v>2369</v>
      </c>
      <c r="J30" s="33" t="s">
        <v>198</v>
      </c>
      <c r="K30" s="33" t="s">
        <v>289</v>
      </c>
      <c r="L30" s="33" t="s">
        <v>199</v>
      </c>
      <c r="M30" s="33" t="s">
        <v>198</v>
      </c>
      <c r="N30" s="33" t="s">
        <v>198</v>
      </c>
      <c r="O30" s="33" t="s">
        <v>200</v>
      </c>
      <c r="P30" s="33" t="s">
        <v>289</v>
      </c>
      <c r="Q30" s="33" t="s">
        <v>201</v>
      </c>
      <c r="R30" s="33" t="s">
        <v>202</v>
      </c>
      <c r="S30" s="33" t="s">
        <v>966</v>
      </c>
      <c r="T30" s="33" t="s">
        <v>203</v>
      </c>
      <c r="U30" s="33" t="s">
        <v>202</v>
      </c>
      <c r="V30" s="33" t="s">
        <v>967</v>
      </c>
      <c r="W30" s="33" t="s">
        <v>966</v>
      </c>
      <c r="X30" s="33" t="s">
        <v>202</v>
      </c>
      <c r="Y30" s="33" t="s">
        <v>289</v>
      </c>
      <c r="Z30" s="34" t="s">
        <v>202</v>
      </c>
      <c r="AA30" s="33" t="s">
        <v>204</v>
      </c>
      <c r="AB30" s="33" t="s">
        <v>289</v>
      </c>
      <c r="AC30" s="34" t="s">
        <v>204</v>
      </c>
      <c r="AD30" s="33" t="s">
        <v>2326</v>
      </c>
      <c r="AE30" s="33" t="s">
        <v>202</v>
      </c>
      <c r="AF30" s="33" t="s">
        <v>204</v>
      </c>
      <c r="AG30" s="33" t="s">
        <v>204</v>
      </c>
      <c r="AH30" s="33" t="s">
        <v>2327</v>
      </c>
      <c r="AI30" s="33" t="s">
        <v>112</v>
      </c>
      <c r="AJ30" s="33" t="s">
        <v>289</v>
      </c>
      <c r="AK30" s="33" t="s">
        <v>112</v>
      </c>
      <c r="AL30" s="33" t="s">
        <v>289</v>
      </c>
      <c r="AM30" s="33" t="s">
        <v>2328</v>
      </c>
      <c r="AN30" s="33" t="s">
        <v>289</v>
      </c>
      <c r="AO30" s="33" t="s">
        <v>289</v>
      </c>
      <c r="AP30" s="33" t="s">
        <v>2350</v>
      </c>
      <c r="AQ30" s="33" t="s">
        <v>289</v>
      </c>
      <c r="AR30" s="33" t="s">
        <v>2370</v>
      </c>
      <c r="AS30" s="33">
        <v>1</v>
      </c>
      <c r="AT30" s="33">
        <v>1</v>
      </c>
      <c r="AU30" s="33">
        <v>0</v>
      </c>
      <c r="AV30" s="33" t="s">
        <v>113</v>
      </c>
      <c r="AW30" s="33" t="s">
        <v>2351</v>
      </c>
      <c r="AX30" s="33" t="s">
        <v>115</v>
      </c>
      <c r="AY30" s="33">
        <v>1</v>
      </c>
      <c r="AZ30" s="33">
        <v>0</v>
      </c>
      <c r="BA30" s="33">
        <v>0</v>
      </c>
      <c r="BB30" s="33">
        <v>0</v>
      </c>
      <c r="BC30" s="33">
        <v>0</v>
      </c>
      <c r="BD30" s="33">
        <v>0</v>
      </c>
      <c r="BE30" s="33">
        <v>0</v>
      </c>
      <c r="BF30" s="33">
        <v>0</v>
      </c>
      <c r="BG30" s="33">
        <v>0</v>
      </c>
      <c r="BH30" s="33">
        <v>0</v>
      </c>
      <c r="BI30" s="33" t="s">
        <v>289</v>
      </c>
      <c r="BJ30" s="33" t="s">
        <v>116</v>
      </c>
      <c r="BK30" s="33" t="s">
        <v>2331</v>
      </c>
      <c r="BL30" s="33" t="s">
        <v>2362</v>
      </c>
      <c r="BM30" s="33">
        <v>1</v>
      </c>
      <c r="BN30" s="33">
        <v>1</v>
      </c>
      <c r="BO30" s="33">
        <v>1</v>
      </c>
      <c r="BP30" s="33">
        <v>1</v>
      </c>
      <c r="BQ30" s="33">
        <v>1</v>
      </c>
      <c r="BR30" s="33">
        <v>1</v>
      </c>
      <c r="BS30" s="33">
        <v>1</v>
      </c>
      <c r="BT30" s="33">
        <v>0</v>
      </c>
      <c r="BU30" s="33" t="s">
        <v>2353</v>
      </c>
      <c r="BV30" s="33">
        <v>245</v>
      </c>
      <c r="BW30" s="33">
        <v>122.5</v>
      </c>
      <c r="BX30" s="33" t="s">
        <v>112</v>
      </c>
      <c r="BY30" s="33">
        <v>315</v>
      </c>
      <c r="BZ30" s="33">
        <v>121.153846153846</v>
      </c>
      <c r="CA30" s="33" t="s">
        <v>112</v>
      </c>
      <c r="CB30" s="33">
        <v>175</v>
      </c>
      <c r="CC30" s="33">
        <v>76.086956521739097</v>
      </c>
      <c r="CD30" s="33" t="s">
        <v>112</v>
      </c>
      <c r="CE30" s="33">
        <v>280</v>
      </c>
      <c r="CF30" s="33">
        <v>96.551724137931004</v>
      </c>
      <c r="CG30" s="33" t="s">
        <v>112</v>
      </c>
      <c r="CH30" s="33">
        <v>700</v>
      </c>
      <c r="CI30" s="33">
        <v>291.666666666666</v>
      </c>
      <c r="CJ30" s="33" t="s">
        <v>112</v>
      </c>
      <c r="CK30" s="33">
        <v>525</v>
      </c>
      <c r="CL30" s="33">
        <v>218.75</v>
      </c>
      <c r="CM30" s="33" t="s">
        <v>117</v>
      </c>
      <c r="CN30" s="33" t="s">
        <v>112</v>
      </c>
      <c r="CO30" s="33">
        <v>550</v>
      </c>
      <c r="CP30" s="33" t="s">
        <v>289</v>
      </c>
      <c r="CQ30" s="33" t="s">
        <v>289</v>
      </c>
      <c r="CR30" s="33" t="s">
        <v>289</v>
      </c>
      <c r="CS30" s="33" t="s">
        <v>289</v>
      </c>
      <c r="CT30" s="33" t="s">
        <v>289</v>
      </c>
      <c r="CU30" s="33" t="s">
        <v>289</v>
      </c>
      <c r="CV30" s="33" t="s">
        <v>176</v>
      </c>
      <c r="CW30" s="33">
        <v>550</v>
      </c>
      <c r="CX30" s="33" t="s">
        <v>112</v>
      </c>
      <c r="CY30" s="33" t="s">
        <v>112</v>
      </c>
      <c r="CZ30" s="33" t="s">
        <v>2528</v>
      </c>
      <c r="DA30" s="33">
        <v>1</v>
      </c>
      <c r="DB30" s="33">
        <v>0</v>
      </c>
      <c r="DC30" s="33">
        <v>0</v>
      </c>
      <c r="DD30" s="33">
        <v>0</v>
      </c>
      <c r="DE30" s="33">
        <v>0</v>
      </c>
      <c r="DF30" s="33">
        <v>0</v>
      </c>
      <c r="DG30" s="33">
        <v>0</v>
      </c>
      <c r="DH30" s="33">
        <v>0</v>
      </c>
      <c r="DI30" s="33">
        <v>0</v>
      </c>
      <c r="DJ30" s="33">
        <v>0</v>
      </c>
      <c r="DK30" s="33">
        <v>1</v>
      </c>
      <c r="DL30" s="33">
        <v>0</v>
      </c>
      <c r="DM30" s="33">
        <v>0</v>
      </c>
      <c r="DN30" s="33">
        <v>0</v>
      </c>
      <c r="DO30" s="33">
        <v>0</v>
      </c>
      <c r="DP30" s="33">
        <v>0</v>
      </c>
      <c r="DQ30" s="33">
        <v>0</v>
      </c>
      <c r="DR30" s="33" t="s">
        <v>289</v>
      </c>
      <c r="DS30" s="33" t="s">
        <v>2529</v>
      </c>
      <c r="DT30" s="33">
        <v>0</v>
      </c>
      <c r="DU30" s="33">
        <v>1</v>
      </c>
      <c r="DV30" s="33">
        <v>0</v>
      </c>
      <c r="DW30" s="33">
        <v>0</v>
      </c>
      <c r="DX30" s="33">
        <v>1</v>
      </c>
      <c r="DY30" s="33">
        <v>1</v>
      </c>
      <c r="DZ30" s="33">
        <v>1</v>
      </c>
      <c r="EA30" s="33">
        <v>0</v>
      </c>
      <c r="EB30" s="33" t="s">
        <v>112</v>
      </c>
      <c r="EC30" s="33" t="s">
        <v>201</v>
      </c>
      <c r="ED30" s="33" t="s">
        <v>202</v>
      </c>
      <c r="EE30" s="33" t="s">
        <v>117</v>
      </c>
      <c r="EF30" s="33" t="s">
        <v>117</v>
      </c>
      <c r="EG30" s="33" t="s">
        <v>2343</v>
      </c>
      <c r="EH30" s="33">
        <v>1</v>
      </c>
      <c r="EI30" s="33">
        <v>1</v>
      </c>
      <c r="EJ30" s="33">
        <v>1</v>
      </c>
      <c r="EK30" s="33">
        <v>1</v>
      </c>
      <c r="EL30" s="33">
        <v>1</v>
      </c>
      <c r="EM30" s="33">
        <v>1</v>
      </c>
      <c r="EN30" s="33">
        <v>1</v>
      </c>
      <c r="EO30" s="33">
        <v>0</v>
      </c>
      <c r="EP30" s="33" t="s">
        <v>112</v>
      </c>
      <c r="EQ30" s="33">
        <v>20</v>
      </c>
      <c r="ER30" s="33" t="s">
        <v>289</v>
      </c>
      <c r="ES30" s="33" t="s">
        <v>289</v>
      </c>
      <c r="ET30" s="33">
        <v>20</v>
      </c>
      <c r="EU30" s="33" t="s">
        <v>112</v>
      </c>
      <c r="EV30" s="33">
        <v>15</v>
      </c>
      <c r="EW30" s="33" t="s">
        <v>112</v>
      </c>
      <c r="EX30" s="33" t="s">
        <v>112</v>
      </c>
      <c r="EY30" s="33">
        <v>75</v>
      </c>
      <c r="EZ30" s="33" t="s">
        <v>289</v>
      </c>
      <c r="FA30" s="33" t="s">
        <v>289</v>
      </c>
      <c r="FB30" s="33" t="s">
        <v>289</v>
      </c>
      <c r="FC30" s="34">
        <v>75</v>
      </c>
      <c r="FD30" s="34" t="s">
        <v>112</v>
      </c>
      <c r="FE30" s="33">
        <v>25</v>
      </c>
      <c r="FF30" s="33" t="s">
        <v>112</v>
      </c>
      <c r="FG30" s="33" t="s">
        <v>112</v>
      </c>
      <c r="FH30" s="33">
        <v>75</v>
      </c>
      <c r="FI30" s="33" t="s">
        <v>289</v>
      </c>
      <c r="FJ30" s="33" t="s">
        <v>289</v>
      </c>
      <c r="FK30" s="33" t="s">
        <v>289</v>
      </c>
      <c r="FL30" s="34"/>
      <c r="FM30" s="33" t="s">
        <v>112</v>
      </c>
      <c r="FN30" s="34" t="s">
        <v>117</v>
      </c>
      <c r="FO30" s="33" t="s">
        <v>289</v>
      </c>
      <c r="FP30" s="33" t="s">
        <v>289</v>
      </c>
      <c r="FQ30" s="33" t="s">
        <v>124</v>
      </c>
      <c r="FR30" s="33" t="s">
        <v>289</v>
      </c>
      <c r="FS30" s="33" t="s">
        <v>289</v>
      </c>
      <c r="FT30" s="33">
        <v>148</v>
      </c>
      <c r="FU30" s="33" t="s">
        <v>289</v>
      </c>
      <c r="FV30" s="33" t="s">
        <v>112</v>
      </c>
      <c r="FW30" s="33">
        <v>101</v>
      </c>
      <c r="FX30" s="33">
        <v>101</v>
      </c>
      <c r="FY30" s="33" t="s">
        <v>112</v>
      </c>
      <c r="FZ30" s="33">
        <v>15</v>
      </c>
      <c r="GA30" s="33" t="s">
        <v>289</v>
      </c>
      <c r="GB30" s="33" t="s">
        <v>289</v>
      </c>
      <c r="GC30" s="33">
        <v>15</v>
      </c>
      <c r="GD30" s="33" t="s">
        <v>112</v>
      </c>
      <c r="GE30" s="33" t="s">
        <v>112</v>
      </c>
      <c r="GF30" s="33" t="s">
        <v>2528</v>
      </c>
      <c r="GG30" s="33">
        <v>1</v>
      </c>
      <c r="GH30" s="33">
        <v>0</v>
      </c>
      <c r="GI30" s="33">
        <v>0</v>
      </c>
      <c r="GJ30" s="33">
        <v>0</v>
      </c>
      <c r="GK30" s="33">
        <v>0</v>
      </c>
      <c r="GL30" s="33">
        <v>0</v>
      </c>
      <c r="GM30" s="33">
        <v>0</v>
      </c>
      <c r="GN30" s="33">
        <v>0</v>
      </c>
      <c r="GO30" s="33">
        <v>0</v>
      </c>
      <c r="GP30" s="33">
        <v>1</v>
      </c>
      <c r="GQ30" s="33">
        <v>0</v>
      </c>
      <c r="GR30" s="33">
        <v>0</v>
      </c>
      <c r="GS30" s="33">
        <v>0</v>
      </c>
      <c r="GT30" s="33">
        <v>0</v>
      </c>
      <c r="GU30" s="33">
        <v>0</v>
      </c>
      <c r="GV30" s="33">
        <v>0</v>
      </c>
      <c r="GW30" s="33" t="s">
        <v>289</v>
      </c>
      <c r="GX30" s="33" t="s">
        <v>2530</v>
      </c>
      <c r="GY30" s="33">
        <v>0</v>
      </c>
      <c r="GZ30" s="33">
        <v>0</v>
      </c>
      <c r="HA30" s="33">
        <v>1</v>
      </c>
      <c r="HB30" s="33">
        <v>0</v>
      </c>
      <c r="HC30" s="33">
        <v>1</v>
      </c>
      <c r="HD30" s="33">
        <v>1</v>
      </c>
      <c r="HE30" s="33">
        <v>1</v>
      </c>
      <c r="HF30" s="33">
        <v>0</v>
      </c>
      <c r="HG30" s="33" t="s">
        <v>112</v>
      </c>
      <c r="HH30" s="33" t="s">
        <v>201</v>
      </c>
      <c r="HI30" s="33" t="s">
        <v>202</v>
      </c>
      <c r="HJ30" s="33" t="s">
        <v>112</v>
      </c>
      <c r="HK30" s="33" t="s">
        <v>117</v>
      </c>
      <c r="HL30" s="33" t="s">
        <v>289</v>
      </c>
      <c r="HM30" s="33" t="s">
        <v>289</v>
      </c>
      <c r="HN30" s="33" t="s">
        <v>289</v>
      </c>
      <c r="HO30" s="33" t="s">
        <v>289</v>
      </c>
      <c r="HP30" s="33" t="s">
        <v>289</v>
      </c>
      <c r="HQ30" s="33" t="s">
        <v>289</v>
      </c>
      <c r="HR30" s="33" t="s">
        <v>289</v>
      </c>
      <c r="HS30" s="33" t="s">
        <v>289</v>
      </c>
      <c r="HT30" s="33" t="s">
        <v>289</v>
      </c>
      <c r="HU30" s="33" t="s">
        <v>289</v>
      </c>
      <c r="HV30" s="33" t="s">
        <v>289</v>
      </c>
      <c r="HW30" s="33" t="s">
        <v>289</v>
      </c>
      <c r="HX30" s="33" t="s">
        <v>289</v>
      </c>
      <c r="HY30" s="33" t="s">
        <v>289</v>
      </c>
      <c r="HZ30" s="33" t="s">
        <v>289</v>
      </c>
      <c r="IA30" s="33" t="s">
        <v>289</v>
      </c>
      <c r="IB30" s="33" t="s">
        <v>289</v>
      </c>
      <c r="IC30" s="33" t="s">
        <v>289</v>
      </c>
      <c r="ID30" s="33" t="s">
        <v>289</v>
      </c>
      <c r="IE30" s="33" t="s">
        <v>289</v>
      </c>
      <c r="IF30" s="33" t="s">
        <v>289</v>
      </c>
      <c r="IG30" s="33" t="s">
        <v>289</v>
      </c>
      <c r="IH30" s="33" t="s">
        <v>289</v>
      </c>
      <c r="II30" s="33" t="s">
        <v>289</v>
      </c>
      <c r="IJ30" s="33" t="s">
        <v>289</v>
      </c>
      <c r="IK30" s="33" t="s">
        <v>289</v>
      </c>
      <c r="IL30" s="33" t="s">
        <v>289</v>
      </c>
      <c r="IM30" s="33" t="s">
        <v>289</v>
      </c>
      <c r="IN30" s="33" t="s">
        <v>289</v>
      </c>
      <c r="IO30" s="33" t="s">
        <v>289</v>
      </c>
      <c r="IP30" s="33" t="s">
        <v>289</v>
      </c>
      <c r="IQ30" s="33" t="s">
        <v>289</v>
      </c>
      <c r="IR30" s="33"/>
      <c r="IS30" s="33"/>
      <c r="IT30" s="33"/>
      <c r="IU30" s="33"/>
      <c r="IV30" s="33"/>
      <c r="IW30" s="33" t="s">
        <v>2531</v>
      </c>
      <c r="IX30" s="33" t="s">
        <v>289</v>
      </c>
      <c r="IY30" s="33">
        <v>155010168</v>
      </c>
      <c r="IZ30" s="33" t="s">
        <v>2532</v>
      </c>
      <c r="JA30" s="33" t="s">
        <v>2533</v>
      </c>
      <c r="JB30" s="33" t="s">
        <v>289</v>
      </c>
      <c r="JC30" s="33">
        <v>144</v>
      </c>
    </row>
    <row r="31" spans="2:263" x14ac:dyDescent="0.35">
      <c r="B31" s="33" t="s">
        <v>2538</v>
      </c>
      <c r="C31" s="33" t="s">
        <v>2534</v>
      </c>
      <c r="D31" s="33" t="s">
        <v>2535</v>
      </c>
      <c r="E31" s="33" t="s">
        <v>2367</v>
      </c>
      <c r="F31" s="33"/>
      <c r="G31" s="33"/>
      <c r="H31" s="33" t="s">
        <v>2536</v>
      </c>
      <c r="I31" s="33" t="s">
        <v>2369</v>
      </c>
      <c r="J31" s="33" t="s">
        <v>198</v>
      </c>
      <c r="K31" s="33" t="s">
        <v>289</v>
      </c>
      <c r="L31" s="33" t="s">
        <v>199</v>
      </c>
      <c r="M31" s="33" t="s">
        <v>198</v>
      </c>
      <c r="N31" s="33" t="s">
        <v>198</v>
      </c>
      <c r="O31" s="33" t="s">
        <v>200</v>
      </c>
      <c r="P31" s="33" t="s">
        <v>289</v>
      </c>
      <c r="Q31" s="33" t="s">
        <v>201</v>
      </c>
      <c r="R31" s="33" t="s">
        <v>202</v>
      </c>
      <c r="S31" s="33" t="s">
        <v>966</v>
      </c>
      <c r="T31" s="33" t="s">
        <v>203</v>
      </c>
      <c r="U31" s="33" t="s">
        <v>202</v>
      </c>
      <c r="V31" s="33" t="s">
        <v>967</v>
      </c>
      <c r="W31" s="33" t="s">
        <v>966</v>
      </c>
      <c r="X31" s="33" t="s">
        <v>202</v>
      </c>
      <c r="Y31" s="33" t="s">
        <v>289</v>
      </c>
      <c r="Z31" s="34" t="s">
        <v>202</v>
      </c>
      <c r="AA31" s="33" t="s">
        <v>204</v>
      </c>
      <c r="AB31" s="33" t="s">
        <v>289</v>
      </c>
      <c r="AC31" s="34" t="s">
        <v>204</v>
      </c>
      <c r="AD31" s="33" t="s">
        <v>2326</v>
      </c>
      <c r="AE31" s="33" t="s">
        <v>202</v>
      </c>
      <c r="AF31" s="33" t="s">
        <v>204</v>
      </c>
      <c r="AG31" s="33" t="s">
        <v>204</v>
      </c>
      <c r="AH31" s="33" t="s">
        <v>2327</v>
      </c>
      <c r="AI31" s="33" t="s">
        <v>112</v>
      </c>
      <c r="AJ31" s="33" t="s">
        <v>289</v>
      </c>
      <c r="AK31" s="33" t="s">
        <v>112</v>
      </c>
      <c r="AL31" s="33" t="s">
        <v>289</v>
      </c>
      <c r="AM31" s="33" t="s">
        <v>2328</v>
      </c>
      <c r="AN31" s="33" t="s">
        <v>289</v>
      </c>
      <c r="AO31" s="33" t="s">
        <v>289</v>
      </c>
      <c r="AP31" s="33" t="s">
        <v>2350</v>
      </c>
      <c r="AQ31" s="33" t="s">
        <v>289</v>
      </c>
      <c r="AR31" s="33" t="s">
        <v>2370</v>
      </c>
      <c r="AS31" s="33">
        <v>1</v>
      </c>
      <c r="AT31" s="33">
        <v>1</v>
      </c>
      <c r="AU31" s="33">
        <v>0</v>
      </c>
      <c r="AV31" s="33" t="s">
        <v>113</v>
      </c>
      <c r="AW31" s="33" t="s">
        <v>2351</v>
      </c>
      <c r="AX31" s="33" t="s">
        <v>115</v>
      </c>
      <c r="AY31" s="33">
        <v>1</v>
      </c>
      <c r="AZ31" s="33">
        <v>0</v>
      </c>
      <c r="BA31" s="33">
        <v>0</v>
      </c>
      <c r="BB31" s="33">
        <v>0</v>
      </c>
      <c r="BC31" s="33">
        <v>0</v>
      </c>
      <c r="BD31" s="33">
        <v>0</v>
      </c>
      <c r="BE31" s="33">
        <v>0</v>
      </c>
      <c r="BF31" s="33">
        <v>0</v>
      </c>
      <c r="BG31" s="33">
        <v>0</v>
      </c>
      <c r="BH31" s="33">
        <v>0</v>
      </c>
      <c r="BI31" s="33" t="s">
        <v>289</v>
      </c>
      <c r="BJ31" s="33" t="s">
        <v>135</v>
      </c>
      <c r="BK31" s="33" t="s">
        <v>2331</v>
      </c>
      <c r="BL31" s="33" t="s">
        <v>2362</v>
      </c>
      <c r="BM31" s="33">
        <v>1</v>
      </c>
      <c r="BN31" s="33">
        <v>1</v>
      </c>
      <c r="BO31" s="33">
        <v>1</v>
      </c>
      <c r="BP31" s="33">
        <v>1</v>
      </c>
      <c r="BQ31" s="33">
        <v>1</v>
      </c>
      <c r="BR31" s="33">
        <v>1</v>
      </c>
      <c r="BS31" s="33">
        <v>1</v>
      </c>
      <c r="BT31" s="33">
        <v>0</v>
      </c>
      <c r="BU31" s="33" t="s">
        <v>2353</v>
      </c>
      <c r="BV31" s="33">
        <v>210</v>
      </c>
      <c r="BW31" s="33">
        <v>105</v>
      </c>
      <c r="BX31" s="33" t="s">
        <v>112</v>
      </c>
      <c r="BY31" s="33">
        <v>315</v>
      </c>
      <c r="BZ31" s="33">
        <v>121.153846153846</v>
      </c>
      <c r="CA31" s="33" t="s">
        <v>112</v>
      </c>
      <c r="CB31" s="33">
        <v>210</v>
      </c>
      <c r="CC31" s="33">
        <v>91.304347826086897</v>
      </c>
      <c r="CD31" s="33" t="s">
        <v>117</v>
      </c>
      <c r="CE31" s="33">
        <v>280</v>
      </c>
      <c r="CF31" s="33">
        <v>96.551724137931004</v>
      </c>
      <c r="CG31" s="33" t="s">
        <v>112</v>
      </c>
      <c r="CH31" s="33">
        <v>700</v>
      </c>
      <c r="CI31" s="33">
        <v>291.666666666666</v>
      </c>
      <c r="CJ31" s="33" t="s">
        <v>117</v>
      </c>
      <c r="CK31" s="33">
        <v>700</v>
      </c>
      <c r="CL31" s="33">
        <v>291.66666670000001</v>
      </c>
      <c r="CM31" s="33" t="s">
        <v>112</v>
      </c>
      <c r="CN31" s="33" t="s">
        <v>112</v>
      </c>
      <c r="CO31" s="33">
        <v>600</v>
      </c>
      <c r="CP31" s="33" t="s">
        <v>289</v>
      </c>
      <c r="CQ31" s="33" t="s">
        <v>289</v>
      </c>
      <c r="CR31" s="33" t="s">
        <v>289</v>
      </c>
      <c r="CS31" s="33" t="s">
        <v>289</v>
      </c>
      <c r="CT31" s="33" t="s">
        <v>289</v>
      </c>
      <c r="CU31" s="33" t="s">
        <v>289</v>
      </c>
      <c r="CV31" s="33" t="s">
        <v>176</v>
      </c>
      <c r="CW31" s="33">
        <v>600</v>
      </c>
      <c r="CX31" s="33" t="s">
        <v>112</v>
      </c>
      <c r="CY31" s="33" t="s">
        <v>117</v>
      </c>
      <c r="CZ31" s="33" t="s">
        <v>289</v>
      </c>
      <c r="DA31" s="33" t="s">
        <v>289</v>
      </c>
      <c r="DB31" s="33" t="s">
        <v>289</v>
      </c>
      <c r="DC31" s="33" t="s">
        <v>289</v>
      </c>
      <c r="DD31" s="33" t="s">
        <v>289</v>
      </c>
      <c r="DE31" s="33" t="s">
        <v>289</v>
      </c>
      <c r="DF31" s="33" t="s">
        <v>289</v>
      </c>
      <c r="DG31" s="33" t="s">
        <v>289</v>
      </c>
      <c r="DH31" s="33" t="s">
        <v>289</v>
      </c>
      <c r="DI31" s="33" t="s">
        <v>289</v>
      </c>
      <c r="DJ31" s="33" t="s">
        <v>289</v>
      </c>
      <c r="DK31" s="33" t="s">
        <v>289</v>
      </c>
      <c r="DL31" s="33" t="s">
        <v>289</v>
      </c>
      <c r="DM31" s="33" t="s">
        <v>289</v>
      </c>
      <c r="DN31" s="33" t="s">
        <v>289</v>
      </c>
      <c r="DO31" s="33" t="s">
        <v>289</v>
      </c>
      <c r="DP31" s="33" t="s">
        <v>289</v>
      </c>
      <c r="DQ31" s="33" t="s">
        <v>289</v>
      </c>
      <c r="DR31" s="33" t="s">
        <v>289</v>
      </c>
      <c r="DS31" s="33" t="s">
        <v>289</v>
      </c>
      <c r="DT31" s="33" t="s">
        <v>289</v>
      </c>
      <c r="DU31" s="33" t="s">
        <v>289</v>
      </c>
      <c r="DV31" s="33" t="s">
        <v>289</v>
      </c>
      <c r="DW31" s="33" t="s">
        <v>289</v>
      </c>
      <c r="DX31" s="33" t="s">
        <v>289</v>
      </c>
      <c r="DY31" s="33" t="s">
        <v>289</v>
      </c>
      <c r="DZ31" s="33" t="s">
        <v>289</v>
      </c>
      <c r="EA31" s="33" t="s">
        <v>289</v>
      </c>
      <c r="EB31" s="33" t="s">
        <v>112</v>
      </c>
      <c r="EC31" s="33" t="s">
        <v>201</v>
      </c>
      <c r="ED31" s="33" t="s">
        <v>202</v>
      </c>
      <c r="EE31" s="33" t="s">
        <v>112</v>
      </c>
      <c r="EF31" s="33" t="s">
        <v>117</v>
      </c>
      <c r="EG31" s="33" t="s">
        <v>2343</v>
      </c>
      <c r="EH31" s="33">
        <v>1</v>
      </c>
      <c r="EI31" s="33">
        <v>1</v>
      </c>
      <c r="EJ31" s="33">
        <v>1</v>
      </c>
      <c r="EK31" s="33">
        <v>1</v>
      </c>
      <c r="EL31" s="33">
        <v>1</v>
      </c>
      <c r="EM31" s="33">
        <v>1</v>
      </c>
      <c r="EN31" s="33">
        <v>1</v>
      </c>
      <c r="EO31" s="33">
        <v>0</v>
      </c>
      <c r="EP31" s="33" t="s">
        <v>112</v>
      </c>
      <c r="EQ31" s="33">
        <v>20</v>
      </c>
      <c r="ER31" s="33" t="s">
        <v>289</v>
      </c>
      <c r="ES31" s="33" t="s">
        <v>289</v>
      </c>
      <c r="ET31" s="33">
        <v>20</v>
      </c>
      <c r="EU31" s="33" t="s">
        <v>112</v>
      </c>
      <c r="EV31" s="33">
        <v>25</v>
      </c>
      <c r="EW31" s="33" t="s">
        <v>112</v>
      </c>
      <c r="EX31" s="33" t="s">
        <v>112</v>
      </c>
      <c r="EY31" s="33">
        <v>75</v>
      </c>
      <c r="EZ31" s="33" t="s">
        <v>289</v>
      </c>
      <c r="FA31" s="33" t="s">
        <v>289</v>
      </c>
      <c r="FB31" s="33" t="s">
        <v>289</v>
      </c>
      <c r="FC31" s="34">
        <v>75</v>
      </c>
      <c r="FD31" s="34" t="s">
        <v>112</v>
      </c>
      <c r="FE31" s="33">
        <v>25</v>
      </c>
      <c r="FF31" s="33" t="s">
        <v>112</v>
      </c>
      <c r="FG31" s="33" t="s">
        <v>112</v>
      </c>
      <c r="FH31" s="33">
        <v>75</v>
      </c>
      <c r="FI31" s="33" t="s">
        <v>289</v>
      </c>
      <c r="FJ31" s="33" t="s">
        <v>289</v>
      </c>
      <c r="FK31" s="33" t="s">
        <v>289</v>
      </c>
      <c r="FL31" s="34"/>
      <c r="FM31" s="33" t="s">
        <v>112</v>
      </c>
      <c r="FN31" s="34" t="s">
        <v>117</v>
      </c>
      <c r="FO31" s="33" t="s">
        <v>289</v>
      </c>
      <c r="FP31" s="33" t="s">
        <v>289</v>
      </c>
      <c r="FQ31" s="33" t="s">
        <v>124</v>
      </c>
      <c r="FR31" s="33" t="s">
        <v>125</v>
      </c>
      <c r="FS31" s="33" t="s">
        <v>2480</v>
      </c>
      <c r="FT31" s="33">
        <v>148</v>
      </c>
      <c r="FU31" s="33">
        <v>15</v>
      </c>
      <c r="FV31" s="33" t="s">
        <v>112</v>
      </c>
      <c r="FW31" s="33">
        <v>101</v>
      </c>
      <c r="FX31" s="33">
        <v>101</v>
      </c>
      <c r="FY31" s="33" t="s">
        <v>112</v>
      </c>
      <c r="FZ31" s="33">
        <v>25</v>
      </c>
      <c r="GA31" s="33" t="s">
        <v>289</v>
      </c>
      <c r="GB31" s="33" t="s">
        <v>289</v>
      </c>
      <c r="GC31" s="33">
        <v>25</v>
      </c>
      <c r="GD31" s="33" t="s">
        <v>112</v>
      </c>
      <c r="GE31" s="33" t="s">
        <v>117</v>
      </c>
      <c r="GF31" s="33" t="s">
        <v>289</v>
      </c>
      <c r="GG31" s="33" t="s">
        <v>289</v>
      </c>
      <c r="GH31" s="33" t="s">
        <v>289</v>
      </c>
      <c r="GI31" s="33" t="s">
        <v>289</v>
      </c>
      <c r="GJ31" s="33" t="s">
        <v>289</v>
      </c>
      <c r="GK31" s="33" t="s">
        <v>289</v>
      </c>
      <c r="GL31" s="33" t="s">
        <v>289</v>
      </c>
      <c r="GM31" s="33" t="s">
        <v>289</v>
      </c>
      <c r="GN31" s="33" t="s">
        <v>289</v>
      </c>
      <c r="GO31" s="33" t="s">
        <v>289</v>
      </c>
      <c r="GP31" s="33" t="s">
        <v>289</v>
      </c>
      <c r="GQ31" s="33" t="s">
        <v>289</v>
      </c>
      <c r="GR31" s="33" t="s">
        <v>289</v>
      </c>
      <c r="GS31" s="33" t="s">
        <v>289</v>
      </c>
      <c r="GT31" s="33" t="s">
        <v>289</v>
      </c>
      <c r="GU31" s="33" t="s">
        <v>289</v>
      </c>
      <c r="GV31" s="33" t="s">
        <v>289</v>
      </c>
      <c r="GW31" s="33" t="s">
        <v>289</v>
      </c>
      <c r="GX31" s="33" t="s">
        <v>289</v>
      </c>
      <c r="GY31" s="33" t="s">
        <v>289</v>
      </c>
      <c r="GZ31" s="33" t="s">
        <v>289</v>
      </c>
      <c r="HA31" s="33" t="s">
        <v>289</v>
      </c>
      <c r="HB31" s="33" t="s">
        <v>289</v>
      </c>
      <c r="HC31" s="33" t="s">
        <v>289</v>
      </c>
      <c r="HD31" s="33" t="s">
        <v>289</v>
      </c>
      <c r="HE31" s="33" t="s">
        <v>289</v>
      </c>
      <c r="HF31" s="33" t="s">
        <v>289</v>
      </c>
      <c r="HG31" s="33" t="s">
        <v>112</v>
      </c>
      <c r="HH31" s="33" t="s">
        <v>201</v>
      </c>
      <c r="HI31" s="33" t="s">
        <v>202</v>
      </c>
      <c r="HJ31" s="33" t="s">
        <v>112</v>
      </c>
      <c r="HK31" s="33" t="s">
        <v>117</v>
      </c>
      <c r="HL31" s="33" t="s">
        <v>289</v>
      </c>
      <c r="HM31" s="33" t="s">
        <v>289</v>
      </c>
      <c r="HN31" s="33" t="s">
        <v>289</v>
      </c>
      <c r="HO31" s="33" t="s">
        <v>289</v>
      </c>
      <c r="HP31" s="33" t="s">
        <v>289</v>
      </c>
      <c r="HQ31" s="33" t="s">
        <v>289</v>
      </c>
      <c r="HR31" s="33" t="s">
        <v>289</v>
      </c>
      <c r="HS31" s="33" t="s">
        <v>289</v>
      </c>
      <c r="HT31" s="33" t="s">
        <v>289</v>
      </c>
      <c r="HU31" s="33" t="s">
        <v>289</v>
      </c>
      <c r="HV31" s="33" t="s">
        <v>289</v>
      </c>
      <c r="HW31" s="33" t="s">
        <v>289</v>
      </c>
      <c r="HX31" s="33" t="s">
        <v>289</v>
      </c>
      <c r="HY31" s="33" t="s">
        <v>289</v>
      </c>
      <c r="HZ31" s="33" t="s">
        <v>289</v>
      </c>
      <c r="IA31" s="33" t="s">
        <v>289</v>
      </c>
      <c r="IB31" s="33" t="s">
        <v>289</v>
      </c>
      <c r="IC31" s="33" t="s">
        <v>289</v>
      </c>
      <c r="ID31" s="33" t="s">
        <v>289</v>
      </c>
      <c r="IE31" s="33" t="s">
        <v>289</v>
      </c>
      <c r="IF31" s="33" t="s">
        <v>289</v>
      </c>
      <c r="IG31" s="33" t="s">
        <v>289</v>
      </c>
      <c r="IH31" s="33" t="s">
        <v>289</v>
      </c>
      <c r="II31" s="33" t="s">
        <v>289</v>
      </c>
      <c r="IJ31" s="33" t="s">
        <v>289</v>
      </c>
      <c r="IK31" s="33" t="s">
        <v>289</v>
      </c>
      <c r="IL31" s="33" t="s">
        <v>289</v>
      </c>
      <c r="IM31" s="33" t="s">
        <v>289</v>
      </c>
      <c r="IN31" s="33" t="s">
        <v>289</v>
      </c>
      <c r="IO31" s="33" t="s">
        <v>289</v>
      </c>
      <c r="IP31" s="33" t="s">
        <v>289</v>
      </c>
      <c r="IQ31" s="33" t="s">
        <v>289</v>
      </c>
      <c r="IR31" s="33"/>
      <c r="IS31" s="33"/>
      <c r="IT31" s="33"/>
      <c r="IU31" s="33"/>
      <c r="IV31" s="33"/>
      <c r="IW31" s="33" t="s">
        <v>2537</v>
      </c>
      <c r="IX31" s="33" t="s">
        <v>289</v>
      </c>
      <c r="IY31" s="33">
        <v>155010182</v>
      </c>
      <c r="IZ31" s="33" t="s">
        <v>2538</v>
      </c>
      <c r="JA31" s="33" t="s">
        <v>2539</v>
      </c>
      <c r="JB31" s="33" t="s">
        <v>289</v>
      </c>
      <c r="JC31" s="33">
        <v>149</v>
      </c>
    </row>
    <row r="32" spans="2:263" x14ac:dyDescent="0.35">
      <c r="B32" s="33" t="s">
        <v>2544</v>
      </c>
      <c r="C32" s="33" t="s">
        <v>2540</v>
      </c>
      <c r="D32" s="33" t="s">
        <v>2541</v>
      </c>
      <c r="E32" s="33" t="s">
        <v>2472</v>
      </c>
      <c r="F32" s="33"/>
      <c r="G32" s="33"/>
      <c r="H32" s="33" t="s">
        <v>289</v>
      </c>
      <c r="I32" s="33" t="s">
        <v>2472</v>
      </c>
      <c r="J32" s="33" t="s">
        <v>141</v>
      </c>
      <c r="K32" s="33" t="s">
        <v>289</v>
      </c>
      <c r="L32" s="33" t="s">
        <v>142</v>
      </c>
      <c r="M32" s="33" t="s">
        <v>141</v>
      </c>
      <c r="N32" s="33" t="s">
        <v>141</v>
      </c>
      <c r="O32" s="33" t="s">
        <v>161</v>
      </c>
      <c r="P32" s="33" t="s">
        <v>289</v>
      </c>
      <c r="Q32" s="33" t="s">
        <v>120</v>
      </c>
      <c r="R32" s="33" t="s">
        <v>144</v>
      </c>
      <c r="S32" s="33" t="s">
        <v>140</v>
      </c>
      <c r="T32" s="33" t="s">
        <v>145</v>
      </c>
      <c r="U32" s="33" t="s">
        <v>144</v>
      </c>
      <c r="V32" s="33" t="s">
        <v>529</v>
      </c>
      <c r="W32" s="33" t="s">
        <v>140</v>
      </c>
      <c r="X32" s="33" t="s">
        <v>146</v>
      </c>
      <c r="Y32" s="33" t="s">
        <v>289</v>
      </c>
      <c r="Z32" s="34" t="s">
        <v>146</v>
      </c>
      <c r="AA32" s="33" t="s">
        <v>147</v>
      </c>
      <c r="AB32" s="33" t="s">
        <v>289</v>
      </c>
      <c r="AC32" s="34" t="s">
        <v>147</v>
      </c>
      <c r="AD32" s="33" t="s">
        <v>2326</v>
      </c>
      <c r="AE32" s="33" t="s">
        <v>148</v>
      </c>
      <c r="AF32" s="33" t="s">
        <v>147</v>
      </c>
      <c r="AG32" s="33" t="s">
        <v>147</v>
      </c>
      <c r="AH32" s="33" t="s">
        <v>2327</v>
      </c>
      <c r="AI32" s="33" t="s">
        <v>112</v>
      </c>
      <c r="AJ32" s="33" t="s">
        <v>289</v>
      </c>
      <c r="AK32" s="33" t="s">
        <v>112</v>
      </c>
      <c r="AL32" s="33" t="s">
        <v>289</v>
      </c>
      <c r="AM32" s="33" t="s">
        <v>2328</v>
      </c>
      <c r="AN32" s="33" t="s">
        <v>289</v>
      </c>
      <c r="AO32" s="33" t="s">
        <v>289</v>
      </c>
      <c r="AP32" s="33" t="s">
        <v>2350</v>
      </c>
      <c r="AQ32" s="33" t="s">
        <v>289</v>
      </c>
      <c r="AR32" s="33" t="s">
        <v>137</v>
      </c>
      <c r="AS32" s="33">
        <v>0</v>
      </c>
      <c r="AT32" s="33">
        <v>1</v>
      </c>
      <c r="AU32" s="33">
        <v>0</v>
      </c>
      <c r="AV32" s="33" t="s">
        <v>138</v>
      </c>
      <c r="AW32" s="33" t="s">
        <v>2330</v>
      </c>
      <c r="AX32" s="33" t="s">
        <v>2542</v>
      </c>
      <c r="AY32" s="33">
        <v>1</v>
      </c>
      <c r="AZ32" s="33">
        <v>0</v>
      </c>
      <c r="BA32" s="33">
        <v>0</v>
      </c>
      <c r="BB32" s="33">
        <v>0</v>
      </c>
      <c r="BC32" s="33">
        <v>1</v>
      </c>
      <c r="BD32" s="33">
        <v>0</v>
      </c>
      <c r="BE32" s="33">
        <v>0</v>
      </c>
      <c r="BF32" s="33">
        <v>0</v>
      </c>
      <c r="BG32" s="33">
        <v>0</v>
      </c>
      <c r="BH32" s="33">
        <v>0</v>
      </c>
      <c r="BI32" s="33" t="s">
        <v>289</v>
      </c>
      <c r="BJ32" s="33" t="s">
        <v>116</v>
      </c>
      <c r="BK32" s="33" t="s">
        <v>2331</v>
      </c>
      <c r="BL32" s="33" t="s">
        <v>289</v>
      </c>
      <c r="BM32" s="33" t="s">
        <v>289</v>
      </c>
      <c r="BN32" s="33" t="s">
        <v>289</v>
      </c>
      <c r="BO32" s="33" t="s">
        <v>289</v>
      </c>
      <c r="BP32" s="33" t="s">
        <v>289</v>
      </c>
      <c r="BQ32" s="33" t="s">
        <v>289</v>
      </c>
      <c r="BR32" s="33" t="s">
        <v>289</v>
      </c>
      <c r="BS32" s="33" t="s">
        <v>289</v>
      </c>
      <c r="BT32" s="33" t="s">
        <v>289</v>
      </c>
      <c r="BU32" s="33" t="s">
        <v>289</v>
      </c>
      <c r="BV32" s="33" t="s">
        <v>289</v>
      </c>
      <c r="BW32" s="33" t="s">
        <v>289</v>
      </c>
      <c r="BX32" s="33" t="s">
        <v>289</v>
      </c>
      <c r="BY32" s="33" t="s">
        <v>289</v>
      </c>
      <c r="BZ32" s="33" t="s">
        <v>289</v>
      </c>
      <c r="CA32" s="33" t="s">
        <v>289</v>
      </c>
      <c r="CB32" s="33" t="s">
        <v>289</v>
      </c>
      <c r="CC32" s="33" t="s">
        <v>289</v>
      </c>
      <c r="CD32" s="33" t="s">
        <v>289</v>
      </c>
      <c r="CE32" s="33" t="s">
        <v>289</v>
      </c>
      <c r="CF32" s="33" t="s">
        <v>289</v>
      </c>
      <c r="CG32" s="33" t="s">
        <v>289</v>
      </c>
      <c r="CH32" s="33" t="s">
        <v>289</v>
      </c>
      <c r="CI32" s="33" t="s">
        <v>289</v>
      </c>
      <c r="CJ32" s="33" t="s">
        <v>289</v>
      </c>
      <c r="CK32" s="33" t="s">
        <v>289</v>
      </c>
      <c r="CL32" s="33" t="s">
        <v>289</v>
      </c>
      <c r="CM32" s="33" t="s">
        <v>289</v>
      </c>
      <c r="CN32" s="33" t="s">
        <v>289</v>
      </c>
      <c r="CO32" s="33" t="s">
        <v>289</v>
      </c>
      <c r="CP32" s="33" t="s">
        <v>289</v>
      </c>
      <c r="CQ32" s="33" t="s">
        <v>289</v>
      </c>
      <c r="CR32" s="33" t="s">
        <v>289</v>
      </c>
      <c r="CS32" s="33" t="s">
        <v>289</v>
      </c>
      <c r="CT32" s="33" t="s">
        <v>289</v>
      </c>
      <c r="CU32" s="33" t="s">
        <v>289</v>
      </c>
      <c r="CV32" s="33" t="s">
        <v>289</v>
      </c>
      <c r="CW32" s="33" t="s">
        <v>289</v>
      </c>
      <c r="CX32" s="33" t="s">
        <v>289</v>
      </c>
      <c r="CY32" s="33" t="s">
        <v>289</v>
      </c>
      <c r="CZ32" s="33" t="s">
        <v>289</v>
      </c>
      <c r="DA32" s="33" t="s">
        <v>289</v>
      </c>
      <c r="DB32" s="33" t="s">
        <v>289</v>
      </c>
      <c r="DC32" s="33" t="s">
        <v>289</v>
      </c>
      <c r="DD32" s="33" t="s">
        <v>289</v>
      </c>
      <c r="DE32" s="33" t="s">
        <v>289</v>
      </c>
      <c r="DF32" s="33" t="s">
        <v>289</v>
      </c>
      <c r="DG32" s="33" t="s">
        <v>289</v>
      </c>
      <c r="DH32" s="33" t="s">
        <v>289</v>
      </c>
      <c r="DI32" s="33" t="s">
        <v>289</v>
      </c>
      <c r="DJ32" s="33" t="s">
        <v>289</v>
      </c>
      <c r="DK32" s="33" t="s">
        <v>289</v>
      </c>
      <c r="DL32" s="33" t="s">
        <v>289</v>
      </c>
      <c r="DM32" s="33" t="s">
        <v>289</v>
      </c>
      <c r="DN32" s="33" t="s">
        <v>289</v>
      </c>
      <c r="DO32" s="33" t="s">
        <v>289</v>
      </c>
      <c r="DP32" s="33" t="s">
        <v>289</v>
      </c>
      <c r="DQ32" s="33" t="s">
        <v>289</v>
      </c>
      <c r="DR32" s="33" t="s">
        <v>289</v>
      </c>
      <c r="DS32" s="33" t="s">
        <v>289</v>
      </c>
      <c r="DT32" s="33" t="s">
        <v>289</v>
      </c>
      <c r="DU32" s="33" t="s">
        <v>289</v>
      </c>
      <c r="DV32" s="33" t="s">
        <v>289</v>
      </c>
      <c r="DW32" s="33" t="s">
        <v>289</v>
      </c>
      <c r="DX32" s="33" t="s">
        <v>289</v>
      </c>
      <c r="DY32" s="33" t="s">
        <v>289</v>
      </c>
      <c r="DZ32" s="33" t="s">
        <v>289</v>
      </c>
      <c r="EA32" s="33" t="s">
        <v>289</v>
      </c>
      <c r="EB32" s="33" t="s">
        <v>289</v>
      </c>
      <c r="EC32" s="33" t="s">
        <v>289</v>
      </c>
      <c r="ED32" s="33" t="s">
        <v>289</v>
      </c>
      <c r="EE32" s="33" t="s">
        <v>289</v>
      </c>
      <c r="EF32" s="33" t="s">
        <v>289</v>
      </c>
      <c r="EG32" s="33" t="s">
        <v>2343</v>
      </c>
      <c r="EH32" s="33">
        <v>1</v>
      </c>
      <c r="EI32" s="33">
        <v>1</v>
      </c>
      <c r="EJ32" s="33">
        <v>1</v>
      </c>
      <c r="EK32" s="33">
        <v>1</v>
      </c>
      <c r="EL32" s="33">
        <v>1</v>
      </c>
      <c r="EM32" s="33">
        <v>1</v>
      </c>
      <c r="EN32" s="33">
        <v>1</v>
      </c>
      <c r="EO32" s="33">
        <v>0</v>
      </c>
      <c r="EP32" s="33" t="s">
        <v>112</v>
      </c>
      <c r="EQ32" s="33">
        <v>25</v>
      </c>
      <c r="ER32" s="33" t="s">
        <v>289</v>
      </c>
      <c r="ES32" s="33" t="s">
        <v>289</v>
      </c>
      <c r="ET32" s="33">
        <v>25</v>
      </c>
      <c r="EU32" s="33" t="s">
        <v>117</v>
      </c>
      <c r="EV32" s="33">
        <v>30</v>
      </c>
      <c r="EW32" s="33" t="s">
        <v>117</v>
      </c>
      <c r="EX32" s="33" t="s">
        <v>112</v>
      </c>
      <c r="EY32" s="33">
        <v>100</v>
      </c>
      <c r="EZ32" s="33" t="s">
        <v>289</v>
      </c>
      <c r="FA32" s="33" t="s">
        <v>289</v>
      </c>
      <c r="FB32" s="33" t="s">
        <v>289</v>
      </c>
      <c r="FC32" s="34">
        <v>100</v>
      </c>
      <c r="FD32" s="34" t="s">
        <v>117</v>
      </c>
      <c r="FE32" s="33">
        <v>25</v>
      </c>
      <c r="FF32" s="33" t="s">
        <v>117</v>
      </c>
      <c r="FG32" s="33" t="s">
        <v>112</v>
      </c>
      <c r="FH32" s="33">
        <v>75</v>
      </c>
      <c r="FI32" s="33" t="s">
        <v>289</v>
      </c>
      <c r="FJ32" s="33" t="s">
        <v>289</v>
      </c>
      <c r="FK32" s="33" t="s">
        <v>289</v>
      </c>
      <c r="FL32" s="34"/>
      <c r="FM32" s="33" t="s">
        <v>117</v>
      </c>
      <c r="FN32" s="34" t="s">
        <v>112</v>
      </c>
      <c r="FO32" s="33">
        <v>50</v>
      </c>
      <c r="FP32" s="33" t="s">
        <v>289</v>
      </c>
      <c r="FQ32" s="33" t="s">
        <v>289</v>
      </c>
      <c r="FR32" s="33" t="s">
        <v>289</v>
      </c>
      <c r="FS32" s="33" t="s">
        <v>289</v>
      </c>
      <c r="FT32" s="33" t="s">
        <v>289</v>
      </c>
      <c r="FU32" s="33" t="s">
        <v>289</v>
      </c>
      <c r="FV32" s="33" t="s">
        <v>117</v>
      </c>
      <c r="FW32" s="33" t="s">
        <v>176</v>
      </c>
      <c r="FX32" s="33">
        <v>50</v>
      </c>
      <c r="FY32" s="33" t="s">
        <v>112</v>
      </c>
      <c r="FZ32" s="33">
        <v>25</v>
      </c>
      <c r="GA32" s="33" t="s">
        <v>289</v>
      </c>
      <c r="GB32" s="33" t="s">
        <v>289</v>
      </c>
      <c r="GC32" s="33">
        <v>25</v>
      </c>
      <c r="GD32" s="33" t="s">
        <v>117</v>
      </c>
      <c r="GE32" s="33" t="s">
        <v>112</v>
      </c>
      <c r="GF32" s="33" t="s">
        <v>130</v>
      </c>
      <c r="GG32" s="33">
        <v>0</v>
      </c>
      <c r="GH32" s="33">
        <v>0</v>
      </c>
      <c r="GI32" s="33">
        <v>0</v>
      </c>
      <c r="GJ32" s="33">
        <v>0</v>
      </c>
      <c r="GK32" s="33">
        <v>0</v>
      </c>
      <c r="GL32" s="33">
        <v>0</v>
      </c>
      <c r="GM32" s="33">
        <v>0</v>
      </c>
      <c r="GN32" s="33">
        <v>0</v>
      </c>
      <c r="GO32" s="33">
        <v>0</v>
      </c>
      <c r="GP32" s="33">
        <v>0</v>
      </c>
      <c r="GQ32" s="33">
        <v>0</v>
      </c>
      <c r="GR32" s="33">
        <v>0</v>
      </c>
      <c r="GS32" s="33">
        <v>0</v>
      </c>
      <c r="GT32" s="33">
        <v>0</v>
      </c>
      <c r="GU32" s="33">
        <v>1</v>
      </c>
      <c r="GV32" s="33">
        <v>0</v>
      </c>
      <c r="GW32" s="33" t="s">
        <v>2473</v>
      </c>
      <c r="GX32" s="33" t="s">
        <v>2332</v>
      </c>
      <c r="GY32" s="133">
        <v>1</v>
      </c>
      <c r="GZ32" s="133">
        <v>1</v>
      </c>
      <c r="HA32" s="133">
        <v>1</v>
      </c>
      <c r="HB32" s="133">
        <v>1</v>
      </c>
      <c r="HC32" s="133">
        <v>1</v>
      </c>
      <c r="HD32" s="133">
        <v>0</v>
      </c>
      <c r="HE32" s="133">
        <v>1</v>
      </c>
      <c r="HF32" s="133">
        <v>0</v>
      </c>
      <c r="HG32" s="33" t="s">
        <v>112</v>
      </c>
      <c r="HH32" s="33" t="s">
        <v>120</v>
      </c>
      <c r="HI32" s="33" t="s">
        <v>122</v>
      </c>
      <c r="HJ32" s="33" t="s">
        <v>117</v>
      </c>
      <c r="HK32" s="33" t="s">
        <v>117</v>
      </c>
      <c r="HL32" s="33" t="s">
        <v>289</v>
      </c>
      <c r="HM32" s="33" t="s">
        <v>289</v>
      </c>
      <c r="HN32" s="33" t="s">
        <v>289</v>
      </c>
      <c r="HO32" s="33" t="s">
        <v>289</v>
      </c>
      <c r="HP32" s="33" t="s">
        <v>289</v>
      </c>
      <c r="HQ32" s="33" t="s">
        <v>289</v>
      </c>
      <c r="HR32" s="33" t="s">
        <v>289</v>
      </c>
      <c r="HS32" s="33" t="s">
        <v>289</v>
      </c>
      <c r="HT32" s="33" t="s">
        <v>289</v>
      </c>
      <c r="HU32" s="33" t="s">
        <v>289</v>
      </c>
      <c r="HV32" s="33" t="s">
        <v>289</v>
      </c>
      <c r="HW32" s="33" t="s">
        <v>289</v>
      </c>
      <c r="HX32" s="33" t="s">
        <v>289</v>
      </c>
      <c r="HY32" s="33" t="s">
        <v>289</v>
      </c>
      <c r="HZ32" s="33" t="s">
        <v>289</v>
      </c>
      <c r="IA32" s="33" t="s">
        <v>289</v>
      </c>
      <c r="IB32" s="33" t="s">
        <v>289</v>
      </c>
      <c r="IC32" s="33" t="s">
        <v>289</v>
      </c>
      <c r="ID32" s="33" t="s">
        <v>289</v>
      </c>
      <c r="IE32" s="33" t="s">
        <v>289</v>
      </c>
      <c r="IF32" s="33" t="s">
        <v>289</v>
      </c>
      <c r="IG32" s="33" t="s">
        <v>289</v>
      </c>
      <c r="IH32" s="33" t="s">
        <v>289</v>
      </c>
      <c r="II32" s="33" t="s">
        <v>289</v>
      </c>
      <c r="IJ32" s="33" t="s">
        <v>289</v>
      </c>
      <c r="IK32" s="33" t="s">
        <v>289</v>
      </c>
      <c r="IL32" s="33" t="s">
        <v>289</v>
      </c>
      <c r="IM32" s="33" t="s">
        <v>289</v>
      </c>
      <c r="IN32" s="33" t="s">
        <v>289</v>
      </c>
      <c r="IO32" s="33" t="s">
        <v>289</v>
      </c>
      <c r="IP32" s="33" t="s">
        <v>289</v>
      </c>
      <c r="IQ32" s="33" t="s">
        <v>289</v>
      </c>
      <c r="IR32" s="33"/>
      <c r="IS32" s="33"/>
      <c r="IT32" s="33"/>
      <c r="IU32" s="33"/>
      <c r="IV32" s="33"/>
      <c r="IW32" s="33" t="s">
        <v>2543</v>
      </c>
      <c r="IX32" s="33" t="s">
        <v>289</v>
      </c>
      <c r="IY32" s="33">
        <v>153893558</v>
      </c>
      <c r="IZ32" s="33" t="s">
        <v>2544</v>
      </c>
      <c r="JA32" s="33" t="s">
        <v>2545</v>
      </c>
      <c r="JB32" s="33" t="s">
        <v>289</v>
      </c>
      <c r="JC32" s="33">
        <v>91</v>
      </c>
    </row>
    <row r="33" spans="2:263" x14ac:dyDescent="0.35">
      <c r="B33" s="33" t="s">
        <v>2549</v>
      </c>
      <c r="C33" s="33" t="s">
        <v>2546</v>
      </c>
      <c r="D33" s="33" t="s">
        <v>2547</v>
      </c>
      <c r="E33" s="33" t="s">
        <v>2420</v>
      </c>
      <c r="F33" s="33"/>
      <c r="G33" s="33"/>
      <c r="H33" s="33" t="s">
        <v>289</v>
      </c>
      <c r="I33" s="33" t="s">
        <v>2420</v>
      </c>
      <c r="J33" s="33" t="s">
        <v>182</v>
      </c>
      <c r="K33" s="33" t="s">
        <v>289</v>
      </c>
      <c r="L33" s="33" t="s">
        <v>183</v>
      </c>
      <c r="M33" s="33" t="s">
        <v>182</v>
      </c>
      <c r="N33" s="33" t="s">
        <v>182</v>
      </c>
      <c r="O33" s="33" t="s">
        <v>110</v>
      </c>
      <c r="P33" s="33" t="s">
        <v>2380</v>
      </c>
      <c r="Q33" s="33" t="s">
        <v>2381</v>
      </c>
      <c r="R33" s="33" t="s">
        <v>851</v>
      </c>
      <c r="S33" s="33" t="s">
        <v>1089</v>
      </c>
      <c r="T33" s="33" t="s">
        <v>623</v>
      </c>
      <c r="U33" s="33" t="s">
        <v>851</v>
      </c>
      <c r="V33" s="33" t="s">
        <v>1088</v>
      </c>
      <c r="W33" s="33" t="s">
        <v>1089</v>
      </c>
      <c r="X33" s="33" t="s">
        <v>2421</v>
      </c>
      <c r="Y33" s="33" t="s">
        <v>289</v>
      </c>
      <c r="Z33" s="34" t="s">
        <v>2421</v>
      </c>
      <c r="AA33" s="33" t="s">
        <v>2422</v>
      </c>
      <c r="AB33" s="33" t="s">
        <v>289</v>
      </c>
      <c r="AC33" s="34" t="s">
        <v>2422</v>
      </c>
      <c r="AD33" s="33" t="s">
        <v>2361</v>
      </c>
      <c r="AE33" s="33" t="s">
        <v>2423</v>
      </c>
      <c r="AF33" s="33" t="s">
        <v>2424</v>
      </c>
      <c r="AG33" s="33" t="s">
        <v>2424</v>
      </c>
      <c r="AH33" s="33" t="s">
        <v>2327</v>
      </c>
      <c r="AI33" s="33" t="s">
        <v>112</v>
      </c>
      <c r="AJ33" s="33" t="s">
        <v>289</v>
      </c>
      <c r="AK33" s="33" t="s">
        <v>112</v>
      </c>
      <c r="AL33" s="33" t="s">
        <v>289</v>
      </c>
      <c r="AM33" s="33" t="s">
        <v>2328</v>
      </c>
      <c r="AN33" s="33" t="s">
        <v>289</v>
      </c>
      <c r="AO33" s="33" t="s">
        <v>289</v>
      </c>
      <c r="AP33" s="33" t="s">
        <v>2350</v>
      </c>
      <c r="AQ33" s="33" t="s">
        <v>289</v>
      </c>
      <c r="AR33" s="33" t="s">
        <v>114</v>
      </c>
      <c r="AS33" s="33">
        <v>1</v>
      </c>
      <c r="AT33" s="33">
        <v>0</v>
      </c>
      <c r="AU33" s="33">
        <v>0</v>
      </c>
      <c r="AV33" s="33" t="s">
        <v>113</v>
      </c>
      <c r="AW33" s="33" t="s">
        <v>2351</v>
      </c>
      <c r="AX33" s="33" t="s">
        <v>115</v>
      </c>
      <c r="AY33" s="33">
        <v>1</v>
      </c>
      <c r="AZ33" s="33">
        <v>0</v>
      </c>
      <c r="BA33" s="33">
        <v>0</v>
      </c>
      <c r="BB33" s="33">
        <v>0</v>
      </c>
      <c r="BC33" s="33">
        <v>0</v>
      </c>
      <c r="BD33" s="33">
        <v>0</v>
      </c>
      <c r="BE33" s="33">
        <v>0</v>
      </c>
      <c r="BF33" s="33">
        <v>0</v>
      </c>
      <c r="BG33" s="33">
        <v>0</v>
      </c>
      <c r="BH33" s="33">
        <v>0</v>
      </c>
      <c r="BI33" s="33" t="s">
        <v>289</v>
      </c>
      <c r="BJ33" s="33" t="s">
        <v>135</v>
      </c>
      <c r="BK33" s="33" t="s">
        <v>2331</v>
      </c>
      <c r="BL33" s="33" t="s">
        <v>2479</v>
      </c>
      <c r="BM33" s="33">
        <v>1</v>
      </c>
      <c r="BN33" s="33">
        <v>1</v>
      </c>
      <c r="BO33" s="33">
        <v>1</v>
      </c>
      <c r="BP33" s="33">
        <v>1</v>
      </c>
      <c r="BQ33" s="33">
        <v>0</v>
      </c>
      <c r="BR33" s="33">
        <v>0</v>
      </c>
      <c r="BS33" s="33">
        <v>1</v>
      </c>
      <c r="BT33" s="33">
        <v>0</v>
      </c>
      <c r="BU33" s="33" t="s">
        <v>2353</v>
      </c>
      <c r="BV33" s="33">
        <v>160</v>
      </c>
      <c r="BW33" s="33">
        <v>80</v>
      </c>
      <c r="BX33" s="33" t="s">
        <v>112</v>
      </c>
      <c r="BY33" s="33">
        <v>240</v>
      </c>
      <c r="BZ33" s="33">
        <v>92.307692307692307</v>
      </c>
      <c r="CA33" s="33" t="s">
        <v>112</v>
      </c>
      <c r="CB33" s="33">
        <v>200</v>
      </c>
      <c r="CC33" s="33">
        <v>86.956521739130395</v>
      </c>
      <c r="CD33" s="33" t="s">
        <v>112</v>
      </c>
      <c r="CE33" s="33">
        <v>240</v>
      </c>
      <c r="CF33" s="33">
        <v>82.758620689655103</v>
      </c>
      <c r="CG33" s="33" t="s">
        <v>112</v>
      </c>
      <c r="CH33" s="33" t="s">
        <v>289</v>
      </c>
      <c r="CI33" s="33" t="s">
        <v>289</v>
      </c>
      <c r="CJ33" s="33" t="s">
        <v>289</v>
      </c>
      <c r="CK33" s="33" t="s">
        <v>289</v>
      </c>
      <c r="CL33" s="33" t="s">
        <v>289</v>
      </c>
      <c r="CM33" s="33" t="s">
        <v>289</v>
      </c>
      <c r="CN33" s="33" t="s">
        <v>117</v>
      </c>
      <c r="CO33" s="33">
        <v>2400</v>
      </c>
      <c r="CP33" s="33" t="s">
        <v>289</v>
      </c>
      <c r="CQ33" s="33" t="s">
        <v>289</v>
      </c>
      <c r="CR33" s="33" t="s">
        <v>289</v>
      </c>
      <c r="CS33" s="33" t="s">
        <v>158</v>
      </c>
      <c r="CT33" s="33">
        <v>5</v>
      </c>
      <c r="CU33" s="33">
        <v>2400</v>
      </c>
      <c r="CV33" s="33">
        <v>480</v>
      </c>
      <c r="CW33" s="33">
        <v>480</v>
      </c>
      <c r="CX33" s="33" t="s">
        <v>112</v>
      </c>
      <c r="CY33" s="33" t="s">
        <v>112</v>
      </c>
      <c r="CZ33" s="33" t="s">
        <v>2548</v>
      </c>
      <c r="DA33" s="33">
        <v>0</v>
      </c>
      <c r="DB33" s="33">
        <v>0</v>
      </c>
      <c r="DC33" s="33">
        <v>0</v>
      </c>
      <c r="DD33" s="33">
        <v>0</v>
      </c>
      <c r="DE33" s="33">
        <v>0</v>
      </c>
      <c r="DF33" s="33">
        <v>1</v>
      </c>
      <c r="DG33" s="33">
        <v>0</v>
      </c>
      <c r="DH33" s="33">
        <v>0</v>
      </c>
      <c r="DI33" s="33">
        <v>0</v>
      </c>
      <c r="DJ33" s="33">
        <v>0</v>
      </c>
      <c r="DK33" s="33">
        <v>0</v>
      </c>
      <c r="DL33" s="33">
        <v>0</v>
      </c>
      <c r="DM33" s="33">
        <v>1</v>
      </c>
      <c r="DN33" s="33">
        <v>0</v>
      </c>
      <c r="DO33" s="33">
        <v>0</v>
      </c>
      <c r="DP33" s="33">
        <v>0</v>
      </c>
      <c r="DQ33" s="33">
        <v>0</v>
      </c>
      <c r="DR33" s="33" t="s">
        <v>289</v>
      </c>
      <c r="DS33" s="33" t="s">
        <v>2479</v>
      </c>
      <c r="DT33" s="33">
        <v>1</v>
      </c>
      <c r="DU33" s="33">
        <v>1</v>
      </c>
      <c r="DV33" s="33">
        <v>1</v>
      </c>
      <c r="DW33" s="33">
        <v>1</v>
      </c>
      <c r="DX33" s="33">
        <v>0</v>
      </c>
      <c r="DY33" s="33">
        <v>0</v>
      </c>
      <c r="DZ33" s="33">
        <v>1</v>
      </c>
      <c r="EA33" s="33">
        <v>0</v>
      </c>
      <c r="EB33" s="33" t="s">
        <v>112</v>
      </c>
      <c r="EC33" s="33" t="s">
        <v>2381</v>
      </c>
      <c r="ED33" s="33" t="s">
        <v>798</v>
      </c>
      <c r="EE33" s="33" t="s">
        <v>112</v>
      </c>
      <c r="EF33" s="33" t="s">
        <v>112</v>
      </c>
      <c r="EG33" s="33" t="s">
        <v>289</v>
      </c>
      <c r="EH33" s="33" t="s">
        <v>289</v>
      </c>
      <c r="EI33" s="33" t="s">
        <v>289</v>
      </c>
      <c r="EJ33" s="33" t="s">
        <v>289</v>
      </c>
      <c r="EK33" s="33" t="s">
        <v>289</v>
      </c>
      <c r="EL33" s="33" t="s">
        <v>289</v>
      </c>
      <c r="EM33" s="33" t="s">
        <v>289</v>
      </c>
      <c r="EN33" s="33" t="s">
        <v>289</v>
      </c>
      <c r="EO33" s="33" t="s">
        <v>289</v>
      </c>
      <c r="EP33" s="33" t="s">
        <v>289</v>
      </c>
      <c r="EQ33" s="33" t="s">
        <v>289</v>
      </c>
      <c r="ER33" s="33" t="s">
        <v>289</v>
      </c>
      <c r="ES33" s="33" t="s">
        <v>289</v>
      </c>
      <c r="ET33" s="33" t="s">
        <v>289</v>
      </c>
      <c r="EU33" s="33" t="s">
        <v>289</v>
      </c>
      <c r="EV33" s="33" t="s">
        <v>289</v>
      </c>
      <c r="EW33" s="33" t="s">
        <v>289</v>
      </c>
      <c r="EX33" s="33" t="s">
        <v>289</v>
      </c>
      <c r="EY33" s="33" t="s">
        <v>289</v>
      </c>
      <c r="EZ33" s="33" t="s">
        <v>289</v>
      </c>
      <c r="FA33" s="33" t="s">
        <v>289</v>
      </c>
      <c r="FB33" s="33" t="s">
        <v>289</v>
      </c>
      <c r="FC33" s="34" t="s">
        <v>289</v>
      </c>
      <c r="FD33" s="34" t="s">
        <v>289</v>
      </c>
      <c r="FE33" s="33" t="s">
        <v>289</v>
      </c>
      <c r="FF33" s="33" t="s">
        <v>289</v>
      </c>
      <c r="FG33" s="33" t="s">
        <v>289</v>
      </c>
      <c r="FH33" s="33" t="s">
        <v>289</v>
      </c>
      <c r="FI33" s="33" t="s">
        <v>289</v>
      </c>
      <c r="FJ33" s="33" t="s">
        <v>289</v>
      </c>
      <c r="FK33" s="33" t="s">
        <v>289</v>
      </c>
      <c r="FL33" s="34"/>
      <c r="FM33" s="33" t="s">
        <v>289</v>
      </c>
      <c r="FN33" s="34" t="s">
        <v>289</v>
      </c>
      <c r="FO33" s="33" t="s">
        <v>289</v>
      </c>
      <c r="FP33" s="33" t="s">
        <v>289</v>
      </c>
      <c r="FQ33" s="33" t="s">
        <v>289</v>
      </c>
      <c r="FR33" s="33" t="s">
        <v>289</v>
      </c>
      <c r="FS33" s="33" t="s">
        <v>289</v>
      </c>
      <c r="FT33" s="33" t="s">
        <v>289</v>
      </c>
      <c r="FU33" s="33" t="s">
        <v>289</v>
      </c>
      <c r="FV33" s="33" t="s">
        <v>289</v>
      </c>
      <c r="FW33" s="33" t="s">
        <v>289</v>
      </c>
      <c r="FX33" s="33" t="s">
        <v>289</v>
      </c>
      <c r="FY33" s="33" t="s">
        <v>289</v>
      </c>
      <c r="FZ33" s="33" t="s">
        <v>289</v>
      </c>
      <c r="GA33" s="33" t="s">
        <v>289</v>
      </c>
      <c r="GB33" s="33" t="s">
        <v>289</v>
      </c>
      <c r="GC33" s="33" t="s">
        <v>289</v>
      </c>
      <c r="GD33" s="33" t="s">
        <v>289</v>
      </c>
      <c r="GE33" s="33" t="s">
        <v>289</v>
      </c>
      <c r="GF33" s="33" t="s">
        <v>289</v>
      </c>
      <c r="GG33" s="33" t="s">
        <v>289</v>
      </c>
      <c r="GH33" s="33" t="s">
        <v>289</v>
      </c>
      <c r="GI33" s="33" t="s">
        <v>289</v>
      </c>
      <c r="GJ33" s="33" t="s">
        <v>289</v>
      </c>
      <c r="GK33" s="33" t="s">
        <v>289</v>
      </c>
      <c r="GL33" s="33" t="s">
        <v>289</v>
      </c>
      <c r="GM33" s="33" t="s">
        <v>289</v>
      </c>
      <c r="GN33" s="33" t="s">
        <v>289</v>
      </c>
      <c r="GO33" s="33" t="s">
        <v>289</v>
      </c>
      <c r="GP33" s="33" t="s">
        <v>289</v>
      </c>
      <c r="GQ33" s="33" t="s">
        <v>289</v>
      </c>
      <c r="GR33" s="33" t="s">
        <v>289</v>
      </c>
      <c r="GS33" s="33" t="s">
        <v>289</v>
      </c>
      <c r="GT33" s="33" t="s">
        <v>289</v>
      </c>
      <c r="GU33" s="33" t="s">
        <v>289</v>
      </c>
      <c r="GV33" s="33" t="s">
        <v>289</v>
      </c>
      <c r="GW33" s="33" t="s">
        <v>289</v>
      </c>
      <c r="GX33" s="33" t="s">
        <v>289</v>
      </c>
      <c r="GY33" s="33" t="s">
        <v>289</v>
      </c>
      <c r="GZ33" s="33" t="s">
        <v>289</v>
      </c>
      <c r="HA33" s="33" t="s">
        <v>289</v>
      </c>
      <c r="HB33" s="33" t="s">
        <v>289</v>
      </c>
      <c r="HC33" s="33" t="s">
        <v>289</v>
      </c>
      <c r="HD33" s="33" t="s">
        <v>289</v>
      </c>
      <c r="HE33" s="33" t="s">
        <v>289</v>
      </c>
      <c r="HF33" s="33" t="s">
        <v>289</v>
      </c>
      <c r="HG33" s="33" t="s">
        <v>289</v>
      </c>
      <c r="HH33" s="33" t="s">
        <v>289</v>
      </c>
      <c r="HI33" s="33" t="s">
        <v>289</v>
      </c>
      <c r="HJ33" s="33" t="s">
        <v>289</v>
      </c>
      <c r="HK33" s="33" t="s">
        <v>289</v>
      </c>
      <c r="HL33" s="33" t="s">
        <v>289</v>
      </c>
      <c r="HM33" s="33" t="s">
        <v>289</v>
      </c>
      <c r="HN33" s="33" t="s">
        <v>289</v>
      </c>
      <c r="HO33" s="33" t="s">
        <v>289</v>
      </c>
      <c r="HP33" s="33" t="s">
        <v>289</v>
      </c>
      <c r="HQ33" s="33" t="s">
        <v>289</v>
      </c>
      <c r="HR33" s="33" t="s">
        <v>289</v>
      </c>
      <c r="HS33" s="33" t="s">
        <v>289</v>
      </c>
      <c r="HT33" s="33" t="s">
        <v>289</v>
      </c>
      <c r="HU33" s="33" t="s">
        <v>289</v>
      </c>
      <c r="HV33" s="33" t="s">
        <v>289</v>
      </c>
      <c r="HW33" s="33" t="s">
        <v>289</v>
      </c>
      <c r="HX33" s="33" t="s">
        <v>289</v>
      </c>
      <c r="HY33" s="33" t="s">
        <v>289</v>
      </c>
      <c r="HZ33" s="33" t="s">
        <v>289</v>
      </c>
      <c r="IA33" s="33" t="s">
        <v>289</v>
      </c>
      <c r="IB33" s="33" t="s">
        <v>289</v>
      </c>
      <c r="IC33" s="33" t="s">
        <v>289</v>
      </c>
      <c r="ID33" s="33" t="s">
        <v>289</v>
      </c>
      <c r="IE33" s="33" t="s">
        <v>289</v>
      </c>
      <c r="IF33" s="33" t="s">
        <v>289</v>
      </c>
      <c r="IG33" s="33" t="s">
        <v>289</v>
      </c>
      <c r="IH33" s="33" t="s">
        <v>289</v>
      </c>
      <c r="II33" s="33" t="s">
        <v>289</v>
      </c>
      <c r="IJ33" s="33" t="s">
        <v>289</v>
      </c>
      <c r="IK33" s="33" t="s">
        <v>289</v>
      </c>
      <c r="IL33" s="33" t="s">
        <v>289</v>
      </c>
      <c r="IM33" s="33" t="s">
        <v>289</v>
      </c>
      <c r="IN33" s="33" t="s">
        <v>289</v>
      </c>
      <c r="IO33" s="33" t="s">
        <v>289</v>
      </c>
      <c r="IP33" s="33" t="s">
        <v>289</v>
      </c>
      <c r="IQ33" s="33" t="s">
        <v>289</v>
      </c>
      <c r="IR33" s="33"/>
      <c r="IS33" s="33"/>
      <c r="IT33" s="33"/>
      <c r="IU33" s="33"/>
      <c r="IV33" s="33"/>
      <c r="IW33" s="33" t="s">
        <v>289</v>
      </c>
      <c r="IX33" s="33" t="s">
        <v>289</v>
      </c>
      <c r="IY33" s="33">
        <v>153515365</v>
      </c>
      <c r="IZ33" s="33" t="s">
        <v>2549</v>
      </c>
      <c r="JA33" s="33" t="s">
        <v>2550</v>
      </c>
      <c r="JB33" s="33" t="s">
        <v>289</v>
      </c>
      <c r="JC33" s="33">
        <v>9</v>
      </c>
    </row>
    <row r="34" spans="2:263" x14ac:dyDescent="0.35">
      <c r="B34" s="33" t="s">
        <v>2554</v>
      </c>
      <c r="C34" s="33" t="s">
        <v>2551</v>
      </c>
      <c r="D34" s="33" t="s">
        <v>2552</v>
      </c>
      <c r="E34" s="33" t="s">
        <v>2359</v>
      </c>
      <c r="F34" s="33"/>
      <c r="G34" s="33"/>
      <c r="H34" s="33" t="s">
        <v>289</v>
      </c>
      <c r="I34" s="33" t="s">
        <v>2359</v>
      </c>
      <c r="J34" s="33" t="s">
        <v>209</v>
      </c>
      <c r="K34" s="33" t="s">
        <v>289</v>
      </c>
      <c r="L34" s="33" t="s">
        <v>210</v>
      </c>
      <c r="M34" s="33" t="s">
        <v>209</v>
      </c>
      <c r="N34" s="33" t="s">
        <v>209</v>
      </c>
      <c r="O34" s="33" t="s">
        <v>2360</v>
      </c>
      <c r="P34" s="33" t="s">
        <v>289</v>
      </c>
      <c r="Q34" s="33" t="s">
        <v>107</v>
      </c>
      <c r="R34" s="33" t="s">
        <v>212</v>
      </c>
      <c r="S34" s="33" t="s">
        <v>1794</v>
      </c>
      <c r="T34" s="33" t="s">
        <v>213</v>
      </c>
      <c r="U34" s="33" t="s">
        <v>212</v>
      </c>
      <c r="V34" s="33" t="s">
        <v>1793</v>
      </c>
      <c r="W34" s="33" t="s">
        <v>1794</v>
      </c>
      <c r="X34" s="33" t="s">
        <v>110</v>
      </c>
      <c r="Y34" s="33" t="s">
        <v>2432</v>
      </c>
      <c r="Z34" s="34" t="s">
        <v>2432</v>
      </c>
      <c r="AA34" s="33" t="s">
        <v>110</v>
      </c>
      <c r="AB34" s="33" t="s">
        <v>2433</v>
      </c>
      <c r="AC34" s="34" t="s">
        <v>2433</v>
      </c>
      <c r="AD34" s="33" t="s">
        <v>2361</v>
      </c>
      <c r="AE34" s="33" t="s">
        <v>111</v>
      </c>
      <c r="AF34" s="33" t="s">
        <v>110</v>
      </c>
      <c r="AG34" s="33" t="s">
        <v>2433</v>
      </c>
      <c r="AH34" s="33" t="s">
        <v>2327</v>
      </c>
      <c r="AI34" s="33" t="s">
        <v>112</v>
      </c>
      <c r="AJ34" s="33" t="s">
        <v>289</v>
      </c>
      <c r="AK34" s="33" t="s">
        <v>112</v>
      </c>
      <c r="AL34" s="33" t="s">
        <v>289</v>
      </c>
      <c r="AM34" s="33" t="s">
        <v>2328</v>
      </c>
      <c r="AN34" s="33" t="s">
        <v>289</v>
      </c>
      <c r="AO34" s="33" t="s">
        <v>289</v>
      </c>
      <c r="AP34" s="33" t="s">
        <v>2350</v>
      </c>
      <c r="AQ34" s="33" t="s">
        <v>289</v>
      </c>
      <c r="AR34" s="33" t="s">
        <v>114</v>
      </c>
      <c r="AS34" s="33">
        <v>1</v>
      </c>
      <c r="AT34" s="33">
        <v>0</v>
      </c>
      <c r="AU34" s="33">
        <v>0</v>
      </c>
      <c r="AV34" s="33" t="s">
        <v>113</v>
      </c>
      <c r="AW34" s="33" t="s">
        <v>2351</v>
      </c>
      <c r="AX34" s="33" t="s">
        <v>115</v>
      </c>
      <c r="AY34" s="33">
        <v>1</v>
      </c>
      <c r="AZ34" s="33">
        <v>0</v>
      </c>
      <c r="BA34" s="33">
        <v>0</v>
      </c>
      <c r="BB34" s="33">
        <v>0</v>
      </c>
      <c r="BC34" s="33">
        <v>0</v>
      </c>
      <c r="BD34" s="33">
        <v>0</v>
      </c>
      <c r="BE34" s="33">
        <v>0</v>
      </c>
      <c r="BF34" s="33">
        <v>0</v>
      </c>
      <c r="BG34" s="33">
        <v>0</v>
      </c>
      <c r="BH34" s="33">
        <v>0</v>
      </c>
      <c r="BI34" s="33" t="s">
        <v>289</v>
      </c>
      <c r="BJ34" s="33" t="s">
        <v>151</v>
      </c>
      <c r="BK34" s="33" t="s">
        <v>151</v>
      </c>
      <c r="BL34" s="33" t="s">
        <v>2553</v>
      </c>
      <c r="BM34" s="33">
        <v>1</v>
      </c>
      <c r="BN34" s="33">
        <v>1</v>
      </c>
      <c r="BO34" s="33">
        <v>1</v>
      </c>
      <c r="BP34" s="33">
        <v>1</v>
      </c>
      <c r="BQ34" s="33">
        <v>0</v>
      </c>
      <c r="BR34" s="33">
        <v>0</v>
      </c>
      <c r="BS34" s="33">
        <v>1</v>
      </c>
      <c r="BT34" s="33">
        <v>0</v>
      </c>
      <c r="BU34" s="33" t="s">
        <v>2353</v>
      </c>
      <c r="BV34" s="33">
        <v>150</v>
      </c>
      <c r="BW34" s="33">
        <v>75</v>
      </c>
      <c r="BX34" s="33" t="s">
        <v>112</v>
      </c>
      <c r="BY34" s="33">
        <v>250</v>
      </c>
      <c r="BZ34" s="33">
        <v>96.153846153846104</v>
      </c>
      <c r="CA34" s="33" t="s">
        <v>112</v>
      </c>
      <c r="CB34" s="33">
        <v>150</v>
      </c>
      <c r="CC34" s="33">
        <v>65.2173913043478</v>
      </c>
      <c r="CD34" s="33" t="s">
        <v>112</v>
      </c>
      <c r="CE34" s="33">
        <v>200</v>
      </c>
      <c r="CF34" s="33">
        <v>68.965517241379303</v>
      </c>
      <c r="CG34" s="33" t="s">
        <v>112</v>
      </c>
      <c r="CH34" s="33" t="s">
        <v>289</v>
      </c>
      <c r="CI34" s="33" t="s">
        <v>289</v>
      </c>
      <c r="CJ34" s="33" t="s">
        <v>289</v>
      </c>
      <c r="CK34" s="33" t="s">
        <v>289</v>
      </c>
      <c r="CL34" s="33" t="s">
        <v>289</v>
      </c>
      <c r="CM34" s="33" t="s">
        <v>289</v>
      </c>
      <c r="CN34" s="33" t="s">
        <v>112</v>
      </c>
      <c r="CO34" s="33">
        <v>500</v>
      </c>
      <c r="CP34" s="33" t="s">
        <v>289</v>
      </c>
      <c r="CQ34" s="33" t="s">
        <v>289</v>
      </c>
      <c r="CR34" s="33" t="s">
        <v>289</v>
      </c>
      <c r="CS34" s="33" t="s">
        <v>289</v>
      </c>
      <c r="CT34" s="33" t="s">
        <v>289</v>
      </c>
      <c r="CU34" s="33" t="s">
        <v>289</v>
      </c>
      <c r="CV34" s="33" t="s">
        <v>176</v>
      </c>
      <c r="CW34" s="33">
        <v>500</v>
      </c>
      <c r="CX34" s="33" t="s">
        <v>112</v>
      </c>
      <c r="CY34" s="33" t="s">
        <v>117</v>
      </c>
      <c r="CZ34" s="33" t="s">
        <v>289</v>
      </c>
      <c r="DA34" s="33" t="s">
        <v>289</v>
      </c>
      <c r="DB34" s="33" t="s">
        <v>289</v>
      </c>
      <c r="DC34" s="33" t="s">
        <v>289</v>
      </c>
      <c r="DD34" s="33" t="s">
        <v>289</v>
      </c>
      <c r="DE34" s="33" t="s">
        <v>289</v>
      </c>
      <c r="DF34" s="33" t="s">
        <v>289</v>
      </c>
      <c r="DG34" s="33" t="s">
        <v>289</v>
      </c>
      <c r="DH34" s="33" t="s">
        <v>289</v>
      </c>
      <c r="DI34" s="33" t="s">
        <v>289</v>
      </c>
      <c r="DJ34" s="33" t="s">
        <v>289</v>
      </c>
      <c r="DK34" s="33" t="s">
        <v>289</v>
      </c>
      <c r="DL34" s="33" t="s">
        <v>289</v>
      </c>
      <c r="DM34" s="33" t="s">
        <v>289</v>
      </c>
      <c r="DN34" s="33" t="s">
        <v>289</v>
      </c>
      <c r="DO34" s="33" t="s">
        <v>289</v>
      </c>
      <c r="DP34" s="33" t="s">
        <v>289</v>
      </c>
      <c r="DQ34" s="33" t="s">
        <v>289</v>
      </c>
      <c r="DR34" s="33" t="s">
        <v>289</v>
      </c>
      <c r="DS34" s="33" t="s">
        <v>289</v>
      </c>
      <c r="DT34" s="33" t="s">
        <v>289</v>
      </c>
      <c r="DU34" s="33" t="s">
        <v>289</v>
      </c>
      <c r="DV34" s="33" t="s">
        <v>289</v>
      </c>
      <c r="DW34" s="33" t="s">
        <v>289</v>
      </c>
      <c r="DX34" s="33" t="s">
        <v>289</v>
      </c>
      <c r="DY34" s="33" t="s">
        <v>289</v>
      </c>
      <c r="DZ34" s="33" t="s">
        <v>289</v>
      </c>
      <c r="EA34" s="33" t="s">
        <v>289</v>
      </c>
      <c r="EB34" s="33" t="s">
        <v>112</v>
      </c>
      <c r="EC34" s="33" t="s">
        <v>107</v>
      </c>
      <c r="ED34" s="33" t="s">
        <v>212</v>
      </c>
      <c r="EE34" s="33" t="s">
        <v>112</v>
      </c>
      <c r="EF34" s="33" t="s">
        <v>117</v>
      </c>
      <c r="EG34" s="33" t="s">
        <v>289</v>
      </c>
      <c r="EH34" s="33" t="s">
        <v>289</v>
      </c>
      <c r="EI34" s="33" t="s">
        <v>289</v>
      </c>
      <c r="EJ34" s="33" t="s">
        <v>289</v>
      </c>
      <c r="EK34" s="33" t="s">
        <v>289</v>
      </c>
      <c r="EL34" s="33" t="s">
        <v>289</v>
      </c>
      <c r="EM34" s="33" t="s">
        <v>289</v>
      </c>
      <c r="EN34" s="33" t="s">
        <v>289</v>
      </c>
      <c r="EO34" s="33" t="s">
        <v>289</v>
      </c>
      <c r="EP34" s="33" t="s">
        <v>289</v>
      </c>
      <c r="EQ34" s="33" t="s">
        <v>289</v>
      </c>
      <c r="ER34" s="33" t="s">
        <v>289</v>
      </c>
      <c r="ES34" s="33" t="s">
        <v>289</v>
      </c>
      <c r="ET34" s="33" t="s">
        <v>289</v>
      </c>
      <c r="EU34" s="33" t="s">
        <v>289</v>
      </c>
      <c r="EV34" s="33" t="s">
        <v>289</v>
      </c>
      <c r="EW34" s="33" t="s">
        <v>289</v>
      </c>
      <c r="EX34" s="33" t="s">
        <v>289</v>
      </c>
      <c r="EY34" s="33" t="s">
        <v>289</v>
      </c>
      <c r="EZ34" s="33" t="s">
        <v>289</v>
      </c>
      <c r="FA34" s="33" t="s">
        <v>289</v>
      </c>
      <c r="FB34" s="33" t="s">
        <v>289</v>
      </c>
      <c r="FC34" s="34" t="s">
        <v>289</v>
      </c>
      <c r="FD34" s="34" t="s">
        <v>289</v>
      </c>
      <c r="FE34" s="33" t="s">
        <v>289</v>
      </c>
      <c r="FF34" s="33" t="s">
        <v>289</v>
      </c>
      <c r="FG34" s="33" t="s">
        <v>289</v>
      </c>
      <c r="FH34" s="33" t="s">
        <v>289</v>
      </c>
      <c r="FI34" s="33" t="s">
        <v>289</v>
      </c>
      <c r="FJ34" s="33" t="s">
        <v>289</v>
      </c>
      <c r="FK34" s="33" t="s">
        <v>289</v>
      </c>
      <c r="FL34" s="34"/>
      <c r="FM34" s="33" t="s">
        <v>289</v>
      </c>
      <c r="FN34" s="34" t="s">
        <v>289</v>
      </c>
      <c r="FO34" s="33" t="s">
        <v>289</v>
      </c>
      <c r="FP34" s="33" t="s">
        <v>289</v>
      </c>
      <c r="FQ34" s="33" t="s">
        <v>289</v>
      </c>
      <c r="FR34" s="33" t="s">
        <v>289</v>
      </c>
      <c r="FS34" s="33" t="s">
        <v>289</v>
      </c>
      <c r="FT34" s="33" t="s">
        <v>289</v>
      </c>
      <c r="FU34" s="33" t="s">
        <v>289</v>
      </c>
      <c r="FV34" s="33" t="s">
        <v>289</v>
      </c>
      <c r="FW34" s="33" t="s">
        <v>289</v>
      </c>
      <c r="FX34" s="33" t="s">
        <v>289</v>
      </c>
      <c r="FY34" s="33" t="s">
        <v>289</v>
      </c>
      <c r="FZ34" s="33" t="s">
        <v>289</v>
      </c>
      <c r="GA34" s="33" t="s">
        <v>289</v>
      </c>
      <c r="GB34" s="33" t="s">
        <v>289</v>
      </c>
      <c r="GC34" s="33" t="s">
        <v>289</v>
      </c>
      <c r="GD34" s="33" t="s">
        <v>289</v>
      </c>
      <c r="GE34" s="33" t="s">
        <v>289</v>
      </c>
      <c r="GF34" s="33" t="s">
        <v>289</v>
      </c>
      <c r="GG34" s="33" t="s">
        <v>289</v>
      </c>
      <c r="GH34" s="33" t="s">
        <v>289</v>
      </c>
      <c r="GI34" s="33" t="s">
        <v>289</v>
      </c>
      <c r="GJ34" s="33" t="s">
        <v>289</v>
      </c>
      <c r="GK34" s="33" t="s">
        <v>289</v>
      </c>
      <c r="GL34" s="33" t="s">
        <v>289</v>
      </c>
      <c r="GM34" s="33" t="s">
        <v>289</v>
      </c>
      <c r="GN34" s="33" t="s">
        <v>289</v>
      </c>
      <c r="GO34" s="33" t="s">
        <v>289</v>
      </c>
      <c r="GP34" s="33" t="s">
        <v>289</v>
      </c>
      <c r="GQ34" s="33" t="s">
        <v>289</v>
      </c>
      <c r="GR34" s="33" t="s">
        <v>289</v>
      </c>
      <c r="GS34" s="33" t="s">
        <v>289</v>
      </c>
      <c r="GT34" s="33" t="s">
        <v>289</v>
      </c>
      <c r="GU34" s="33" t="s">
        <v>289</v>
      </c>
      <c r="GV34" s="33" t="s">
        <v>289</v>
      </c>
      <c r="GW34" s="33" t="s">
        <v>289</v>
      </c>
      <c r="GX34" s="33" t="s">
        <v>289</v>
      </c>
      <c r="GY34" s="33" t="s">
        <v>289</v>
      </c>
      <c r="GZ34" s="33" t="s">
        <v>289</v>
      </c>
      <c r="HA34" s="33" t="s">
        <v>289</v>
      </c>
      <c r="HB34" s="33" t="s">
        <v>289</v>
      </c>
      <c r="HC34" s="33" t="s">
        <v>289</v>
      </c>
      <c r="HD34" s="33" t="s">
        <v>289</v>
      </c>
      <c r="HE34" s="33" t="s">
        <v>289</v>
      </c>
      <c r="HF34" s="33" t="s">
        <v>289</v>
      </c>
      <c r="HG34" s="33" t="s">
        <v>289</v>
      </c>
      <c r="HH34" s="33" t="s">
        <v>289</v>
      </c>
      <c r="HI34" s="33" t="s">
        <v>289</v>
      </c>
      <c r="HJ34" s="33" t="s">
        <v>289</v>
      </c>
      <c r="HK34" s="33" t="s">
        <v>289</v>
      </c>
      <c r="HL34" s="33" t="s">
        <v>289</v>
      </c>
      <c r="HM34" s="33" t="s">
        <v>289</v>
      </c>
      <c r="HN34" s="33" t="s">
        <v>289</v>
      </c>
      <c r="HO34" s="33" t="s">
        <v>289</v>
      </c>
      <c r="HP34" s="33" t="s">
        <v>289</v>
      </c>
      <c r="HQ34" s="33" t="s">
        <v>289</v>
      </c>
      <c r="HR34" s="33" t="s">
        <v>289</v>
      </c>
      <c r="HS34" s="33" t="s">
        <v>289</v>
      </c>
      <c r="HT34" s="33" t="s">
        <v>289</v>
      </c>
      <c r="HU34" s="33" t="s">
        <v>289</v>
      </c>
      <c r="HV34" s="33" t="s">
        <v>289</v>
      </c>
      <c r="HW34" s="33" t="s">
        <v>289</v>
      </c>
      <c r="HX34" s="33" t="s">
        <v>289</v>
      </c>
      <c r="HY34" s="33" t="s">
        <v>289</v>
      </c>
      <c r="HZ34" s="33" t="s">
        <v>289</v>
      </c>
      <c r="IA34" s="33" t="s">
        <v>289</v>
      </c>
      <c r="IB34" s="33" t="s">
        <v>289</v>
      </c>
      <c r="IC34" s="33" t="s">
        <v>289</v>
      </c>
      <c r="ID34" s="33" t="s">
        <v>289</v>
      </c>
      <c r="IE34" s="33" t="s">
        <v>289</v>
      </c>
      <c r="IF34" s="33" t="s">
        <v>289</v>
      </c>
      <c r="IG34" s="33" t="s">
        <v>289</v>
      </c>
      <c r="IH34" s="33" t="s">
        <v>289</v>
      </c>
      <c r="II34" s="33" t="s">
        <v>289</v>
      </c>
      <c r="IJ34" s="33" t="s">
        <v>289</v>
      </c>
      <c r="IK34" s="33" t="s">
        <v>289</v>
      </c>
      <c r="IL34" s="33" t="s">
        <v>289</v>
      </c>
      <c r="IM34" s="33" t="s">
        <v>289</v>
      </c>
      <c r="IN34" s="33" t="s">
        <v>289</v>
      </c>
      <c r="IO34" s="33" t="s">
        <v>289</v>
      </c>
      <c r="IP34" s="33" t="s">
        <v>289</v>
      </c>
      <c r="IQ34" s="33" t="s">
        <v>289</v>
      </c>
      <c r="IR34" s="33"/>
      <c r="IS34" s="33"/>
      <c r="IT34" s="33"/>
      <c r="IU34" s="33"/>
      <c r="IV34" s="33"/>
      <c r="IW34" s="33" t="s">
        <v>289</v>
      </c>
      <c r="IX34" s="33" t="s">
        <v>289</v>
      </c>
      <c r="IY34" s="33">
        <v>153548982</v>
      </c>
      <c r="IZ34" s="33" t="s">
        <v>2554</v>
      </c>
      <c r="JA34" s="33" t="s">
        <v>2555</v>
      </c>
      <c r="JB34" s="33" t="s">
        <v>289</v>
      </c>
      <c r="JC34" s="33">
        <v>14</v>
      </c>
    </row>
    <row r="35" spans="2:263" x14ac:dyDescent="0.35">
      <c r="B35" s="33" t="s">
        <v>2558</v>
      </c>
      <c r="C35" s="33" t="s">
        <v>2556</v>
      </c>
      <c r="D35" s="33" t="s">
        <v>2557</v>
      </c>
      <c r="E35" s="33" t="s">
        <v>2379</v>
      </c>
      <c r="F35" s="33"/>
      <c r="G35" s="33"/>
      <c r="H35" s="33" t="s">
        <v>289</v>
      </c>
      <c r="I35" s="33" t="s">
        <v>2379</v>
      </c>
      <c r="J35" s="33" t="s">
        <v>182</v>
      </c>
      <c r="K35" s="33" t="s">
        <v>289</v>
      </c>
      <c r="L35" s="33" t="s">
        <v>183</v>
      </c>
      <c r="M35" s="33" t="s">
        <v>182</v>
      </c>
      <c r="N35" s="33" t="s">
        <v>182</v>
      </c>
      <c r="O35" s="33" t="s">
        <v>110</v>
      </c>
      <c r="P35" s="33" t="s">
        <v>2380</v>
      </c>
      <c r="Q35" s="33" t="s">
        <v>2381</v>
      </c>
      <c r="R35" s="33" t="s">
        <v>851</v>
      </c>
      <c r="S35" s="33" t="s">
        <v>1750</v>
      </c>
      <c r="T35" s="33" t="s">
        <v>623</v>
      </c>
      <c r="U35" s="33" t="s">
        <v>851</v>
      </c>
      <c r="V35" s="33" t="s">
        <v>1749</v>
      </c>
      <c r="W35" s="33" t="s">
        <v>1750</v>
      </c>
      <c r="X35" s="33" t="s">
        <v>110</v>
      </c>
      <c r="Y35" s="33" t="s">
        <v>2382</v>
      </c>
      <c r="Z35" s="34" t="s">
        <v>2382</v>
      </c>
      <c r="AA35" s="33" t="s">
        <v>110</v>
      </c>
      <c r="AB35" s="33" t="s">
        <v>2383</v>
      </c>
      <c r="AC35" s="34" t="s">
        <v>2383</v>
      </c>
      <c r="AD35" s="33" t="s">
        <v>2326</v>
      </c>
      <c r="AE35" s="33" t="s">
        <v>111</v>
      </c>
      <c r="AF35" s="33" t="s">
        <v>110</v>
      </c>
      <c r="AG35" s="33" t="s">
        <v>2384</v>
      </c>
      <c r="AH35" s="33" t="s">
        <v>2327</v>
      </c>
      <c r="AI35" s="33" t="s">
        <v>112</v>
      </c>
      <c r="AJ35" s="33" t="s">
        <v>289</v>
      </c>
      <c r="AK35" s="33" t="s">
        <v>112</v>
      </c>
      <c r="AL35" s="33" t="s">
        <v>289</v>
      </c>
      <c r="AM35" s="33" t="s">
        <v>2328</v>
      </c>
      <c r="AN35" s="33" t="s">
        <v>289</v>
      </c>
      <c r="AO35" s="33" t="s">
        <v>289</v>
      </c>
      <c r="AP35" s="33" t="s">
        <v>2350</v>
      </c>
      <c r="AQ35" s="33" t="s">
        <v>289</v>
      </c>
      <c r="AR35" s="33" t="s">
        <v>2370</v>
      </c>
      <c r="AS35" s="33">
        <v>1</v>
      </c>
      <c r="AT35" s="33">
        <v>1</v>
      </c>
      <c r="AU35" s="33">
        <v>0</v>
      </c>
      <c r="AV35" s="33" t="s">
        <v>113</v>
      </c>
      <c r="AW35" s="33" t="s">
        <v>2351</v>
      </c>
      <c r="AX35" s="33" t="s">
        <v>115</v>
      </c>
      <c r="AY35" s="33">
        <v>1</v>
      </c>
      <c r="AZ35" s="33">
        <v>0</v>
      </c>
      <c r="BA35" s="33">
        <v>0</v>
      </c>
      <c r="BB35" s="33">
        <v>0</v>
      </c>
      <c r="BC35" s="33">
        <v>0</v>
      </c>
      <c r="BD35" s="33">
        <v>0</v>
      </c>
      <c r="BE35" s="33">
        <v>0</v>
      </c>
      <c r="BF35" s="33">
        <v>0</v>
      </c>
      <c r="BG35" s="33">
        <v>0</v>
      </c>
      <c r="BH35" s="33">
        <v>0</v>
      </c>
      <c r="BI35" s="33" t="s">
        <v>289</v>
      </c>
      <c r="BJ35" s="33" t="s">
        <v>135</v>
      </c>
      <c r="BK35" s="33" t="s">
        <v>2385</v>
      </c>
      <c r="BL35" s="33" t="s">
        <v>2392</v>
      </c>
      <c r="BM35" s="33">
        <v>1</v>
      </c>
      <c r="BN35" s="33">
        <v>1</v>
      </c>
      <c r="BO35" s="33">
        <v>0</v>
      </c>
      <c r="BP35" s="33">
        <v>1</v>
      </c>
      <c r="BQ35" s="33">
        <v>0</v>
      </c>
      <c r="BR35" s="33">
        <v>0</v>
      </c>
      <c r="BS35" s="33">
        <v>1</v>
      </c>
      <c r="BT35" s="33">
        <v>0</v>
      </c>
      <c r="BU35" s="33" t="s">
        <v>2353</v>
      </c>
      <c r="BV35" s="33">
        <v>160</v>
      </c>
      <c r="BW35" s="33">
        <v>80</v>
      </c>
      <c r="BX35" s="33" t="s">
        <v>112</v>
      </c>
      <c r="BY35" s="33">
        <v>240</v>
      </c>
      <c r="BZ35" s="33">
        <v>92.307692307692307</v>
      </c>
      <c r="CA35" s="33" t="s">
        <v>112</v>
      </c>
      <c r="CB35" s="33" t="s">
        <v>289</v>
      </c>
      <c r="CC35" s="33" t="s">
        <v>289</v>
      </c>
      <c r="CD35" s="33" t="s">
        <v>289</v>
      </c>
      <c r="CE35" s="33">
        <v>240</v>
      </c>
      <c r="CF35" s="33">
        <v>82.758620689655103</v>
      </c>
      <c r="CG35" s="33" t="s">
        <v>112</v>
      </c>
      <c r="CH35" s="33" t="s">
        <v>289</v>
      </c>
      <c r="CI35" s="33" t="s">
        <v>289</v>
      </c>
      <c r="CJ35" s="33" t="s">
        <v>289</v>
      </c>
      <c r="CK35" s="33" t="s">
        <v>289</v>
      </c>
      <c r="CL35" s="33" t="s">
        <v>289</v>
      </c>
      <c r="CM35" s="33" t="s">
        <v>289</v>
      </c>
      <c r="CN35" s="33" t="s">
        <v>117</v>
      </c>
      <c r="CO35" s="33">
        <v>2500</v>
      </c>
      <c r="CP35" s="33" t="s">
        <v>289</v>
      </c>
      <c r="CQ35" s="33" t="s">
        <v>289</v>
      </c>
      <c r="CR35" s="33" t="s">
        <v>289</v>
      </c>
      <c r="CS35" s="33" t="s">
        <v>158</v>
      </c>
      <c r="CT35" s="33">
        <v>5</v>
      </c>
      <c r="CU35" s="33">
        <v>2500</v>
      </c>
      <c r="CV35" s="33">
        <v>500</v>
      </c>
      <c r="CW35" s="33">
        <v>500</v>
      </c>
      <c r="CX35" s="33" t="s">
        <v>112</v>
      </c>
      <c r="CY35" s="33" t="s">
        <v>112</v>
      </c>
      <c r="CZ35" s="33" t="s">
        <v>2399</v>
      </c>
      <c r="DA35" s="33">
        <v>0</v>
      </c>
      <c r="DB35" s="33">
        <v>0</v>
      </c>
      <c r="DC35" s="33">
        <v>0</v>
      </c>
      <c r="DD35" s="33">
        <v>0</v>
      </c>
      <c r="DE35" s="33">
        <v>0</v>
      </c>
      <c r="DF35" s="33">
        <v>0</v>
      </c>
      <c r="DG35" s="33">
        <v>0</v>
      </c>
      <c r="DH35" s="33">
        <v>0</v>
      </c>
      <c r="DI35" s="33">
        <v>0</v>
      </c>
      <c r="DJ35" s="33">
        <v>0</v>
      </c>
      <c r="DK35" s="33">
        <v>0</v>
      </c>
      <c r="DL35" s="33">
        <v>0</v>
      </c>
      <c r="DM35" s="33">
        <v>1</v>
      </c>
      <c r="DN35" s="33">
        <v>0</v>
      </c>
      <c r="DO35" s="33">
        <v>0</v>
      </c>
      <c r="DP35" s="33">
        <v>1</v>
      </c>
      <c r="DQ35" s="33">
        <v>0</v>
      </c>
      <c r="DR35" s="33" t="s">
        <v>2400</v>
      </c>
      <c r="DS35" s="33" t="s">
        <v>2392</v>
      </c>
      <c r="DT35" s="33">
        <v>1</v>
      </c>
      <c r="DU35" s="33">
        <v>1</v>
      </c>
      <c r="DV35" s="33">
        <v>0</v>
      </c>
      <c r="DW35" s="33">
        <v>1</v>
      </c>
      <c r="DX35" s="33">
        <v>0</v>
      </c>
      <c r="DY35" s="33">
        <v>0</v>
      </c>
      <c r="DZ35" s="33">
        <v>1</v>
      </c>
      <c r="EA35" s="33">
        <v>0</v>
      </c>
      <c r="EB35" s="33" t="s">
        <v>112</v>
      </c>
      <c r="EC35" s="33" t="s">
        <v>2381</v>
      </c>
      <c r="ED35" s="33" t="s">
        <v>851</v>
      </c>
      <c r="EE35" s="33" t="s">
        <v>117</v>
      </c>
      <c r="EF35" s="33" t="s">
        <v>117</v>
      </c>
      <c r="EG35" s="33" t="s">
        <v>123</v>
      </c>
      <c r="EH35" s="33">
        <v>1</v>
      </c>
      <c r="EI35" s="33">
        <v>0</v>
      </c>
      <c r="EJ35" s="33">
        <v>0</v>
      </c>
      <c r="EK35" s="33">
        <v>0</v>
      </c>
      <c r="EL35" s="33">
        <v>0</v>
      </c>
      <c r="EM35" s="33">
        <v>0</v>
      </c>
      <c r="EN35" s="33">
        <v>0</v>
      </c>
      <c r="EO35" s="33">
        <v>0</v>
      </c>
      <c r="EP35" s="33" t="s">
        <v>112</v>
      </c>
      <c r="EQ35" s="33">
        <v>30</v>
      </c>
      <c r="ER35" s="33" t="s">
        <v>289</v>
      </c>
      <c r="ES35" s="33" t="s">
        <v>289</v>
      </c>
      <c r="ET35" s="33">
        <v>30</v>
      </c>
      <c r="EU35" s="33" t="s">
        <v>112</v>
      </c>
      <c r="EV35" s="33" t="s">
        <v>289</v>
      </c>
      <c r="EW35" s="33" t="s">
        <v>289</v>
      </c>
      <c r="EX35" s="33" t="s">
        <v>289</v>
      </c>
      <c r="EY35" s="33" t="s">
        <v>289</v>
      </c>
      <c r="EZ35" s="33" t="s">
        <v>289</v>
      </c>
      <c r="FA35" s="33" t="s">
        <v>289</v>
      </c>
      <c r="FB35" s="33" t="s">
        <v>289</v>
      </c>
      <c r="FC35" s="34" t="s">
        <v>289</v>
      </c>
      <c r="FD35" s="34" t="s">
        <v>289</v>
      </c>
      <c r="FE35" s="33" t="s">
        <v>289</v>
      </c>
      <c r="FF35" s="33" t="s">
        <v>289</v>
      </c>
      <c r="FG35" s="33" t="s">
        <v>289</v>
      </c>
      <c r="FH35" s="33" t="s">
        <v>289</v>
      </c>
      <c r="FI35" s="33" t="s">
        <v>289</v>
      </c>
      <c r="FJ35" s="33" t="s">
        <v>289</v>
      </c>
      <c r="FK35" s="33" t="s">
        <v>289</v>
      </c>
      <c r="FL35" s="34"/>
      <c r="FM35" s="33" t="s">
        <v>289</v>
      </c>
      <c r="FN35" s="34" t="s">
        <v>289</v>
      </c>
      <c r="FO35" s="33" t="s">
        <v>289</v>
      </c>
      <c r="FP35" s="33" t="s">
        <v>289</v>
      </c>
      <c r="FQ35" s="33" t="s">
        <v>289</v>
      </c>
      <c r="FR35" s="33" t="s">
        <v>289</v>
      </c>
      <c r="FS35" s="33" t="s">
        <v>289</v>
      </c>
      <c r="FT35" s="33" t="s">
        <v>289</v>
      </c>
      <c r="FU35" s="33" t="s">
        <v>289</v>
      </c>
      <c r="FV35" s="33" t="s">
        <v>289</v>
      </c>
      <c r="FW35" s="33" t="s">
        <v>289</v>
      </c>
      <c r="FX35" s="33" t="s">
        <v>289</v>
      </c>
      <c r="FY35" s="33" t="s">
        <v>289</v>
      </c>
      <c r="FZ35" s="33" t="s">
        <v>289</v>
      </c>
      <c r="GA35" s="33" t="s">
        <v>289</v>
      </c>
      <c r="GB35" s="33" t="s">
        <v>289</v>
      </c>
      <c r="GC35" s="33" t="s">
        <v>289</v>
      </c>
      <c r="GD35" s="33" t="s">
        <v>289</v>
      </c>
      <c r="GE35" s="33" t="s">
        <v>140</v>
      </c>
      <c r="GF35" s="33" t="s">
        <v>289</v>
      </c>
      <c r="GG35" s="33" t="s">
        <v>289</v>
      </c>
      <c r="GH35" s="33" t="s">
        <v>289</v>
      </c>
      <c r="GI35" s="33" t="s">
        <v>289</v>
      </c>
      <c r="GJ35" s="33" t="s">
        <v>289</v>
      </c>
      <c r="GK35" s="33" t="s">
        <v>289</v>
      </c>
      <c r="GL35" s="33" t="s">
        <v>289</v>
      </c>
      <c r="GM35" s="33" t="s">
        <v>289</v>
      </c>
      <c r="GN35" s="33" t="s">
        <v>289</v>
      </c>
      <c r="GO35" s="33" t="s">
        <v>289</v>
      </c>
      <c r="GP35" s="33" t="s">
        <v>289</v>
      </c>
      <c r="GQ35" s="33" t="s">
        <v>289</v>
      </c>
      <c r="GR35" s="33" t="s">
        <v>289</v>
      </c>
      <c r="GS35" s="33" t="s">
        <v>289</v>
      </c>
      <c r="GT35" s="33" t="s">
        <v>289</v>
      </c>
      <c r="GU35" s="33" t="s">
        <v>289</v>
      </c>
      <c r="GV35" s="33" t="s">
        <v>289</v>
      </c>
      <c r="GW35" s="33" t="s">
        <v>289</v>
      </c>
      <c r="GX35" s="33" t="s">
        <v>289</v>
      </c>
      <c r="GY35" s="33" t="s">
        <v>289</v>
      </c>
      <c r="GZ35" s="33" t="s">
        <v>289</v>
      </c>
      <c r="HA35" s="33" t="s">
        <v>289</v>
      </c>
      <c r="HB35" s="33" t="s">
        <v>289</v>
      </c>
      <c r="HC35" s="33" t="s">
        <v>289</v>
      </c>
      <c r="HD35" s="33" t="s">
        <v>289</v>
      </c>
      <c r="HE35" s="33" t="s">
        <v>289</v>
      </c>
      <c r="HF35" s="33" t="s">
        <v>289</v>
      </c>
      <c r="HG35" s="33" t="s">
        <v>117</v>
      </c>
      <c r="HH35" s="33" t="s">
        <v>289</v>
      </c>
      <c r="HI35" s="33" t="s">
        <v>289</v>
      </c>
      <c r="HJ35" s="33" t="s">
        <v>117</v>
      </c>
      <c r="HK35" s="33" t="s">
        <v>117</v>
      </c>
      <c r="HL35" s="33" t="s">
        <v>289</v>
      </c>
      <c r="HM35" s="33" t="s">
        <v>289</v>
      </c>
      <c r="HN35" s="33" t="s">
        <v>289</v>
      </c>
      <c r="HO35" s="33" t="s">
        <v>289</v>
      </c>
      <c r="HP35" s="33" t="s">
        <v>289</v>
      </c>
      <c r="HQ35" s="33" t="s">
        <v>289</v>
      </c>
      <c r="HR35" s="33" t="s">
        <v>289</v>
      </c>
      <c r="HS35" s="33" t="s">
        <v>289</v>
      </c>
      <c r="HT35" s="33" t="s">
        <v>289</v>
      </c>
      <c r="HU35" s="33" t="s">
        <v>289</v>
      </c>
      <c r="HV35" s="33" t="s">
        <v>289</v>
      </c>
      <c r="HW35" s="33" t="s">
        <v>289</v>
      </c>
      <c r="HX35" s="33" t="s">
        <v>289</v>
      </c>
      <c r="HY35" s="33" t="s">
        <v>289</v>
      </c>
      <c r="HZ35" s="33" t="s">
        <v>289</v>
      </c>
      <c r="IA35" s="33" t="s">
        <v>289</v>
      </c>
      <c r="IB35" s="33" t="s">
        <v>289</v>
      </c>
      <c r="IC35" s="33" t="s">
        <v>289</v>
      </c>
      <c r="ID35" s="33" t="s">
        <v>289</v>
      </c>
      <c r="IE35" s="33" t="s">
        <v>289</v>
      </c>
      <c r="IF35" s="33" t="s">
        <v>289</v>
      </c>
      <c r="IG35" s="33" t="s">
        <v>289</v>
      </c>
      <c r="IH35" s="33" t="s">
        <v>289</v>
      </c>
      <c r="II35" s="33" t="s">
        <v>289</v>
      </c>
      <c r="IJ35" s="33" t="s">
        <v>289</v>
      </c>
      <c r="IK35" s="33" t="s">
        <v>289</v>
      </c>
      <c r="IL35" s="33" t="s">
        <v>289</v>
      </c>
      <c r="IM35" s="33" t="s">
        <v>289</v>
      </c>
      <c r="IN35" s="33" t="s">
        <v>289</v>
      </c>
      <c r="IO35" s="33" t="s">
        <v>289</v>
      </c>
      <c r="IP35" s="33" t="s">
        <v>289</v>
      </c>
      <c r="IQ35" s="33" t="s">
        <v>289</v>
      </c>
      <c r="IR35" s="33"/>
      <c r="IS35" s="33"/>
      <c r="IT35" s="33"/>
      <c r="IU35" s="33"/>
      <c r="IV35" s="33"/>
      <c r="IW35" s="33" t="s">
        <v>289</v>
      </c>
      <c r="IX35" s="33" t="s">
        <v>289</v>
      </c>
      <c r="IY35" s="33">
        <v>153720147</v>
      </c>
      <c r="IZ35" s="33" t="s">
        <v>2558</v>
      </c>
      <c r="JA35" s="33" t="s">
        <v>2559</v>
      </c>
      <c r="JB35" s="33" t="s">
        <v>289</v>
      </c>
      <c r="JC35" s="33">
        <v>59</v>
      </c>
    </row>
    <row r="36" spans="2:263" x14ac:dyDescent="0.35">
      <c r="B36" s="33" t="s">
        <v>2564</v>
      </c>
      <c r="C36" s="33" t="s">
        <v>2560</v>
      </c>
      <c r="D36" s="33" t="s">
        <v>2561</v>
      </c>
      <c r="E36" s="33" t="s">
        <v>2420</v>
      </c>
      <c r="F36" s="33"/>
      <c r="G36" s="33"/>
      <c r="H36" s="33" t="s">
        <v>289</v>
      </c>
      <c r="I36" s="33" t="s">
        <v>2420</v>
      </c>
      <c r="J36" s="33" t="s">
        <v>182</v>
      </c>
      <c r="K36" s="33" t="s">
        <v>289</v>
      </c>
      <c r="L36" s="33" t="s">
        <v>183</v>
      </c>
      <c r="M36" s="33" t="s">
        <v>182</v>
      </c>
      <c r="N36" s="33" t="s">
        <v>182</v>
      </c>
      <c r="O36" s="33" t="s">
        <v>110</v>
      </c>
      <c r="P36" s="33" t="s">
        <v>2380</v>
      </c>
      <c r="Q36" s="33" t="s">
        <v>2381</v>
      </c>
      <c r="R36" s="33" t="s">
        <v>851</v>
      </c>
      <c r="S36" s="33" t="s">
        <v>1089</v>
      </c>
      <c r="T36" s="33" t="s">
        <v>623</v>
      </c>
      <c r="U36" s="33" t="s">
        <v>851</v>
      </c>
      <c r="V36" s="33" t="s">
        <v>1088</v>
      </c>
      <c r="W36" s="33" t="s">
        <v>1089</v>
      </c>
      <c r="X36" s="33" t="s">
        <v>2421</v>
      </c>
      <c r="Y36" s="33" t="s">
        <v>289</v>
      </c>
      <c r="Z36" s="34" t="s">
        <v>2421</v>
      </c>
      <c r="AA36" s="33" t="s">
        <v>2422</v>
      </c>
      <c r="AB36" s="33" t="s">
        <v>289</v>
      </c>
      <c r="AC36" s="34" t="s">
        <v>2422</v>
      </c>
      <c r="AD36" s="33" t="s">
        <v>2361</v>
      </c>
      <c r="AE36" s="33" t="s">
        <v>2423</v>
      </c>
      <c r="AF36" s="33" t="s">
        <v>2424</v>
      </c>
      <c r="AG36" s="33" t="s">
        <v>2424</v>
      </c>
      <c r="AH36" s="33" t="s">
        <v>2327</v>
      </c>
      <c r="AI36" s="33" t="s">
        <v>112</v>
      </c>
      <c r="AJ36" s="33" t="s">
        <v>289</v>
      </c>
      <c r="AK36" s="33" t="s">
        <v>112</v>
      </c>
      <c r="AL36" s="33" t="s">
        <v>289</v>
      </c>
      <c r="AM36" s="33" t="s">
        <v>2328</v>
      </c>
      <c r="AN36" s="33" t="s">
        <v>289</v>
      </c>
      <c r="AO36" s="33" t="s">
        <v>289</v>
      </c>
      <c r="AP36" s="33" t="s">
        <v>2350</v>
      </c>
      <c r="AQ36" s="33" t="s">
        <v>289</v>
      </c>
      <c r="AR36" s="33" t="s">
        <v>2370</v>
      </c>
      <c r="AS36" s="33">
        <v>1</v>
      </c>
      <c r="AT36" s="33">
        <v>1</v>
      </c>
      <c r="AU36" s="33">
        <v>0</v>
      </c>
      <c r="AV36" s="33" t="s">
        <v>113</v>
      </c>
      <c r="AW36" s="33" t="s">
        <v>2351</v>
      </c>
      <c r="AX36" s="33" t="s">
        <v>115</v>
      </c>
      <c r="AY36" s="33">
        <v>1</v>
      </c>
      <c r="AZ36" s="33">
        <v>0</v>
      </c>
      <c r="BA36" s="33">
        <v>0</v>
      </c>
      <c r="BB36" s="33">
        <v>0</v>
      </c>
      <c r="BC36" s="33">
        <v>0</v>
      </c>
      <c r="BD36" s="33">
        <v>0</v>
      </c>
      <c r="BE36" s="33">
        <v>0</v>
      </c>
      <c r="BF36" s="33">
        <v>0</v>
      </c>
      <c r="BG36" s="33">
        <v>0</v>
      </c>
      <c r="BH36" s="33">
        <v>0</v>
      </c>
      <c r="BI36" s="33" t="s">
        <v>289</v>
      </c>
      <c r="BJ36" s="33" t="s">
        <v>135</v>
      </c>
      <c r="BK36" s="33" t="s">
        <v>2331</v>
      </c>
      <c r="BL36" s="33" t="s">
        <v>2398</v>
      </c>
      <c r="BM36" s="33">
        <v>1</v>
      </c>
      <c r="BN36" s="33">
        <v>1</v>
      </c>
      <c r="BO36" s="33">
        <v>1</v>
      </c>
      <c r="BP36" s="33">
        <v>1</v>
      </c>
      <c r="BQ36" s="33">
        <v>1</v>
      </c>
      <c r="BR36" s="33">
        <v>1</v>
      </c>
      <c r="BS36" s="33">
        <v>1</v>
      </c>
      <c r="BT36" s="33">
        <v>0</v>
      </c>
      <c r="BU36" s="33" t="s">
        <v>2353</v>
      </c>
      <c r="BV36" s="33">
        <v>160</v>
      </c>
      <c r="BW36" s="33">
        <v>80</v>
      </c>
      <c r="BX36" s="33" t="s">
        <v>112</v>
      </c>
      <c r="BY36" s="33">
        <v>240</v>
      </c>
      <c r="BZ36" s="33">
        <v>92.307692307692307</v>
      </c>
      <c r="CA36" s="33" t="s">
        <v>112</v>
      </c>
      <c r="CB36" s="33">
        <v>200</v>
      </c>
      <c r="CC36" s="33">
        <v>86.956521739130395</v>
      </c>
      <c r="CD36" s="33" t="s">
        <v>112</v>
      </c>
      <c r="CE36" s="33">
        <v>240</v>
      </c>
      <c r="CF36" s="33">
        <v>82.758620689655103</v>
      </c>
      <c r="CG36" s="33" t="s">
        <v>112</v>
      </c>
      <c r="CH36" s="33">
        <v>400</v>
      </c>
      <c r="CI36" s="33">
        <v>166.666666666666</v>
      </c>
      <c r="CJ36" s="33" t="s">
        <v>117</v>
      </c>
      <c r="CK36" s="33">
        <v>320</v>
      </c>
      <c r="CL36" s="33">
        <v>133.33333329999999</v>
      </c>
      <c r="CM36" s="33" t="s">
        <v>112</v>
      </c>
      <c r="CN36" s="33" t="s">
        <v>117</v>
      </c>
      <c r="CO36" s="33">
        <v>2400</v>
      </c>
      <c r="CP36" s="33" t="s">
        <v>289</v>
      </c>
      <c r="CQ36" s="33" t="s">
        <v>289</v>
      </c>
      <c r="CR36" s="33" t="s">
        <v>289</v>
      </c>
      <c r="CS36" s="33" t="s">
        <v>158</v>
      </c>
      <c r="CT36" s="33">
        <v>5</v>
      </c>
      <c r="CU36" s="33">
        <v>2400</v>
      </c>
      <c r="CV36" s="33">
        <v>480</v>
      </c>
      <c r="CW36" s="33">
        <v>480</v>
      </c>
      <c r="CX36" s="33" t="s">
        <v>112</v>
      </c>
      <c r="CY36" s="33" t="s">
        <v>112</v>
      </c>
      <c r="CZ36" s="33" t="s">
        <v>2399</v>
      </c>
      <c r="DA36" s="33">
        <v>0</v>
      </c>
      <c r="DB36" s="33">
        <v>0</v>
      </c>
      <c r="DC36" s="33">
        <v>0</v>
      </c>
      <c r="DD36" s="33">
        <v>0</v>
      </c>
      <c r="DE36" s="33">
        <v>0</v>
      </c>
      <c r="DF36" s="33">
        <v>0</v>
      </c>
      <c r="DG36" s="33">
        <v>0</v>
      </c>
      <c r="DH36" s="33">
        <v>0</v>
      </c>
      <c r="DI36" s="33">
        <v>0</v>
      </c>
      <c r="DJ36" s="33">
        <v>0</v>
      </c>
      <c r="DK36" s="33">
        <v>0</v>
      </c>
      <c r="DL36" s="33">
        <v>0</v>
      </c>
      <c r="DM36" s="33">
        <v>1</v>
      </c>
      <c r="DN36" s="33">
        <v>0</v>
      </c>
      <c r="DO36" s="33">
        <v>0</v>
      </c>
      <c r="DP36" s="33">
        <v>1</v>
      </c>
      <c r="DQ36" s="33">
        <v>0</v>
      </c>
      <c r="DR36" s="33" t="s">
        <v>2400</v>
      </c>
      <c r="DS36" s="33" t="s">
        <v>2479</v>
      </c>
      <c r="DT36" s="33">
        <v>1</v>
      </c>
      <c r="DU36" s="33">
        <v>1</v>
      </c>
      <c r="DV36" s="33">
        <v>1</v>
      </c>
      <c r="DW36" s="33">
        <v>1</v>
      </c>
      <c r="DX36" s="33">
        <v>0</v>
      </c>
      <c r="DY36" s="33">
        <v>0</v>
      </c>
      <c r="DZ36" s="33">
        <v>1</v>
      </c>
      <c r="EA36" s="33">
        <v>0</v>
      </c>
      <c r="EB36" s="33" t="s">
        <v>112</v>
      </c>
      <c r="EC36" s="33" t="s">
        <v>2381</v>
      </c>
      <c r="ED36" s="33" t="s">
        <v>851</v>
      </c>
      <c r="EE36" s="33" t="s">
        <v>112</v>
      </c>
      <c r="EF36" s="33" t="s">
        <v>112</v>
      </c>
      <c r="EG36" s="33" t="s">
        <v>2386</v>
      </c>
      <c r="EH36" s="33">
        <v>1</v>
      </c>
      <c r="EI36" s="33">
        <v>1</v>
      </c>
      <c r="EJ36" s="33">
        <v>1</v>
      </c>
      <c r="EK36" s="33">
        <v>0</v>
      </c>
      <c r="EL36" s="33">
        <v>0</v>
      </c>
      <c r="EM36" s="33">
        <v>0</v>
      </c>
      <c r="EN36" s="33">
        <v>1</v>
      </c>
      <c r="EO36" s="33">
        <v>0</v>
      </c>
      <c r="EP36" s="33" t="s">
        <v>112</v>
      </c>
      <c r="EQ36" s="33">
        <v>30</v>
      </c>
      <c r="ER36" s="33" t="s">
        <v>289</v>
      </c>
      <c r="ES36" s="33" t="s">
        <v>289</v>
      </c>
      <c r="ET36" s="33">
        <v>30</v>
      </c>
      <c r="EU36" s="33" t="s">
        <v>112</v>
      </c>
      <c r="EV36" s="33">
        <v>25</v>
      </c>
      <c r="EW36" s="33" t="s">
        <v>112</v>
      </c>
      <c r="EX36" s="33" t="s">
        <v>112</v>
      </c>
      <c r="EY36" s="33">
        <v>125</v>
      </c>
      <c r="EZ36" s="33" t="s">
        <v>289</v>
      </c>
      <c r="FA36" s="33" t="s">
        <v>289</v>
      </c>
      <c r="FB36" s="33" t="s">
        <v>289</v>
      </c>
      <c r="FC36" s="34">
        <v>125</v>
      </c>
      <c r="FD36" s="34" t="s">
        <v>112</v>
      </c>
      <c r="FE36" s="33" t="s">
        <v>289</v>
      </c>
      <c r="FF36" s="33" t="s">
        <v>289</v>
      </c>
      <c r="FG36" s="33" t="s">
        <v>289</v>
      </c>
      <c r="FH36" s="33" t="s">
        <v>289</v>
      </c>
      <c r="FI36" s="33" t="s">
        <v>289</v>
      </c>
      <c r="FJ36" s="33" t="s">
        <v>289</v>
      </c>
      <c r="FK36" s="33" t="s">
        <v>289</v>
      </c>
      <c r="FL36" s="34"/>
      <c r="FM36" s="33" t="s">
        <v>289</v>
      </c>
      <c r="FN36" s="34" t="s">
        <v>289</v>
      </c>
      <c r="FO36" s="33" t="s">
        <v>289</v>
      </c>
      <c r="FP36" s="33" t="s">
        <v>289</v>
      </c>
      <c r="FQ36" s="33" t="s">
        <v>289</v>
      </c>
      <c r="FR36" s="33" t="s">
        <v>289</v>
      </c>
      <c r="FS36" s="33" t="s">
        <v>289</v>
      </c>
      <c r="FT36" s="33" t="s">
        <v>289</v>
      </c>
      <c r="FU36" s="33" t="s">
        <v>289</v>
      </c>
      <c r="FV36" s="33" t="s">
        <v>289</v>
      </c>
      <c r="FW36" s="33" t="s">
        <v>289</v>
      </c>
      <c r="FX36" s="33" t="s">
        <v>289</v>
      </c>
      <c r="FY36" s="33" t="s">
        <v>112</v>
      </c>
      <c r="FZ36" s="33">
        <v>50</v>
      </c>
      <c r="GA36" s="33" t="s">
        <v>289</v>
      </c>
      <c r="GB36" s="33" t="s">
        <v>289</v>
      </c>
      <c r="GC36" s="33">
        <v>50</v>
      </c>
      <c r="GD36" s="33" t="s">
        <v>112</v>
      </c>
      <c r="GE36" s="33" t="s">
        <v>112</v>
      </c>
      <c r="GF36" s="33" t="s">
        <v>2399</v>
      </c>
      <c r="GG36" s="33">
        <v>0</v>
      </c>
      <c r="GH36" s="33">
        <v>0</v>
      </c>
      <c r="GI36" s="33">
        <v>0</v>
      </c>
      <c r="GJ36" s="33">
        <v>0</v>
      </c>
      <c r="GK36" s="33">
        <v>0</v>
      </c>
      <c r="GL36" s="33">
        <v>0</v>
      </c>
      <c r="GM36" s="33">
        <v>0</v>
      </c>
      <c r="GN36" s="33">
        <v>0</v>
      </c>
      <c r="GO36" s="33">
        <v>0</v>
      </c>
      <c r="GP36" s="33">
        <v>0</v>
      </c>
      <c r="GQ36" s="33">
        <v>0</v>
      </c>
      <c r="GR36" s="33">
        <v>1</v>
      </c>
      <c r="GS36" s="33">
        <v>0</v>
      </c>
      <c r="GT36" s="33">
        <v>0</v>
      </c>
      <c r="GU36" s="33">
        <v>1</v>
      </c>
      <c r="GV36" s="33">
        <v>0</v>
      </c>
      <c r="GW36" s="33" t="s">
        <v>2402</v>
      </c>
      <c r="GX36" s="33" t="s">
        <v>2562</v>
      </c>
      <c r="GY36" s="33">
        <v>1</v>
      </c>
      <c r="GZ36" s="33">
        <v>0</v>
      </c>
      <c r="HA36" s="33">
        <v>0</v>
      </c>
      <c r="HB36" s="33">
        <v>0</v>
      </c>
      <c r="HC36" s="33">
        <v>0</v>
      </c>
      <c r="HD36" s="33">
        <v>0</v>
      </c>
      <c r="HE36" s="33">
        <v>1</v>
      </c>
      <c r="HF36" s="33">
        <v>0</v>
      </c>
      <c r="HG36" s="33" t="s">
        <v>112</v>
      </c>
      <c r="HH36" s="33" t="s">
        <v>2381</v>
      </c>
      <c r="HI36" s="33" t="s">
        <v>851</v>
      </c>
      <c r="HJ36" s="33" t="s">
        <v>112</v>
      </c>
      <c r="HK36" s="33" t="s">
        <v>112</v>
      </c>
      <c r="HL36" s="33" t="s">
        <v>289</v>
      </c>
      <c r="HM36" s="33" t="s">
        <v>289</v>
      </c>
      <c r="HN36" s="33" t="s">
        <v>289</v>
      </c>
      <c r="HO36" s="33" t="s">
        <v>289</v>
      </c>
      <c r="HP36" s="33" t="s">
        <v>289</v>
      </c>
      <c r="HQ36" s="33" t="s">
        <v>289</v>
      </c>
      <c r="HR36" s="33" t="s">
        <v>289</v>
      </c>
      <c r="HS36" s="33" t="s">
        <v>289</v>
      </c>
      <c r="HT36" s="33" t="s">
        <v>289</v>
      </c>
      <c r="HU36" s="33" t="s">
        <v>289</v>
      </c>
      <c r="HV36" s="33" t="s">
        <v>289</v>
      </c>
      <c r="HW36" s="33" t="s">
        <v>289</v>
      </c>
      <c r="HX36" s="33" t="s">
        <v>289</v>
      </c>
      <c r="HY36" s="33" t="s">
        <v>289</v>
      </c>
      <c r="HZ36" s="33" t="s">
        <v>289</v>
      </c>
      <c r="IA36" s="33" t="s">
        <v>289</v>
      </c>
      <c r="IB36" s="33" t="s">
        <v>289</v>
      </c>
      <c r="IC36" s="33" t="s">
        <v>289</v>
      </c>
      <c r="ID36" s="33" t="s">
        <v>289</v>
      </c>
      <c r="IE36" s="33" t="s">
        <v>289</v>
      </c>
      <c r="IF36" s="33" t="s">
        <v>289</v>
      </c>
      <c r="IG36" s="33" t="s">
        <v>289</v>
      </c>
      <c r="IH36" s="33" t="s">
        <v>289</v>
      </c>
      <c r="II36" s="33" t="s">
        <v>289</v>
      </c>
      <c r="IJ36" s="33" t="s">
        <v>289</v>
      </c>
      <c r="IK36" s="33" t="s">
        <v>289</v>
      </c>
      <c r="IL36" s="33" t="s">
        <v>289</v>
      </c>
      <c r="IM36" s="33" t="s">
        <v>289</v>
      </c>
      <c r="IN36" s="33" t="s">
        <v>289</v>
      </c>
      <c r="IO36" s="33" t="s">
        <v>289</v>
      </c>
      <c r="IP36" s="33" t="s">
        <v>289</v>
      </c>
      <c r="IQ36" s="33" t="s">
        <v>289</v>
      </c>
      <c r="IR36" s="33"/>
      <c r="IS36" s="33"/>
      <c r="IT36" s="33"/>
      <c r="IU36" s="33"/>
      <c r="IV36" s="33"/>
      <c r="IW36" s="33" t="s">
        <v>2563</v>
      </c>
      <c r="IX36" s="33" t="s">
        <v>289</v>
      </c>
      <c r="IY36" s="33">
        <v>153515342</v>
      </c>
      <c r="IZ36" s="33" t="s">
        <v>2564</v>
      </c>
      <c r="JA36" s="33" t="s">
        <v>2565</v>
      </c>
      <c r="JB36" s="33" t="s">
        <v>289</v>
      </c>
      <c r="JC36" s="33">
        <v>4</v>
      </c>
    </row>
    <row r="37" spans="2:263" x14ac:dyDescent="0.35">
      <c r="B37" s="33" t="s">
        <v>2571</v>
      </c>
      <c r="C37" s="33" t="s">
        <v>2566</v>
      </c>
      <c r="D37" s="33" t="s">
        <v>2567</v>
      </c>
      <c r="E37" s="33" t="s">
        <v>2379</v>
      </c>
      <c r="F37" s="33"/>
      <c r="G37" s="33"/>
      <c r="H37" s="33" t="s">
        <v>289</v>
      </c>
      <c r="I37" s="33" t="s">
        <v>2379</v>
      </c>
      <c r="J37" s="33" t="s">
        <v>166</v>
      </c>
      <c r="K37" s="33" t="s">
        <v>289</v>
      </c>
      <c r="L37" s="33" t="s">
        <v>167</v>
      </c>
      <c r="M37" s="33" t="s">
        <v>166</v>
      </c>
      <c r="N37" s="33" t="s">
        <v>166</v>
      </c>
      <c r="O37" s="33" t="s">
        <v>180</v>
      </c>
      <c r="P37" s="33" t="s">
        <v>289</v>
      </c>
      <c r="Q37" s="33" t="s">
        <v>126</v>
      </c>
      <c r="R37" s="33" t="s">
        <v>169</v>
      </c>
      <c r="S37" s="33" t="s">
        <v>1321</v>
      </c>
      <c r="T37" s="33" t="s">
        <v>170</v>
      </c>
      <c r="U37" s="33" t="s">
        <v>169</v>
      </c>
      <c r="V37" s="33" t="s">
        <v>1320</v>
      </c>
      <c r="W37" s="33" t="s">
        <v>1321</v>
      </c>
      <c r="X37" s="33" t="s">
        <v>171</v>
      </c>
      <c r="Y37" s="33" t="s">
        <v>289</v>
      </c>
      <c r="Z37" s="34" t="s">
        <v>171</v>
      </c>
      <c r="AA37" s="33" t="s">
        <v>2492</v>
      </c>
      <c r="AB37" s="33" t="s">
        <v>289</v>
      </c>
      <c r="AC37" s="34" t="s">
        <v>2492</v>
      </c>
      <c r="AD37" s="33" t="s">
        <v>2361</v>
      </c>
      <c r="AE37" s="33" t="s">
        <v>172</v>
      </c>
      <c r="AF37" s="33" t="s">
        <v>2492</v>
      </c>
      <c r="AG37" s="33" t="s">
        <v>2492</v>
      </c>
      <c r="AH37" s="33" t="s">
        <v>2327</v>
      </c>
      <c r="AI37" s="33" t="s">
        <v>112</v>
      </c>
      <c r="AJ37" s="33" t="s">
        <v>289</v>
      </c>
      <c r="AK37" s="33" t="s">
        <v>112</v>
      </c>
      <c r="AL37" s="33" t="s">
        <v>289</v>
      </c>
      <c r="AM37" s="33" t="s">
        <v>2328</v>
      </c>
      <c r="AN37" s="33" t="s">
        <v>289</v>
      </c>
      <c r="AO37" s="33" t="s">
        <v>289</v>
      </c>
      <c r="AP37" s="33" t="s">
        <v>2350</v>
      </c>
      <c r="AQ37" s="33" t="s">
        <v>289</v>
      </c>
      <c r="AR37" s="33" t="s">
        <v>114</v>
      </c>
      <c r="AS37" s="33">
        <v>1</v>
      </c>
      <c r="AT37" s="33">
        <v>0</v>
      </c>
      <c r="AU37" s="33">
        <v>0</v>
      </c>
      <c r="AV37" s="33" t="s">
        <v>113</v>
      </c>
      <c r="AW37" s="33" t="s">
        <v>2351</v>
      </c>
      <c r="AX37" s="33" t="s">
        <v>2568</v>
      </c>
      <c r="AY37" s="33">
        <v>1</v>
      </c>
      <c r="AZ37" s="33">
        <v>0</v>
      </c>
      <c r="BA37" s="33">
        <v>1</v>
      </c>
      <c r="BB37" s="33">
        <v>0</v>
      </c>
      <c r="BC37" s="33">
        <v>1</v>
      </c>
      <c r="BD37" s="33">
        <v>0</v>
      </c>
      <c r="BE37" s="33">
        <v>0</v>
      </c>
      <c r="BF37" s="33">
        <v>0</v>
      </c>
      <c r="BG37" s="33">
        <v>0</v>
      </c>
      <c r="BH37" s="33">
        <v>0</v>
      </c>
      <c r="BI37" s="33" t="s">
        <v>289</v>
      </c>
      <c r="BJ37" s="33" t="s">
        <v>135</v>
      </c>
      <c r="BK37" s="33" t="s">
        <v>2331</v>
      </c>
      <c r="BL37" s="33" t="s">
        <v>2569</v>
      </c>
      <c r="BM37" s="33">
        <v>1</v>
      </c>
      <c r="BN37" s="33">
        <v>1</v>
      </c>
      <c r="BO37" s="33">
        <v>1</v>
      </c>
      <c r="BP37" s="33">
        <v>1</v>
      </c>
      <c r="BQ37" s="33">
        <v>1</v>
      </c>
      <c r="BR37" s="33">
        <v>1</v>
      </c>
      <c r="BS37" s="33">
        <v>1</v>
      </c>
      <c r="BT37" s="33">
        <v>0</v>
      </c>
      <c r="BU37" s="33" t="s">
        <v>2353</v>
      </c>
      <c r="BV37" s="33">
        <v>175</v>
      </c>
      <c r="BW37" s="33">
        <v>87.5</v>
      </c>
      <c r="BX37" s="33" t="s">
        <v>117</v>
      </c>
      <c r="BY37" s="33">
        <v>250</v>
      </c>
      <c r="BZ37" s="33">
        <v>96.153846153846104</v>
      </c>
      <c r="CA37" s="33" t="s">
        <v>112</v>
      </c>
      <c r="CB37" s="33">
        <v>200</v>
      </c>
      <c r="CC37" s="33">
        <v>86.956521739130395</v>
      </c>
      <c r="CD37" s="33" t="s">
        <v>112</v>
      </c>
      <c r="CE37" s="33">
        <v>250</v>
      </c>
      <c r="CF37" s="33">
        <v>86.2068965517241</v>
      </c>
      <c r="CG37" s="33" t="s">
        <v>112</v>
      </c>
      <c r="CH37" s="33">
        <v>500</v>
      </c>
      <c r="CI37" s="33">
        <v>208.333333333333</v>
      </c>
      <c r="CJ37" s="33" t="s">
        <v>117</v>
      </c>
      <c r="CK37" s="33">
        <v>500</v>
      </c>
      <c r="CL37" s="33">
        <v>208.33333329999999</v>
      </c>
      <c r="CM37" s="33" t="s">
        <v>112</v>
      </c>
      <c r="CN37" s="33" t="s">
        <v>117</v>
      </c>
      <c r="CO37" s="33" t="s">
        <v>289</v>
      </c>
      <c r="CP37" s="33" t="s">
        <v>289</v>
      </c>
      <c r="CQ37" s="33" t="s">
        <v>124</v>
      </c>
      <c r="CR37" s="33" t="s">
        <v>125</v>
      </c>
      <c r="CS37" s="33" t="s">
        <v>2480</v>
      </c>
      <c r="CT37" s="33">
        <v>560</v>
      </c>
      <c r="CU37" s="33">
        <v>100</v>
      </c>
      <c r="CV37" s="33">
        <v>675.892857142857</v>
      </c>
      <c r="CW37" s="33">
        <v>675.892857142857</v>
      </c>
      <c r="CX37" s="33" t="s">
        <v>112</v>
      </c>
      <c r="CY37" s="33" t="s">
        <v>112</v>
      </c>
      <c r="CZ37" s="33" t="s">
        <v>119</v>
      </c>
      <c r="DA37" s="33">
        <v>1</v>
      </c>
      <c r="DB37" s="33">
        <v>0</v>
      </c>
      <c r="DC37" s="33">
        <v>0</v>
      </c>
      <c r="DD37" s="33">
        <v>0</v>
      </c>
      <c r="DE37" s="33">
        <v>0</v>
      </c>
      <c r="DF37" s="33">
        <v>0</v>
      </c>
      <c r="DG37" s="33">
        <v>0</v>
      </c>
      <c r="DH37" s="33">
        <v>0</v>
      </c>
      <c r="DI37" s="33">
        <v>0</v>
      </c>
      <c r="DJ37" s="33">
        <v>0</v>
      </c>
      <c r="DK37" s="33">
        <v>0</v>
      </c>
      <c r="DL37" s="33">
        <v>0</v>
      </c>
      <c r="DM37" s="33">
        <v>0</v>
      </c>
      <c r="DN37" s="33">
        <v>0</v>
      </c>
      <c r="DO37" s="33">
        <v>0</v>
      </c>
      <c r="DP37" s="33">
        <v>0</v>
      </c>
      <c r="DQ37" s="33">
        <v>0</v>
      </c>
      <c r="DR37" s="33" t="s">
        <v>289</v>
      </c>
      <c r="DS37" s="33" t="s">
        <v>2570</v>
      </c>
      <c r="DT37" s="33">
        <v>1</v>
      </c>
      <c r="DU37" s="33">
        <v>1</v>
      </c>
      <c r="DV37" s="33">
        <v>0</v>
      </c>
      <c r="DW37" s="33">
        <v>1</v>
      </c>
      <c r="DX37" s="33">
        <v>0</v>
      </c>
      <c r="DY37" s="33">
        <v>0</v>
      </c>
      <c r="DZ37" s="33">
        <v>0</v>
      </c>
      <c r="EA37" s="33">
        <v>0</v>
      </c>
      <c r="EB37" s="33" t="s">
        <v>112</v>
      </c>
      <c r="EC37" s="33" t="s">
        <v>126</v>
      </c>
      <c r="ED37" s="33" t="s">
        <v>169</v>
      </c>
      <c r="EE37" s="33" t="s">
        <v>117</v>
      </c>
      <c r="EF37" s="33" t="s">
        <v>112</v>
      </c>
      <c r="EG37" s="33" t="s">
        <v>289</v>
      </c>
      <c r="EH37" s="33" t="s">
        <v>289</v>
      </c>
      <c r="EI37" s="33" t="s">
        <v>289</v>
      </c>
      <c r="EJ37" s="33" t="s">
        <v>289</v>
      </c>
      <c r="EK37" s="33" t="s">
        <v>289</v>
      </c>
      <c r="EL37" s="33" t="s">
        <v>289</v>
      </c>
      <c r="EM37" s="33" t="s">
        <v>289</v>
      </c>
      <c r="EN37" s="33" t="s">
        <v>289</v>
      </c>
      <c r="EO37" s="33" t="s">
        <v>289</v>
      </c>
      <c r="EP37" s="33" t="s">
        <v>289</v>
      </c>
      <c r="EQ37" s="33" t="s">
        <v>289</v>
      </c>
      <c r="ER37" s="33" t="s">
        <v>289</v>
      </c>
      <c r="ES37" s="33" t="s">
        <v>289</v>
      </c>
      <c r="ET37" s="33" t="s">
        <v>289</v>
      </c>
      <c r="EU37" s="33" t="s">
        <v>289</v>
      </c>
      <c r="EV37" s="33" t="s">
        <v>289</v>
      </c>
      <c r="EW37" s="33" t="s">
        <v>289</v>
      </c>
      <c r="EX37" s="33" t="s">
        <v>289</v>
      </c>
      <c r="EY37" s="33" t="s">
        <v>289</v>
      </c>
      <c r="EZ37" s="33" t="s">
        <v>289</v>
      </c>
      <c r="FA37" s="33" t="s">
        <v>289</v>
      </c>
      <c r="FB37" s="33" t="s">
        <v>289</v>
      </c>
      <c r="FC37" s="34" t="s">
        <v>289</v>
      </c>
      <c r="FD37" s="34" t="s">
        <v>289</v>
      </c>
      <c r="FE37" s="33" t="s">
        <v>289</v>
      </c>
      <c r="FF37" s="33" t="s">
        <v>289</v>
      </c>
      <c r="FG37" s="33" t="s">
        <v>289</v>
      </c>
      <c r="FH37" s="33" t="s">
        <v>289</v>
      </c>
      <c r="FI37" s="33" t="s">
        <v>289</v>
      </c>
      <c r="FJ37" s="33" t="s">
        <v>289</v>
      </c>
      <c r="FK37" s="33" t="s">
        <v>289</v>
      </c>
      <c r="FL37" s="34"/>
      <c r="FM37" s="33" t="s">
        <v>289</v>
      </c>
      <c r="FN37" s="34" t="s">
        <v>289</v>
      </c>
      <c r="FO37" s="33" t="s">
        <v>289</v>
      </c>
      <c r="FP37" s="33" t="s">
        <v>289</v>
      </c>
      <c r="FQ37" s="33" t="s">
        <v>289</v>
      </c>
      <c r="FR37" s="33" t="s">
        <v>289</v>
      </c>
      <c r="FS37" s="33" t="s">
        <v>289</v>
      </c>
      <c r="FT37" s="33" t="s">
        <v>289</v>
      </c>
      <c r="FU37" s="33" t="s">
        <v>289</v>
      </c>
      <c r="FV37" s="33" t="s">
        <v>289</v>
      </c>
      <c r="FW37" s="33" t="s">
        <v>289</v>
      </c>
      <c r="FX37" s="33" t="s">
        <v>289</v>
      </c>
      <c r="FY37" s="33" t="s">
        <v>289</v>
      </c>
      <c r="FZ37" s="33" t="s">
        <v>289</v>
      </c>
      <c r="GA37" s="33" t="s">
        <v>289</v>
      </c>
      <c r="GB37" s="33" t="s">
        <v>289</v>
      </c>
      <c r="GC37" s="33" t="s">
        <v>289</v>
      </c>
      <c r="GD37" s="33" t="s">
        <v>289</v>
      </c>
      <c r="GE37" s="33" t="s">
        <v>289</v>
      </c>
      <c r="GF37" s="33" t="s">
        <v>289</v>
      </c>
      <c r="GG37" s="33" t="s">
        <v>289</v>
      </c>
      <c r="GH37" s="33" t="s">
        <v>289</v>
      </c>
      <c r="GI37" s="33" t="s">
        <v>289</v>
      </c>
      <c r="GJ37" s="33" t="s">
        <v>289</v>
      </c>
      <c r="GK37" s="33" t="s">
        <v>289</v>
      </c>
      <c r="GL37" s="33" t="s">
        <v>289</v>
      </c>
      <c r="GM37" s="33" t="s">
        <v>289</v>
      </c>
      <c r="GN37" s="33" t="s">
        <v>289</v>
      </c>
      <c r="GO37" s="33" t="s">
        <v>289</v>
      </c>
      <c r="GP37" s="33" t="s">
        <v>289</v>
      </c>
      <c r="GQ37" s="33" t="s">
        <v>289</v>
      </c>
      <c r="GR37" s="33" t="s">
        <v>289</v>
      </c>
      <c r="GS37" s="33" t="s">
        <v>289</v>
      </c>
      <c r="GT37" s="33" t="s">
        <v>289</v>
      </c>
      <c r="GU37" s="33" t="s">
        <v>289</v>
      </c>
      <c r="GV37" s="33" t="s">
        <v>289</v>
      </c>
      <c r="GW37" s="33" t="s">
        <v>289</v>
      </c>
      <c r="GX37" s="33" t="s">
        <v>289</v>
      </c>
      <c r="GY37" s="33" t="s">
        <v>289</v>
      </c>
      <c r="GZ37" s="33" t="s">
        <v>289</v>
      </c>
      <c r="HA37" s="33" t="s">
        <v>289</v>
      </c>
      <c r="HB37" s="33" t="s">
        <v>289</v>
      </c>
      <c r="HC37" s="33" t="s">
        <v>289</v>
      </c>
      <c r="HD37" s="33" t="s">
        <v>289</v>
      </c>
      <c r="HE37" s="33" t="s">
        <v>289</v>
      </c>
      <c r="HF37" s="33" t="s">
        <v>289</v>
      </c>
      <c r="HG37" s="33" t="s">
        <v>289</v>
      </c>
      <c r="HH37" s="33" t="s">
        <v>289</v>
      </c>
      <c r="HI37" s="33" t="s">
        <v>289</v>
      </c>
      <c r="HJ37" s="33" t="s">
        <v>289</v>
      </c>
      <c r="HK37" s="33" t="s">
        <v>289</v>
      </c>
      <c r="HL37" s="33" t="s">
        <v>289</v>
      </c>
      <c r="HM37" s="33" t="s">
        <v>289</v>
      </c>
      <c r="HN37" s="33" t="s">
        <v>289</v>
      </c>
      <c r="HO37" s="33" t="s">
        <v>289</v>
      </c>
      <c r="HP37" s="33" t="s">
        <v>289</v>
      </c>
      <c r="HQ37" s="33" t="s">
        <v>289</v>
      </c>
      <c r="HR37" s="33" t="s">
        <v>289</v>
      </c>
      <c r="HS37" s="33" t="s">
        <v>289</v>
      </c>
      <c r="HT37" s="33" t="s">
        <v>289</v>
      </c>
      <c r="HU37" s="33" t="s">
        <v>289</v>
      </c>
      <c r="HV37" s="33" t="s">
        <v>289</v>
      </c>
      <c r="HW37" s="33" t="s">
        <v>289</v>
      </c>
      <c r="HX37" s="33" t="s">
        <v>289</v>
      </c>
      <c r="HY37" s="33" t="s">
        <v>289</v>
      </c>
      <c r="HZ37" s="33" t="s">
        <v>289</v>
      </c>
      <c r="IA37" s="33" t="s">
        <v>289</v>
      </c>
      <c r="IB37" s="33" t="s">
        <v>289</v>
      </c>
      <c r="IC37" s="33" t="s">
        <v>289</v>
      </c>
      <c r="ID37" s="33" t="s">
        <v>289</v>
      </c>
      <c r="IE37" s="33" t="s">
        <v>289</v>
      </c>
      <c r="IF37" s="33" t="s">
        <v>289</v>
      </c>
      <c r="IG37" s="33" t="s">
        <v>289</v>
      </c>
      <c r="IH37" s="33" t="s">
        <v>289</v>
      </c>
      <c r="II37" s="33" t="s">
        <v>289</v>
      </c>
      <c r="IJ37" s="33" t="s">
        <v>289</v>
      </c>
      <c r="IK37" s="33" t="s">
        <v>289</v>
      </c>
      <c r="IL37" s="33" t="s">
        <v>289</v>
      </c>
      <c r="IM37" s="33" t="s">
        <v>289</v>
      </c>
      <c r="IN37" s="33" t="s">
        <v>289</v>
      </c>
      <c r="IO37" s="33" t="s">
        <v>289</v>
      </c>
      <c r="IP37" s="33" t="s">
        <v>289</v>
      </c>
      <c r="IQ37" s="33" t="s">
        <v>289</v>
      </c>
      <c r="IR37" s="33"/>
      <c r="IS37" s="33"/>
      <c r="IT37" s="33"/>
      <c r="IU37" s="33"/>
      <c r="IV37" s="33"/>
      <c r="IW37" s="33" t="s">
        <v>289</v>
      </c>
      <c r="IX37" s="33" t="s">
        <v>289</v>
      </c>
      <c r="IY37" s="33">
        <v>154200680</v>
      </c>
      <c r="IZ37" s="33" t="s">
        <v>2571</v>
      </c>
      <c r="JA37" s="33" t="s">
        <v>2572</v>
      </c>
      <c r="JB37" s="33" t="s">
        <v>289</v>
      </c>
      <c r="JC37" s="33">
        <v>121</v>
      </c>
    </row>
    <row r="38" spans="2:263" x14ac:dyDescent="0.35">
      <c r="B38" s="33" t="s">
        <v>2578</v>
      </c>
      <c r="C38" s="33" t="s">
        <v>2573</v>
      </c>
      <c r="D38" s="33" t="s">
        <v>2574</v>
      </c>
      <c r="E38" s="33" t="s">
        <v>2367</v>
      </c>
      <c r="F38" s="33"/>
      <c r="G38" s="33"/>
      <c r="H38" s="33" t="s">
        <v>2575</v>
      </c>
      <c r="I38" s="33" t="s">
        <v>2369</v>
      </c>
      <c r="J38" s="33" t="s">
        <v>198</v>
      </c>
      <c r="K38" s="33" t="s">
        <v>289</v>
      </c>
      <c r="L38" s="33" t="s">
        <v>199</v>
      </c>
      <c r="M38" s="33" t="s">
        <v>198</v>
      </c>
      <c r="N38" s="33" t="s">
        <v>198</v>
      </c>
      <c r="O38" s="33" t="s">
        <v>200</v>
      </c>
      <c r="P38" s="33" t="s">
        <v>289</v>
      </c>
      <c r="Q38" s="33" t="s">
        <v>201</v>
      </c>
      <c r="R38" s="33" t="s">
        <v>202</v>
      </c>
      <c r="S38" s="33" t="s">
        <v>966</v>
      </c>
      <c r="T38" s="33" t="s">
        <v>203</v>
      </c>
      <c r="U38" s="33" t="s">
        <v>202</v>
      </c>
      <c r="V38" s="33" t="s">
        <v>967</v>
      </c>
      <c r="W38" s="33" t="s">
        <v>966</v>
      </c>
      <c r="X38" s="33" t="s">
        <v>202</v>
      </c>
      <c r="Y38" s="33" t="s">
        <v>289</v>
      </c>
      <c r="Z38" s="34" t="s">
        <v>202</v>
      </c>
      <c r="AA38" s="33" t="s">
        <v>204</v>
      </c>
      <c r="AB38" s="33" t="s">
        <v>289</v>
      </c>
      <c r="AC38" s="34" t="s">
        <v>204</v>
      </c>
      <c r="AD38" s="33" t="s">
        <v>2326</v>
      </c>
      <c r="AE38" s="33" t="s">
        <v>202</v>
      </c>
      <c r="AF38" s="33" t="s">
        <v>204</v>
      </c>
      <c r="AG38" s="33" t="s">
        <v>204</v>
      </c>
      <c r="AH38" s="33" t="s">
        <v>2327</v>
      </c>
      <c r="AI38" s="33" t="s">
        <v>112</v>
      </c>
      <c r="AJ38" s="33" t="s">
        <v>289</v>
      </c>
      <c r="AK38" s="33" t="s">
        <v>112</v>
      </c>
      <c r="AL38" s="33" t="s">
        <v>289</v>
      </c>
      <c r="AM38" s="33" t="s">
        <v>2328</v>
      </c>
      <c r="AN38" s="33" t="s">
        <v>289</v>
      </c>
      <c r="AO38" s="33" t="s">
        <v>289</v>
      </c>
      <c r="AP38" s="33" t="s">
        <v>2350</v>
      </c>
      <c r="AQ38" s="33" t="s">
        <v>289</v>
      </c>
      <c r="AR38" s="33" t="s">
        <v>2370</v>
      </c>
      <c r="AS38" s="33">
        <v>1</v>
      </c>
      <c r="AT38" s="33">
        <v>1</v>
      </c>
      <c r="AU38" s="33">
        <v>0</v>
      </c>
      <c r="AV38" s="33" t="s">
        <v>113</v>
      </c>
      <c r="AW38" s="33" t="s">
        <v>2351</v>
      </c>
      <c r="AX38" s="33" t="s">
        <v>115</v>
      </c>
      <c r="AY38" s="33">
        <v>1</v>
      </c>
      <c r="AZ38" s="33">
        <v>0</v>
      </c>
      <c r="BA38" s="33">
        <v>0</v>
      </c>
      <c r="BB38" s="33">
        <v>0</v>
      </c>
      <c r="BC38" s="33">
        <v>0</v>
      </c>
      <c r="BD38" s="33">
        <v>0</v>
      </c>
      <c r="BE38" s="33">
        <v>0</v>
      </c>
      <c r="BF38" s="33">
        <v>0</v>
      </c>
      <c r="BG38" s="33">
        <v>0</v>
      </c>
      <c r="BH38" s="33">
        <v>0</v>
      </c>
      <c r="BI38" s="33" t="s">
        <v>289</v>
      </c>
      <c r="BJ38" s="33" t="s">
        <v>116</v>
      </c>
      <c r="BK38" s="33" t="s">
        <v>2331</v>
      </c>
      <c r="BL38" s="33" t="s">
        <v>2362</v>
      </c>
      <c r="BM38" s="33">
        <v>1</v>
      </c>
      <c r="BN38" s="33">
        <v>1</v>
      </c>
      <c r="BO38" s="33">
        <v>1</v>
      </c>
      <c r="BP38" s="33">
        <v>1</v>
      </c>
      <c r="BQ38" s="33">
        <v>1</v>
      </c>
      <c r="BR38" s="33">
        <v>1</v>
      </c>
      <c r="BS38" s="33">
        <v>1</v>
      </c>
      <c r="BT38" s="33">
        <v>0</v>
      </c>
      <c r="BU38" s="33" t="s">
        <v>2353</v>
      </c>
      <c r="BV38" s="33">
        <v>210</v>
      </c>
      <c r="BW38" s="33">
        <v>105</v>
      </c>
      <c r="BX38" s="33" t="s">
        <v>112</v>
      </c>
      <c r="BY38" s="33">
        <v>315</v>
      </c>
      <c r="BZ38" s="33">
        <v>121.153846153846</v>
      </c>
      <c r="CA38" s="33" t="s">
        <v>112</v>
      </c>
      <c r="CB38" s="33">
        <v>210</v>
      </c>
      <c r="CC38" s="33">
        <v>91.304347826086897</v>
      </c>
      <c r="CD38" s="33" t="s">
        <v>112</v>
      </c>
      <c r="CE38" s="33">
        <v>280</v>
      </c>
      <c r="CF38" s="33">
        <v>96.551724137931004</v>
      </c>
      <c r="CG38" s="33" t="s">
        <v>112</v>
      </c>
      <c r="CH38" s="33">
        <v>525</v>
      </c>
      <c r="CI38" s="33">
        <v>218.75</v>
      </c>
      <c r="CJ38" s="33" t="s">
        <v>112</v>
      </c>
      <c r="CK38" s="33">
        <v>700</v>
      </c>
      <c r="CL38" s="33">
        <v>291.66666670000001</v>
      </c>
      <c r="CM38" s="33" t="s">
        <v>112</v>
      </c>
      <c r="CN38" s="33" t="s">
        <v>112</v>
      </c>
      <c r="CO38" s="33">
        <v>600</v>
      </c>
      <c r="CP38" s="33" t="s">
        <v>289</v>
      </c>
      <c r="CQ38" s="33" t="s">
        <v>289</v>
      </c>
      <c r="CR38" s="33" t="s">
        <v>289</v>
      </c>
      <c r="CS38" s="33" t="s">
        <v>289</v>
      </c>
      <c r="CT38" s="33" t="s">
        <v>289</v>
      </c>
      <c r="CU38" s="33" t="s">
        <v>289</v>
      </c>
      <c r="CV38" s="33" t="s">
        <v>176</v>
      </c>
      <c r="CW38" s="33">
        <v>600</v>
      </c>
      <c r="CX38" s="33" t="s">
        <v>112</v>
      </c>
      <c r="CY38" s="33" t="s">
        <v>112</v>
      </c>
      <c r="CZ38" s="33" t="s">
        <v>2528</v>
      </c>
      <c r="DA38" s="33">
        <v>1</v>
      </c>
      <c r="DB38" s="33">
        <v>0</v>
      </c>
      <c r="DC38" s="33">
        <v>0</v>
      </c>
      <c r="DD38" s="33">
        <v>0</v>
      </c>
      <c r="DE38" s="33">
        <v>0</v>
      </c>
      <c r="DF38" s="33">
        <v>0</v>
      </c>
      <c r="DG38" s="33">
        <v>0</v>
      </c>
      <c r="DH38" s="33">
        <v>0</v>
      </c>
      <c r="DI38" s="33">
        <v>0</v>
      </c>
      <c r="DJ38" s="33">
        <v>0</v>
      </c>
      <c r="DK38" s="33">
        <v>1</v>
      </c>
      <c r="DL38" s="33">
        <v>0</v>
      </c>
      <c r="DM38" s="33">
        <v>0</v>
      </c>
      <c r="DN38" s="33">
        <v>0</v>
      </c>
      <c r="DO38" s="33">
        <v>0</v>
      </c>
      <c r="DP38" s="33">
        <v>0</v>
      </c>
      <c r="DQ38" s="33">
        <v>0</v>
      </c>
      <c r="DR38" s="33" t="s">
        <v>289</v>
      </c>
      <c r="DS38" s="33" t="s">
        <v>2529</v>
      </c>
      <c r="DT38" s="33">
        <v>0</v>
      </c>
      <c r="DU38" s="33">
        <v>1</v>
      </c>
      <c r="DV38" s="33">
        <v>0</v>
      </c>
      <c r="DW38" s="33">
        <v>0</v>
      </c>
      <c r="DX38" s="33">
        <v>1</v>
      </c>
      <c r="DY38" s="33">
        <v>1</v>
      </c>
      <c r="DZ38" s="33">
        <v>1</v>
      </c>
      <c r="EA38" s="33">
        <v>0</v>
      </c>
      <c r="EB38" s="33" t="s">
        <v>112</v>
      </c>
      <c r="EC38" s="33" t="s">
        <v>201</v>
      </c>
      <c r="ED38" s="33" t="s">
        <v>202</v>
      </c>
      <c r="EE38" s="33" t="s">
        <v>112</v>
      </c>
      <c r="EF38" s="33" t="s">
        <v>117</v>
      </c>
      <c r="EG38" s="33" t="s">
        <v>2343</v>
      </c>
      <c r="EH38" s="33">
        <v>1</v>
      </c>
      <c r="EI38" s="33">
        <v>1</v>
      </c>
      <c r="EJ38" s="33">
        <v>1</v>
      </c>
      <c r="EK38" s="33">
        <v>1</v>
      </c>
      <c r="EL38" s="33">
        <v>1</v>
      </c>
      <c r="EM38" s="33">
        <v>1</v>
      </c>
      <c r="EN38" s="33">
        <v>1</v>
      </c>
      <c r="EO38" s="33">
        <v>0</v>
      </c>
      <c r="EP38" s="33" t="s">
        <v>112</v>
      </c>
      <c r="EQ38" s="33">
        <v>25</v>
      </c>
      <c r="ER38" s="33" t="s">
        <v>289</v>
      </c>
      <c r="ES38" s="33" t="s">
        <v>289</v>
      </c>
      <c r="ET38" s="33">
        <v>25</v>
      </c>
      <c r="EU38" s="33" t="s">
        <v>112</v>
      </c>
      <c r="EV38" s="33">
        <v>25</v>
      </c>
      <c r="EW38" s="33" t="s">
        <v>112</v>
      </c>
      <c r="EX38" s="33" t="s">
        <v>112</v>
      </c>
      <c r="EY38" s="33">
        <v>75</v>
      </c>
      <c r="EZ38" s="33" t="s">
        <v>289</v>
      </c>
      <c r="FA38" s="33" t="s">
        <v>289</v>
      </c>
      <c r="FB38" s="33" t="s">
        <v>289</v>
      </c>
      <c r="FC38" s="34">
        <v>75</v>
      </c>
      <c r="FD38" s="34" t="s">
        <v>112</v>
      </c>
      <c r="FE38" s="33">
        <v>25</v>
      </c>
      <c r="FF38" s="33" t="s">
        <v>112</v>
      </c>
      <c r="FG38" s="33" t="s">
        <v>112</v>
      </c>
      <c r="FH38" s="33">
        <v>72</v>
      </c>
      <c r="FI38" s="33" t="s">
        <v>289</v>
      </c>
      <c r="FJ38" s="33" t="s">
        <v>289</v>
      </c>
      <c r="FK38" s="33" t="s">
        <v>289</v>
      </c>
      <c r="FL38" s="34"/>
      <c r="FM38" s="33" t="s">
        <v>112</v>
      </c>
      <c r="FN38" s="34" t="s">
        <v>117</v>
      </c>
      <c r="FO38" s="33" t="s">
        <v>289</v>
      </c>
      <c r="FP38" s="33" t="s">
        <v>289</v>
      </c>
      <c r="FQ38" s="33" t="s">
        <v>158</v>
      </c>
      <c r="FR38" s="33" t="s">
        <v>159</v>
      </c>
      <c r="FS38" s="33" t="s">
        <v>2576</v>
      </c>
      <c r="FT38" s="33">
        <v>1</v>
      </c>
      <c r="FU38" s="33">
        <v>350</v>
      </c>
      <c r="FV38" s="33" t="s">
        <v>112</v>
      </c>
      <c r="FW38" s="33">
        <v>92.470277410832196</v>
      </c>
      <c r="FX38" s="33">
        <v>92.470277410832196</v>
      </c>
      <c r="FY38" s="33" t="s">
        <v>112</v>
      </c>
      <c r="FZ38" s="33">
        <v>25</v>
      </c>
      <c r="GA38" s="33" t="s">
        <v>289</v>
      </c>
      <c r="GB38" s="33" t="s">
        <v>289</v>
      </c>
      <c r="GC38" s="33">
        <v>25</v>
      </c>
      <c r="GD38" s="33" t="s">
        <v>112</v>
      </c>
      <c r="GE38" s="33" t="s">
        <v>112</v>
      </c>
      <c r="GF38" s="33" t="s">
        <v>2528</v>
      </c>
      <c r="GG38" s="33">
        <v>1</v>
      </c>
      <c r="GH38" s="33">
        <v>0</v>
      </c>
      <c r="GI38" s="33">
        <v>0</v>
      </c>
      <c r="GJ38" s="33">
        <v>0</v>
      </c>
      <c r="GK38" s="33">
        <v>0</v>
      </c>
      <c r="GL38" s="33">
        <v>0</v>
      </c>
      <c r="GM38" s="33">
        <v>0</v>
      </c>
      <c r="GN38" s="33">
        <v>0</v>
      </c>
      <c r="GO38" s="33">
        <v>0</v>
      </c>
      <c r="GP38" s="33">
        <v>1</v>
      </c>
      <c r="GQ38" s="33">
        <v>0</v>
      </c>
      <c r="GR38" s="33">
        <v>0</v>
      </c>
      <c r="GS38" s="33">
        <v>0</v>
      </c>
      <c r="GT38" s="33">
        <v>0</v>
      </c>
      <c r="GU38" s="33">
        <v>0</v>
      </c>
      <c r="GV38" s="33">
        <v>0</v>
      </c>
      <c r="GW38" s="33" t="s">
        <v>289</v>
      </c>
      <c r="GX38" s="33" t="s">
        <v>2577</v>
      </c>
      <c r="GY38" s="33">
        <v>1</v>
      </c>
      <c r="GZ38" s="33">
        <v>0</v>
      </c>
      <c r="HA38" s="33">
        <v>1</v>
      </c>
      <c r="HB38" s="33">
        <v>0</v>
      </c>
      <c r="HC38" s="33">
        <v>0</v>
      </c>
      <c r="HD38" s="33">
        <v>1</v>
      </c>
      <c r="HE38" s="33">
        <v>1</v>
      </c>
      <c r="HF38" s="33">
        <v>0</v>
      </c>
      <c r="HG38" s="33" t="s">
        <v>112</v>
      </c>
      <c r="HH38" s="33" t="s">
        <v>201</v>
      </c>
      <c r="HI38" s="33" t="s">
        <v>202</v>
      </c>
      <c r="HJ38" s="33" t="s">
        <v>112</v>
      </c>
      <c r="HK38" s="33" t="s">
        <v>117</v>
      </c>
      <c r="HL38" s="33" t="s">
        <v>289</v>
      </c>
      <c r="HM38" s="33" t="s">
        <v>289</v>
      </c>
      <c r="HN38" s="33" t="s">
        <v>289</v>
      </c>
      <c r="HO38" s="33" t="s">
        <v>289</v>
      </c>
      <c r="HP38" s="33" t="s">
        <v>289</v>
      </c>
      <c r="HQ38" s="33" t="s">
        <v>289</v>
      </c>
      <c r="HR38" s="33" t="s">
        <v>289</v>
      </c>
      <c r="HS38" s="33" t="s">
        <v>289</v>
      </c>
      <c r="HT38" s="33" t="s">
        <v>289</v>
      </c>
      <c r="HU38" s="33" t="s">
        <v>289</v>
      </c>
      <c r="HV38" s="33" t="s">
        <v>289</v>
      </c>
      <c r="HW38" s="33" t="s">
        <v>289</v>
      </c>
      <c r="HX38" s="33" t="s">
        <v>289</v>
      </c>
      <c r="HY38" s="33" t="s">
        <v>289</v>
      </c>
      <c r="HZ38" s="33" t="s">
        <v>289</v>
      </c>
      <c r="IA38" s="33" t="s">
        <v>289</v>
      </c>
      <c r="IB38" s="33" t="s">
        <v>289</v>
      </c>
      <c r="IC38" s="33" t="s">
        <v>289</v>
      </c>
      <c r="ID38" s="33" t="s">
        <v>289</v>
      </c>
      <c r="IE38" s="33" t="s">
        <v>289</v>
      </c>
      <c r="IF38" s="33" t="s">
        <v>289</v>
      </c>
      <c r="IG38" s="33" t="s">
        <v>289</v>
      </c>
      <c r="IH38" s="33" t="s">
        <v>289</v>
      </c>
      <c r="II38" s="33" t="s">
        <v>289</v>
      </c>
      <c r="IJ38" s="33" t="s">
        <v>289</v>
      </c>
      <c r="IK38" s="33" t="s">
        <v>289</v>
      </c>
      <c r="IL38" s="33" t="s">
        <v>289</v>
      </c>
      <c r="IM38" s="33" t="s">
        <v>289</v>
      </c>
      <c r="IN38" s="33" t="s">
        <v>289</v>
      </c>
      <c r="IO38" s="33" t="s">
        <v>289</v>
      </c>
      <c r="IP38" s="33" t="s">
        <v>289</v>
      </c>
      <c r="IQ38" s="33" t="s">
        <v>289</v>
      </c>
      <c r="IR38" s="33"/>
      <c r="IS38" s="33"/>
      <c r="IT38" s="33"/>
      <c r="IU38" s="33"/>
      <c r="IV38" s="33"/>
      <c r="IW38" s="33" t="s">
        <v>289</v>
      </c>
      <c r="IX38" s="33" t="s">
        <v>289</v>
      </c>
      <c r="IY38" s="33">
        <v>155010187</v>
      </c>
      <c r="IZ38" s="33" t="s">
        <v>2578</v>
      </c>
      <c r="JA38" s="33" t="s">
        <v>2579</v>
      </c>
      <c r="JB38" s="33" t="s">
        <v>289</v>
      </c>
      <c r="JC38" s="33">
        <v>150</v>
      </c>
    </row>
    <row r="39" spans="2:263" x14ac:dyDescent="0.35">
      <c r="B39" s="33" t="s">
        <v>2586</v>
      </c>
      <c r="C39" s="33" t="s">
        <v>2580</v>
      </c>
      <c r="D39" s="33" t="s">
        <v>2581</v>
      </c>
      <c r="E39" s="33" t="s">
        <v>2359</v>
      </c>
      <c r="F39" s="33"/>
      <c r="G39" s="33"/>
      <c r="H39" s="33" t="s">
        <v>289</v>
      </c>
      <c r="I39" s="33" t="s">
        <v>2359</v>
      </c>
      <c r="J39" s="33" t="s">
        <v>209</v>
      </c>
      <c r="K39" s="33" t="s">
        <v>289</v>
      </c>
      <c r="L39" s="33" t="s">
        <v>210</v>
      </c>
      <c r="M39" s="33" t="s">
        <v>209</v>
      </c>
      <c r="N39" s="33" t="s">
        <v>209</v>
      </c>
      <c r="O39" s="33" t="s">
        <v>2582</v>
      </c>
      <c r="P39" s="33" t="s">
        <v>289</v>
      </c>
      <c r="Q39" s="33" t="s">
        <v>107</v>
      </c>
      <c r="R39" s="33" t="s">
        <v>212</v>
      </c>
      <c r="S39" s="33" t="s">
        <v>1794</v>
      </c>
      <c r="T39" s="33" t="s">
        <v>213</v>
      </c>
      <c r="U39" s="33" t="s">
        <v>212</v>
      </c>
      <c r="V39" s="33" t="s">
        <v>1793</v>
      </c>
      <c r="W39" s="33" t="s">
        <v>1794</v>
      </c>
      <c r="X39" s="33" t="s">
        <v>110</v>
      </c>
      <c r="Y39" s="33" t="s">
        <v>2432</v>
      </c>
      <c r="Z39" s="34" t="s">
        <v>2432</v>
      </c>
      <c r="AA39" s="33" t="s">
        <v>217</v>
      </c>
      <c r="AB39" s="33" t="s">
        <v>289</v>
      </c>
      <c r="AC39" s="34" t="s">
        <v>217</v>
      </c>
      <c r="AD39" s="33" t="s">
        <v>2361</v>
      </c>
      <c r="AE39" s="33" t="s">
        <v>555</v>
      </c>
      <c r="AF39" s="33" t="s">
        <v>217</v>
      </c>
      <c r="AG39" s="33" t="s">
        <v>217</v>
      </c>
      <c r="AH39" s="33" t="s">
        <v>2327</v>
      </c>
      <c r="AI39" s="33" t="s">
        <v>112</v>
      </c>
      <c r="AJ39" s="33" t="s">
        <v>289</v>
      </c>
      <c r="AK39" s="33" t="s">
        <v>112</v>
      </c>
      <c r="AL39" s="33" t="s">
        <v>289</v>
      </c>
      <c r="AM39" s="33" t="s">
        <v>2328</v>
      </c>
      <c r="AN39" s="33" t="s">
        <v>289</v>
      </c>
      <c r="AO39" s="33" t="s">
        <v>289</v>
      </c>
      <c r="AP39" s="33" t="s">
        <v>2329</v>
      </c>
      <c r="AQ39" s="33" t="s">
        <v>289</v>
      </c>
      <c r="AR39" s="33" t="s">
        <v>2370</v>
      </c>
      <c r="AS39" s="33">
        <v>1</v>
      </c>
      <c r="AT39" s="33">
        <v>1</v>
      </c>
      <c r="AU39" s="33">
        <v>0</v>
      </c>
      <c r="AV39" s="33" t="s">
        <v>113</v>
      </c>
      <c r="AW39" s="33" t="s">
        <v>2351</v>
      </c>
      <c r="AX39" s="33" t="s">
        <v>115</v>
      </c>
      <c r="AY39" s="33">
        <v>1</v>
      </c>
      <c r="AZ39" s="33">
        <v>0</v>
      </c>
      <c r="BA39" s="33">
        <v>0</v>
      </c>
      <c r="BB39" s="33">
        <v>0</v>
      </c>
      <c r="BC39" s="33">
        <v>0</v>
      </c>
      <c r="BD39" s="33">
        <v>0</v>
      </c>
      <c r="BE39" s="33">
        <v>0</v>
      </c>
      <c r="BF39" s="33">
        <v>0</v>
      </c>
      <c r="BG39" s="33">
        <v>0</v>
      </c>
      <c r="BH39" s="33">
        <v>0</v>
      </c>
      <c r="BI39" s="33" t="s">
        <v>289</v>
      </c>
      <c r="BJ39" s="33" t="s">
        <v>116</v>
      </c>
      <c r="BK39" s="33" t="s">
        <v>2331</v>
      </c>
      <c r="BL39" s="33" t="s">
        <v>2583</v>
      </c>
      <c r="BM39" s="33">
        <v>1</v>
      </c>
      <c r="BN39" s="33">
        <v>1</v>
      </c>
      <c r="BO39" s="33">
        <v>1</v>
      </c>
      <c r="BP39" s="33">
        <v>1</v>
      </c>
      <c r="BQ39" s="33">
        <v>1</v>
      </c>
      <c r="BR39" s="33">
        <v>1</v>
      </c>
      <c r="BS39" s="33">
        <v>1</v>
      </c>
      <c r="BT39" s="33">
        <v>0</v>
      </c>
      <c r="BU39" s="33" t="s">
        <v>2353</v>
      </c>
      <c r="BV39" s="33">
        <v>150</v>
      </c>
      <c r="BW39" s="33">
        <v>75</v>
      </c>
      <c r="BX39" s="33" t="s">
        <v>140</v>
      </c>
      <c r="BY39" s="33">
        <v>225</v>
      </c>
      <c r="BZ39" s="33">
        <v>86.538461538461505</v>
      </c>
      <c r="CA39" s="33" t="s">
        <v>112</v>
      </c>
      <c r="CB39" s="33">
        <v>250</v>
      </c>
      <c r="CC39" s="33">
        <v>108.695652173913</v>
      </c>
      <c r="CD39" s="33" t="s">
        <v>112</v>
      </c>
      <c r="CE39" s="33">
        <v>200</v>
      </c>
      <c r="CF39" s="33">
        <v>68.965517241379303</v>
      </c>
      <c r="CG39" s="33" t="s">
        <v>112</v>
      </c>
      <c r="CH39" s="33">
        <v>450</v>
      </c>
      <c r="CI39" s="33">
        <v>187.5</v>
      </c>
      <c r="CJ39" s="33" t="s">
        <v>112</v>
      </c>
      <c r="CK39" s="33">
        <v>600</v>
      </c>
      <c r="CL39" s="33">
        <v>250</v>
      </c>
      <c r="CM39" s="33" t="s">
        <v>112</v>
      </c>
      <c r="CN39" s="33" t="s">
        <v>112</v>
      </c>
      <c r="CO39" s="33">
        <v>500</v>
      </c>
      <c r="CP39" s="33" t="s">
        <v>289</v>
      </c>
      <c r="CQ39" s="33" t="s">
        <v>289</v>
      </c>
      <c r="CR39" s="33" t="s">
        <v>289</v>
      </c>
      <c r="CS39" s="33" t="s">
        <v>289</v>
      </c>
      <c r="CT39" s="33" t="s">
        <v>289</v>
      </c>
      <c r="CU39" s="33" t="s">
        <v>289</v>
      </c>
      <c r="CV39" s="33" t="s">
        <v>176</v>
      </c>
      <c r="CW39" s="33">
        <v>500</v>
      </c>
      <c r="CX39" s="33" t="s">
        <v>112</v>
      </c>
      <c r="CY39" s="33" t="s">
        <v>112</v>
      </c>
      <c r="CZ39" s="33" t="s">
        <v>2584</v>
      </c>
      <c r="DA39" s="33">
        <v>1</v>
      </c>
      <c r="DB39" s="33">
        <v>0</v>
      </c>
      <c r="DC39" s="33">
        <v>1</v>
      </c>
      <c r="DD39" s="33">
        <v>0</v>
      </c>
      <c r="DE39" s="33">
        <v>1</v>
      </c>
      <c r="DF39" s="33">
        <v>1</v>
      </c>
      <c r="DG39" s="33">
        <v>1</v>
      </c>
      <c r="DH39" s="33">
        <v>1</v>
      </c>
      <c r="DI39" s="33">
        <v>0</v>
      </c>
      <c r="DJ39" s="33">
        <v>0</v>
      </c>
      <c r="DK39" s="33">
        <v>1</v>
      </c>
      <c r="DL39" s="33">
        <v>1</v>
      </c>
      <c r="DM39" s="33">
        <v>0</v>
      </c>
      <c r="DN39" s="33">
        <v>0</v>
      </c>
      <c r="DO39" s="33">
        <v>0</v>
      </c>
      <c r="DP39" s="33">
        <v>0</v>
      </c>
      <c r="DQ39" s="33">
        <v>0</v>
      </c>
      <c r="DR39" s="33" t="s">
        <v>289</v>
      </c>
      <c r="DS39" s="33" t="s">
        <v>2479</v>
      </c>
      <c r="DT39" s="33">
        <v>1</v>
      </c>
      <c r="DU39" s="33">
        <v>1</v>
      </c>
      <c r="DV39" s="33">
        <v>1</v>
      </c>
      <c r="DW39" s="33">
        <v>1</v>
      </c>
      <c r="DX39" s="33">
        <v>0</v>
      </c>
      <c r="DY39" s="33">
        <v>0</v>
      </c>
      <c r="DZ39" s="33">
        <v>1</v>
      </c>
      <c r="EA39" s="33">
        <v>0</v>
      </c>
      <c r="EB39" s="33" t="s">
        <v>112</v>
      </c>
      <c r="EC39" s="33" t="s">
        <v>107</v>
      </c>
      <c r="ED39" s="33" t="s">
        <v>136</v>
      </c>
      <c r="EE39" s="33" t="s">
        <v>140</v>
      </c>
      <c r="EF39" s="33" t="s">
        <v>140</v>
      </c>
      <c r="EG39" s="33" t="s">
        <v>2332</v>
      </c>
      <c r="EH39" s="33">
        <v>1</v>
      </c>
      <c r="EI39" s="33">
        <v>1</v>
      </c>
      <c r="EJ39" s="33">
        <v>1</v>
      </c>
      <c r="EK39" s="33">
        <v>1</v>
      </c>
      <c r="EL39" s="33">
        <v>1</v>
      </c>
      <c r="EM39" s="33">
        <v>0</v>
      </c>
      <c r="EN39" s="33">
        <v>1</v>
      </c>
      <c r="EO39" s="33">
        <v>0</v>
      </c>
      <c r="EP39" s="33" t="s">
        <v>112</v>
      </c>
      <c r="EQ39" s="33">
        <v>25</v>
      </c>
      <c r="ER39" s="33" t="s">
        <v>289</v>
      </c>
      <c r="ES39" s="33" t="s">
        <v>289</v>
      </c>
      <c r="ET39" s="33">
        <v>25</v>
      </c>
      <c r="EU39" s="33" t="s">
        <v>112</v>
      </c>
      <c r="EV39" s="33">
        <v>15</v>
      </c>
      <c r="EW39" s="33" t="s">
        <v>140</v>
      </c>
      <c r="EX39" s="33" t="s">
        <v>112</v>
      </c>
      <c r="EY39" s="33">
        <v>60</v>
      </c>
      <c r="EZ39" s="33" t="s">
        <v>289</v>
      </c>
      <c r="FA39" s="33" t="s">
        <v>289</v>
      </c>
      <c r="FB39" s="33" t="s">
        <v>289</v>
      </c>
      <c r="FC39" s="34">
        <v>60</v>
      </c>
      <c r="FD39" s="34" t="s">
        <v>140</v>
      </c>
      <c r="FE39" s="33">
        <v>35</v>
      </c>
      <c r="FF39" s="33" t="s">
        <v>140</v>
      </c>
      <c r="FG39" s="33" t="s">
        <v>112</v>
      </c>
      <c r="FH39" s="33">
        <v>50</v>
      </c>
      <c r="FI39" s="33" t="s">
        <v>289</v>
      </c>
      <c r="FJ39" s="33" t="s">
        <v>289</v>
      </c>
      <c r="FK39" s="33" t="s">
        <v>289</v>
      </c>
      <c r="FL39" s="34"/>
      <c r="FM39" s="33" t="s">
        <v>112</v>
      </c>
      <c r="FN39" s="34" t="s">
        <v>289</v>
      </c>
      <c r="FO39" s="33" t="s">
        <v>289</v>
      </c>
      <c r="FP39" s="33" t="s">
        <v>289</v>
      </c>
      <c r="FQ39" s="33" t="s">
        <v>289</v>
      </c>
      <c r="FR39" s="33" t="s">
        <v>289</v>
      </c>
      <c r="FS39" s="33" t="s">
        <v>289</v>
      </c>
      <c r="FT39" s="33" t="s">
        <v>289</v>
      </c>
      <c r="FU39" s="33" t="s">
        <v>289</v>
      </c>
      <c r="FV39" s="33" t="s">
        <v>289</v>
      </c>
      <c r="FW39" s="33" t="s">
        <v>289</v>
      </c>
      <c r="FX39" s="33" t="s">
        <v>289</v>
      </c>
      <c r="FY39" s="33" t="s">
        <v>112</v>
      </c>
      <c r="FZ39" s="33">
        <v>25</v>
      </c>
      <c r="GA39" s="33" t="s">
        <v>289</v>
      </c>
      <c r="GB39" s="33" t="s">
        <v>289</v>
      </c>
      <c r="GC39" s="33">
        <v>25</v>
      </c>
      <c r="GD39" s="33" t="s">
        <v>112</v>
      </c>
      <c r="GE39" s="33" t="s">
        <v>117</v>
      </c>
      <c r="GF39" s="33" t="s">
        <v>289</v>
      </c>
      <c r="GG39" s="33" t="s">
        <v>289</v>
      </c>
      <c r="GH39" s="33" t="s">
        <v>289</v>
      </c>
      <c r="GI39" s="33" t="s">
        <v>289</v>
      </c>
      <c r="GJ39" s="33" t="s">
        <v>289</v>
      </c>
      <c r="GK39" s="33" t="s">
        <v>289</v>
      </c>
      <c r="GL39" s="33" t="s">
        <v>289</v>
      </c>
      <c r="GM39" s="33" t="s">
        <v>289</v>
      </c>
      <c r="GN39" s="33" t="s">
        <v>289</v>
      </c>
      <c r="GO39" s="33" t="s">
        <v>289</v>
      </c>
      <c r="GP39" s="33" t="s">
        <v>289</v>
      </c>
      <c r="GQ39" s="33" t="s">
        <v>289</v>
      </c>
      <c r="GR39" s="33" t="s">
        <v>289</v>
      </c>
      <c r="GS39" s="33" t="s">
        <v>289</v>
      </c>
      <c r="GT39" s="33" t="s">
        <v>289</v>
      </c>
      <c r="GU39" s="33" t="s">
        <v>289</v>
      </c>
      <c r="GV39" s="33" t="s">
        <v>289</v>
      </c>
      <c r="GW39" s="33" t="s">
        <v>289</v>
      </c>
      <c r="GX39" s="33" t="s">
        <v>289</v>
      </c>
      <c r="GY39" s="33" t="s">
        <v>289</v>
      </c>
      <c r="GZ39" s="33" t="s">
        <v>289</v>
      </c>
      <c r="HA39" s="33" t="s">
        <v>289</v>
      </c>
      <c r="HB39" s="33" t="s">
        <v>289</v>
      </c>
      <c r="HC39" s="33" t="s">
        <v>289</v>
      </c>
      <c r="HD39" s="33" t="s">
        <v>289</v>
      </c>
      <c r="HE39" s="33" t="s">
        <v>289</v>
      </c>
      <c r="HF39" s="33" t="s">
        <v>289</v>
      </c>
      <c r="HG39" s="33" t="s">
        <v>112</v>
      </c>
      <c r="HH39" s="33" t="s">
        <v>107</v>
      </c>
      <c r="HI39" s="33" t="s">
        <v>212</v>
      </c>
      <c r="HJ39" s="33" t="s">
        <v>117</v>
      </c>
      <c r="HK39" s="33" t="s">
        <v>140</v>
      </c>
      <c r="HL39" s="33" t="s">
        <v>289</v>
      </c>
      <c r="HM39" s="33" t="s">
        <v>289</v>
      </c>
      <c r="HN39" s="33" t="s">
        <v>289</v>
      </c>
      <c r="HO39" s="33" t="s">
        <v>289</v>
      </c>
      <c r="HP39" s="33" t="s">
        <v>289</v>
      </c>
      <c r="HQ39" s="33" t="s">
        <v>289</v>
      </c>
      <c r="HR39" s="33" t="s">
        <v>289</v>
      </c>
      <c r="HS39" s="33" t="s">
        <v>289</v>
      </c>
      <c r="HT39" s="33" t="s">
        <v>289</v>
      </c>
      <c r="HU39" s="33" t="s">
        <v>289</v>
      </c>
      <c r="HV39" s="33" t="s">
        <v>289</v>
      </c>
      <c r="HW39" s="33" t="s">
        <v>289</v>
      </c>
      <c r="HX39" s="33" t="s">
        <v>289</v>
      </c>
      <c r="HY39" s="33" t="s">
        <v>289</v>
      </c>
      <c r="HZ39" s="33" t="s">
        <v>289</v>
      </c>
      <c r="IA39" s="33" t="s">
        <v>289</v>
      </c>
      <c r="IB39" s="33" t="s">
        <v>289</v>
      </c>
      <c r="IC39" s="33" t="s">
        <v>289</v>
      </c>
      <c r="ID39" s="33" t="s">
        <v>289</v>
      </c>
      <c r="IE39" s="33" t="s">
        <v>289</v>
      </c>
      <c r="IF39" s="33" t="s">
        <v>289</v>
      </c>
      <c r="IG39" s="33" t="s">
        <v>289</v>
      </c>
      <c r="IH39" s="33" t="s">
        <v>289</v>
      </c>
      <c r="II39" s="33" t="s">
        <v>289</v>
      </c>
      <c r="IJ39" s="33" t="s">
        <v>289</v>
      </c>
      <c r="IK39" s="33" t="s">
        <v>289</v>
      </c>
      <c r="IL39" s="33" t="s">
        <v>289</v>
      </c>
      <c r="IM39" s="33" t="s">
        <v>289</v>
      </c>
      <c r="IN39" s="33" t="s">
        <v>289</v>
      </c>
      <c r="IO39" s="33" t="s">
        <v>289</v>
      </c>
      <c r="IP39" s="33" t="s">
        <v>289</v>
      </c>
      <c r="IQ39" s="33" t="s">
        <v>289</v>
      </c>
      <c r="IR39" s="33"/>
      <c r="IS39" s="33"/>
      <c r="IT39" s="33"/>
      <c r="IU39" s="33"/>
      <c r="IV39" s="33"/>
      <c r="IW39" s="33" t="s">
        <v>2585</v>
      </c>
      <c r="IX39" s="33" t="s">
        <v>289</v>
      </c>
      <c r="IY39" s="33">
        <v>153549136</v>
      </c>
      <c r="IZ39" s="33" t="s">
        <v>2586</v>
      </c>
      <c r="JA39" s="33" t="s">
        <v>2587</v>
      </c>
      <c r="JB39" s="33" t="s">
        <v>289</v>
      </c>
      <c r="JC39" s="33">
        <v>25</v>
      </c>
    </row>
    <row r="40" spans="2:263" x14ac:dyDescent="0.35">
      <c r="B40" s="33" t="s">
        <v>2590</v>
      </c>
      <c r="C40" s="33" t="s">
        <v>2588</v>
      </c>
      <c r="D40" s="33" t="s">
        <v>2589</v>
      </c>
      <c r="E40" s="33" t="s">
        <v>2379</v>
      </c>
      <c r="F40" s="33"/>
      <c r="G40" s="33"/>
      <c r="H40" s="33" t="s">
        <v>289</v>
      </c>
      <c r="I40" s="33" t="s">
        <v>2379</v>
      </c>
      <c r="J40" s="33" t="s">
        <v>244</v>
      </c>
      <c r="K40" s="33" t="s">
        <v>289</v>
      </c>
      <c r="L40" s="33" t="s">
        <v>245</v>
      </c>
      <c r="M40" s="33" t="s">
        <v>244</v>
      </c>
      <c r="N40" s="33" t="s">
        <v>244</v>
      </c>
      <c r="O40" s="33" t="s">
        <v>246</v>
      </c>
      <c r="P40" s="33" t="s">
        <v>289</v>
      </c>
      <c r="Q40" s="33" t="s">
        <v>247</v>
      </c>
      <c r="R40" s="33" t="s">
        <v>248</v>
      </c>
      <c r="S40" s="33" t="s">
        <v>140</v>
      </c>
      <c r="T40" s="33" t="s">
        <v>249</v>
      </c>
      <c r="U40" s="33" t="s">
        <v>248</v>
      </c>
      <c r="V40" s="33" t="s">
        <v>529</v>
      </c>
      <c r="W40" s="33" t="s">
        <v>140</v>
      </c>
      <c r="X40" s="33" t="s">
        <v>248</v>
      </c>
      <c r="Y40" s="33" t="s">
        <v>289</v>
      </c>
      <c r="Z40" s="34" t="s">
        <v>248</v>
      </c>
      <c r="AA40" s="33" t="s">
        <v>110</v>
      </c>
      <c r="AB40" s="33" t="s">
        <v>251</v>
      </c>
      <c r="AC40" s="34" t="s">
        <v>251</v>
      </c>
      <c r="AD40" s="33" t="s">
        <v>2361</v>
      </c>
      <c r="AE40" s="33" t="s">
        <v>111</v>
      </c>
      <c r="AF40" s="33" t="s">
        <v>110</v>
      </c>
      <c r="AG40" s="33" t="s">
        <v>251</v>
      </c>
      <c r="AH40" s="33" t="s">
        <v>2327</v>
      </c>
      <c r="AI40" s="33" t="s">
        <v>112</v>
      </c>
      <c r="AJ40" s="33" t="s">
        <v>289</v>
      </c>
      <c r="AK40" s="33" t="s">
        <v>112</v>
      </c>
      <c r="AL40" s="33" t="s">
        <v>289</v>
      </c>
      <c r="AM40" s="33" t="s">
        <v>2328</v>
      </c>
      <c r="AN40" s="33" t="s">
        <v>289</v>
      </c>
      <c r="AO40" s="33" t="s">
        <v>289</v>
      </c>
      <c r="AP40" s="33" t="s">
        <v>2350</v>
      </c>
      <c r="AQ40" s="33" t="s">
        <v>289</v>
      </c>
      <c r="AR40" s="33" t="s">
        <v>114</v>
      </c>
      <c r="AS40" s="33">
        <v>1</v>
      </c>
      <c r="AT40" s="33">
        <v>0</v>
      </c>
      <c r="AU40" s="33">
        <v>0</v>
      </c>
      <c r="AV40" s="33" t="s">
        <v>113</v>
      </c>
      <c r="AW40" s="33" t="s">
        <v>2351</v>
      </c>
      <c r="AX40" s="33" t="s">
        <v>2542</v>
      </c>
      <c r="AY40" s="33">
        <v>1</v>
      </c>
      <c r="AZ40" s="33">
        <v>0</v>
      </c>
      <c r="BA40" s="33">
        <v>0</v>
      </c>
      <c r="BB40" s="33">
        <v>0</v>
      </c>
      <c r="BC40" s="33">
        <v>1</v>
      </c>
      <c r="BD40" s="33">
        <v>0</v>
      </c>
      <c r="BE40" s="33">
        <v>0</v>
      </c>
      <c r="BF40" s="33">
        <v>0</v>
      </c>
      <c r="BG40" s="33">
        <v>0</v>
      </c>
      <c r="BH40" s="33">
        <v>0</v>
      </c>
      <c r="BI40" s="33" t="s">
        <v>289</v>
      </c>
      <c r="BJ40" s="33" t="s">
        <v>155</v>
      </c>
      <c r="BK40" s="33" t="s">
        <v>2331</v>
      </c>
      <c r="BL40" s="33" t="s">
        <v>2407</v>
      </c>
      <c r="BM40" s="33">
        <v>1</v>
      </c>
      <c r="BN40" s="33">
        <v>1</v>
      </c>
      <c r="BO40" s="33">
        <v>1</v>
      </c>
      <c r="BP40" s="33">
        <v>1</v>
      </c>
      <c r="BQ40" s="33">
        <v>1</v>
      </c>
      <c r="BR40" s="33">
        <v>0</v>
      </c>
      <c r="BS40" s="33">
        <v>1</v>
      </c>
      <c r="BT40" s="33">
        <v>0</v>
      </c>
      <c r="BU40" s="33" t="s">
        <v>2353</v>
      </c>
      <c r="BV40" s="33">
        <v>125</v>
      </c>
      <c r="BW40" s="33">
        <v>62.5</v>
      </c>
      <c r="BX40" s="33" t="s">
        <v>112</v>
      </c>
      <c r="BY40" s="33">
        <v>225</v>
      </c>
      <c r="BZ40" s="33">
        <v>86.538461538461505</v>
      </c>
      <c r="CA40" s="33" t="s">
        <v>112</v>
      </c>
      <c r="CB40" s="33">
        <v>125</v>
      </c>
      <c r="CC40" s="33">
        <v>54.347826086956502</v>
      </c>
      <c r="CD40" s="33" t="s">
        <v>112</v>
      </c>
      <c r="CE40" s="33">
        <v>225</v>
      </c>
      <c r="CF40" s="33">
        <v>77.586206896551701</v>
      </c>
      <c r="CG40" s="33" t="s">
        <v>112</v>
      </c>
      <c r="CH40" s="33">
        <v>450</v>
      </c>
      <c r="CI40" s="33">
        <v>187.5</v>
      </c>
      <c r="CJ40" s="33" t="s">
        <v>112</v>
      </c>
      <c r="CK40" s="33" t="s">
        <v>289</v>
      </c>
      <c r="CL40" s="33" t="s">
        <v>289</v>
      </c>
      <c r="CM40" s="33" t="s">
        <v>289</v>
      </c>
      <c r="CN40" s="33" t="s">
        <v>112</v>
      </c>
      <c r="CO40" s="33">
        <v>550</v>
      </c>
      <c r="CP40" s="33" t="s">
        <v>289</v>
      </c>
      <c r="CQ40" s="33" t="s">
        <v>289</v>
      </c>
      <c r="CR40" s="33" t="s">
        <v>289</v>
      </c>
      <c r="CS40" s="33" t="s">
        <v>289</v>
      </c>
      <c r="CT40" s="33" t="s">
        <v>289</v>
      </c>
      <c r="CU40" s="33" t="s">
        <v>289</v>
      </c>
      <c r="CV40" s="33" t="s">
        <v>176</v>
      </c>
      <c r="CW40" s="33">
        <v>550</v>
      </c>
      <c r="CX40" s="33" t="s">
        <v>112</v>
      </c>
      <c r="CY40" s="33" t="s">
        <v>117</v>
      </c>
      <c r="CZ40" s="33" t="s">
        <v>289</v>
      </c>
      <c r="DA40" s="33" t="s">
        <v>289</v>
      </c>
      <c r="DB40" s="33" t="s">
        <v>289</v>
      </c>
      <c r="DC40" s="33" t="s">
        <v>289</v>
      </c>
      <c r="DD40" s="33" t="s">
        <v>289</v>
      </c>
      <c r="DE40" s="33" t="s">
        <v>289</v>
      </c>
      <c r="DF40" s="33" t="s">
        <v>289</v>
      </c>
      <c r="DG40" s="33" t="s">
        <v>289</v>
      </c>
      <c r="DH40" s="33" t="s">
        <v>289</v>
      </c>
      <c r="DI40" s="33" t="s">
        <v>289</v>
      </c>
      <c r="DJ40" s="33" t="s">
        <v>289</v>
      </c>
      <c r="DK40" s="33" t="s">
        <v>289</v>
      </c>
      <c r="DL40" s="33" t="s">
        <v>289</v>
      </c>
      <c r="DM40" s="33" t="s">
        <v>289</v>
      </c>
      <c r="DN40" s="33" t="s">
        <v>289</v>
      </c>
      <c r="DO40" s="33" t="s">
        <v>289</v>
      </c>
      <c r="DP40" s="33" t="s">
        <v>289</v>
      </c>
      <c r="DQ40" s="33" t="s">
        <v>289</v>
      </c>
      <c r="DR40" s="33" t="s">
        <v>289</v>
      </c>
      <c r="DS40" s="33" t="s">
        <v>289</v>
      </c>
      <c r="DT40" s="33" t="s">
        <v>289</v>
      </c>
      <c r="DU40" s="33" t="s">
        <v>289</v>
      </c>
      <c r="DV40" s="33" t="s">
        <v>289</v>
      </c>
      <c r="DW40" s="33" t="s">
        <v>289</v>
      </c>
      <c r="DX40" s="33" t="s">
        <v>289</v>
      </c>
      <c r="DY40" s="33" t="s">
        <v>289</v>
      </c>
      <c r="DZ40" s="33" t="s">
        <v>289</v>
      </c>
      <c r="EA40" s="33" t="s">
        <v>289</v>
      </c>
      <c r="EB40" s="33" t="s">
        <v>112</v>
      </c>
      <c r="EC40" s="33" t="s">
        <v>247</v>
      </c>
      <c r="ED40" s="33" t="s">
        <v>248</v>
      </c>
      <c r="EE40" s="33" t="s">
        <v>112</v>
      </c>
      <c r="EF40" s="33" t="s">
        <v>112</v>
      </c>
      <c r="EG40" s="33" t="s">
        <v>289</v>
      </c>
      <c r="EH40" s="33" t="s">
        <v>289</v>
      </c>
      <c r="EI40" s="33" t="s">
        <v>289</v>
      </c>
      <c r="EJ40" s="33" t="s">
        <v>289</v>
      </c>
      <c r="EK40" s="33" t="s">
        <v>289</v>
      </c>
      <c r="EL40" s="33" t="s">
        <v>289</v>
      </c>
      <c r="EM40" s="33" t="s">
        <v>289</v>
      </c>
      <c r="EN40" s="33" t="s">
        <v>289</v>
      </c>
      <c r="EO40" s="33" t="s">
        <v>289</v>
      </c>
      <c r="EP40" s="33" t="s">
        <v>289</v>
      </c>
      <c r="EQ40" s="33" t="s">
        <v>289</v>
      </c>
      <c r="ER40" s="33" t="s">
        <v>289</v>
      </c>
      <c r="ES40" s="33" t="s">
        <v>289</v>
      </c>
      <c r="ET40" s="33" t="s">
        <v>289</v>
      </c>
      <c r="EU40" s="33" t="s">
        <v>289</v>
      </c>
      <c r="EV40" s="33" t="s">
        <v>289</v>
      </c>
      <c r="EW40" s="33" t="s">
        <v>289</v>
      </c>
      <c r="EX40" s="33" t="s">
        <v>289</v>
      </c>
      <c r="EY40" s="33" t="s">
        <v>289</v>
      </c>
      <c r="EZ40" s="33" t="s">
        <v>289</v>
      </c>
      <c r="FA40" s="33" t="s">
        <v>289</v>
      </c>
      <c r="FB40" s="33" t="s">
        <v>289</v>
      </c>
      <c r="FC40" s="34" t="s">
        <v>289</v>
      </c>
      <c r="FD40" s="34" t="s">
        <v>289</v>
      </c>
      <c r="FE40" s="33" t="s">
        <v>289</v>
      </c>
      <c r="FF40" s="33" t="s">
        <v>289</v>
      </c>
      <c r="FG40" s="33" t="s">
        <v>289</v>
      </c>
      <c r="FH40" s="33" t="s">
        <v>289</v>
      </c>
      <c r="FI40" s="33" t="s">
        <v>289</v>
      </c>
      <c r="FJ40" s="33" t="s">
        <v>289</v>
      </c>
      <c r="FK40" s="33" t="s">
        <v>289</v>
      </c>
      <c r="FL40" s="34"/>
      <c r="FM40" s="33" t="s">
        <v>289</v>
      </c>
      <c r="FN40" s="34" t="s">
        <v>289</v>
      </c>
      <c r="FO40" s="33" t="s">
        <v>289</v>
      </c>
      <c r="FP40" s="33" t="s">
        <v>289</v>
      </c>
      <c r="FQ40" s="33" t="s">
        <v>289</v>
      </c>
      <c r="FR40" s="33" t="s">
        <v>289</v>
      </c>
      <c r="FS40" s="33" t="s">
        <v>289</v>
      </c>
      <c r="FT40" s="33" t="s">
        <v>289</v>
      </c>
      <c r="FU40" s="33" t="s">
        <v>289</v>
      </c>
      <c r="FV40" s="33" t="s">
        <v>289</v>
      </c>
      <c r="FW40" s="33" t="s">
        <v>289</v>
      </c>
      <c r="FX40" s="33" t="s">
        <v>289</v>
      </c>
      <c r="FY40" s="33" t="s">
        <v>289</v>
      </c>
      <c r="FZ40" s="33" t="s">
        <v>289</v>
      </c>
      <c r="GA40" s="33" t="s">
        <v>289</v>
      </c>
      <c r="GB40" s="33" t="s">
        <v>289</v>
      </c>
      <c r="GC40" s="33" t="s">
        <v>289</v>
      </c>
      <c r="GD40" s="33" t="s">
        <v>289</v>
      </c>
      <c r="GE40" s="33" t="s">
        <v>289</v>
      </c>
      <c r="GF40" s="33" t="s">
        <v>289</v>
      </c>
      <c r="GG40" s="33" t="s">
        <v>289</v>
      </c>
      <c r="GH40" s="33" t="s">
        <v>289</v>
      </c>
      <c r="GI40" s="33" t="s">
        <v>289</v>
      </c>
      <c r="GJ40" s="33" t="s">
        <v>289</v>
      </c>
      <c r="GK40" s="33" t="s">
        <v>289</v>
      </c>
      <c r="GL40" s="33" t="s">
        <v>289</v>
      </c>
      <c r="GM40" s="33" t="s">
        <v>289</v>
      </c>
      <c r="GN40" s="33" t="s">
        <v>289</v>
      </c>
      <c r="GO40" s="33" t="s">
        <v>289</v>
      </c>
      <c r="GP40" s="33" t="s">
        <v>289</v>
      </c>
      <c r="GQ40" s="33" t="s">
        <v>289</v>
      </c>
      <c r="GR40" s="33" t="s">
        <v>289</v>
      </c>
      <c r="GS40" s="33" t="s">
        <v>289</v>
      </c>
      <c r="GT40" s="33" t="s">
        <v>289</v>
      </c>
      <c r="GU40" s="33" t="s">
        <v>289</v>
      </c>
      <c r="GV40" s="33" t="s">
        <v>289</v>
      </c>
      <c r="GW40" s="33" t="s">
        <v>289</v>
      </c>
      <c r="GX40" s="33" t="s">
        <v>289</v>
      </c>
      <c r="GY40" s="33" t="s">
        <v>289</v>
      </c>
      <c r="GZ40" s="33" t="s">
        <v>289</v>
      </c>
      <c r="HA40" s="33" t="s">
        <v>289</v>
      </c>
      <c r="HB40" s="33" t="s">
        <v>289</v>
      </c>
      <c r="HC40" s="33" t="s">
        <v>289</v>
      </c>
      <c r="HD40" s="33" t="s">
        <v>289</v>
      </c>
      <c r="HE40" s="33" t="s">
        <v>289</v>
      </c>
      <c r="HF40" s="33" t="s">
        <v>289</v>
      </c>
      <c r="HG40" s="33" t="s">
        <v>289</v>
      </c>
      <c r="HH40" s="33" t="s">
        <v>289</v>
      </c>
      <c r="HI40" s="33" t="s">
        <v>289</v>
      </c>
      <c r="HJ40" s="33" t="s">
        <v>289</v>
      </c>
      <c r="HK40" s="33" t="s">
        <v>289</v>
      </c>
      <c r="HL40" s="33" t="s">
        <v>289</v>
      </c>
      <c r="HM40" s="33" t="s">
        <v>289</v>
      </c>
      <c r="HN40" s="33" t="s">
        <v>289</v>
      </c>
      <c r="HO40" s="33" t="s">
        <v>289</v>
      </c>
      <c r="HP40" s="33" t="s">
        <v>289</v>
      </c>
      <c r="HQ40" s="33" t="s">
        <v>289</v>
      </c>
      <c r="HR40" s="33" t="s">
        <v>289</v>
      </c>
      <c r="HS40" s="33" t="s">
        <v>289</v>
      </c>
      <c r="HT40" s="33" t="s">
        <v>289</v>
      </c>
      <c r="HU40" s="33" t="s">
        <v>289</v>
      </c>
      <c r="HV40" s="33" t="s">
        <v>289</v>
      </c>
      <c r="HW40" s="33" t="s">
        <v>289</v>
      </c>
      <c r="HX40" s="33" t="s">
        <v>289</v>
      </c>
      <c r="HY40" s="33" t="s">
        <v>289</v>
      </c>
      <c r="HZ40" s="33" t="s">
        <v>289</v>
      </c>
      <c r="IA40" s="33" t="s">
        <v>289</v>
      </c>
      <c r="IB40" s="33" t="s">
        <v>289</v>
      </c>
      <c r="IC40" s="33" t="s">
        <v>289</v>
      </c>
      <c r="ID40" s="33" t="s">
        <v>289</v>
      </c>
      <c r="IE40" s="33" t="s">
        <v>289</v>
      </c>
      <c r="IF40" s="33" t="s">
        <v>289</v>
      </c>
      <c r="IG40" s="33" t="s">
        <v>289</v>
      </c>
      <c r="IH40" s="33" t="s">
        <v>289</v>
      </c>
      <c r="II40" s="33" t="s">
        <v>289</v>
      </c>
      <c r="IJ40" s="33" t="s">
        <v>289</v>
      </c>
      <c r="IK40" s="33" t="s">
        <v>289</v>
      </c>
      <c r="IL40" s="33" t="s">
        <v>289</v>
      </c>
      <c r="IM40" s="33" t="s">
        <v>289</v>
      </c>
      <c r="IN40" s="33" t="s">
        <v>289</v>
      </c>
      <c r="IO40" s="33" t="s">
        <v>289</v>
      </c>
      <c r="IP40" s="33" t="s">
        <v>289</v>
      </c>
      <c r="IQ40" s="33" t="s">
        <v>289</v>
      </c>
      <c r="IR40" s="33"/>
      <c r="IS40" s="33"/>
      <c r="IT40" s="33"/>
      <c r="IU40" s="33"/>
      <c r="IV40" s="33"/>
      <c r="IW40" s="33" t="s">
        <v>289</v>
      </c>
      <c r="IX40" s="33" t="s">
        <v>289</v>
      </c>
      <c r="IY40" s="33">
        <v>153728665</v>
      </c>
      <c r="IZ40" s="33" t="s">
        <v>2590</v>
      </c>
      <c r="JA40" s="33" t="s">
        <v>2591</v>
      </c>
      <c r="JB40" s="33" t="s">
        <v>289</v>
      </c>
      <c r="JC40" s="33">
        <v>70</v>
      </c>
    </row>
    <row r="41" spans="2:263" x14ac:dyDescent="0.35">
      <c r="B41" s="33" t="s">
        <v>2599</v>
      </c>
      <c r="C41" s="33" t="s">
        <v>2592</v>
      </c>
      <c r="D41" s="33" t="s">
        <v>2593</v>
      </c>
      <c r="E41" s="33" t="s">
        <v>2472</v>
      </c>
      <c r="F41" s="33"/>
      <c r="G41" s="33"/>
      <c r="H41" s="33" t="s">
        <v>289</v>
      </c>
      <c r="I41" s="33" t="s">
        <v>2472</v>
      </c>
      <c r="J41" s="33" t="s">
        <v>104</v>
      </c>
      <c r="K41" s="33" t="s">
        <v>289</v>
      </c>
      <c r="L41" s="33" t="s">
        <v>105</v>
      </c>
      <c r="M41" s="33" t="s">
        <v>104</v>
      </c>
      <c r="N41" s="33" t="s">
        <v>104</v>
      </c>
      <c r="O41" s="33" t="s">
        <v>2594</v>
      </c>
      <c r="P41" s="33" t="s">
        <v>289</v>
      </c>
      <c r="Q41" s="33" t="s">
        <v>107</v>
      </c>
      <c r="R41" s="33" t="s">
        <v>839</v>
      </c>
      <c r="S41" s="33" t="s">
        <v>1646</v>
      </c>
      <c r="T41" s="33" t="s">
        <v>611</v>
      </c>
      <c r="U41" s="33" t="s">
        <v>839</v>
      </c>
      <c r="V41" s="33" t="s">
        <v>1645</v>
      </c>
      <c r="W41" s="33" t="s">
        <v>1646</v>
      </c>
      <c r="X41" s="33" t="s">
        <v>2595</v>
      </c>
      <c r="Y41" s="33" t="s">
        <v>289</v>
      </c>
      <c r="Z41" s="34" t="s">
        <v>2595</v>
      </c>
      <c r="AA41" s="33" t="s">
        <v>2596</v>
      </c>
      <c r="AB41" s="33" t="s">
        <v>289</v>
      </c>
      <c r="AC41" s="34" t="s">
        <v>2596</v>
      </c>
      <c r="AD41" s="33" t="s">
        <v>2326</v>
      </c>
      <c r="AE41" s="33" t="s">
        <v>2597</v>
      </c>
      <c r="AF41" s="33" t="s">
        <v>289</v>
      </c>
      <c r="AG41" s="33" t="s">
        <v>289</v>
      </c>
      <c r="AH41" s="33" t="s">
        <v>2327</v>
      </c>
      <c r="AI41" s="33" t="s">
        <v>112</v>
      </c>
      <c r="AJ41" s="33" t="s">
        <v>289</v>
      </c>
      <c r="AK41" s="33" t="s">
        <v>112</v>
      </c>
      <c r="AL41" s="33" t="s">
        <v>289</v>
      </c>
      <c r="AM41" s="33" t="s">
        <v>2328</v>
      </c>
      <c r="AN41" s="33" t="s">
        <v>289</v>
      </c>
      <c r="AO41" s="33" t="s">
        <v>289</v>
      </c>
      <c r="AP41" s="33" t="s">
        <v>2350</v>
      </c>
      <c r="AQ41" s="33" t="s">
        <v>289</v>
      </c>
      <c r="AR41" s="33" t="s">
        <v>137</v>
      </c>
      <c r="AS41" s="33">
        <v>0</v>
      </c>
      <c r="AT41" s="33">
        <v>1</v>
      </c>
      <c r="AU41" s="33">
        <v>0</v>
      </c>
      <c r="AV41" s="33" t="s">
        <v>138</v>
      </c>
      <c r="AW41" s="33" t="s">
        <v>2330</v>
      </c>
      <c r="AX41" s="33" t="s">
        <v>2598</v>
      </c>
      <c r="AY41" s="33">
        <v>1</v>
      </c>
      <c r="AZ41" s="33">
        <v>0</v>
      </c>
      <c r="BA41" s="33">
        <v>0</v>
      </c>
      <c r="BB41" s="33">
        <v>1</v>
      </c>
      <c r="BC41" s="33">
        <v>0</v>
      </c>
      <c r="BD41" s="33">
        <v>0</v>
      </c>
      <c r="BE41" s="33">
        <v>0</v>
      </c>
      <c r="BF41" s="33">
        <v>0</v>
      </c>
      <c r="BG41" s="33">
        <v>0</v>
      </c>
      <c r="BH41" s="33">
        <v>0</v>
      </c>
      <c r="BI41" s="33" t="s">
        <v>289</v>
      </c>
      <c r="BJ41" s="33" t="s">
        <v>135</v>
      </c>
      <c r="BK41" s="33" t="s">
        <v>2385</v>
      </c>
      <c r="BL41" s="33" t="s">
        <v>289</v>
      </c>
      <c r="BM41" s="33" t="s">
        <v>289</v>
      </c>
      <c r="BN41" s="33" t="s">
        <v>289</v>
      </c>
      <c r="BO41" s="33" t="s">
        <v>289</v>
      </c>
      <c r="BP41" s="33" t="s">
        <v>289</v>
      </c>
      <c r="BQ41" s="33" t="s">
        <v>289</v>
      </c>
      <c r="BR41" s="33" t="s">
        <v>289</v>
      </c>
      <c r="BS41" s="33" t="s">
        <v>289</v>
      </c>
      <c r="BT41" s="33" t="s">
        <v>289</v>
      </c>
      <c r="BU41" s="33" t="s">
        <v>289</v>
      </c>
      <c r="BV41" s="33" t="s">
        <v>289</v>
      </c>
      <c r="BW41" s="33" t="s">
        <v>289</v>
      </c>
      <c r="BX41" s="33" t="s">
        <v>289</v>
      </c>
      <c r="BY41" s="33" t="s">
        <v>289</v>
      </c>
      <c r="BZ41" s="33" t="s">
        <v>289</v>
      </c>
      <c r="CA41" s="33" t="s">
        <v>289</v>
      </c>
      <c r="CB41" s="33" t="s">
        <v>289</v>
      </c>
      <c r="CC41" s="33" t="s">
        <v>289</v>
      </c>
      <c r="CD41" s="33" t="s">
        <v>289</v>
      </c>
      <c r="CE41" s="33" t="s">
        <v>289</v>
      </c>
      <c r="CF41" s="33" t="s">
        <v>289</v>
      </c>
      <c r="CG41" s="33" t="s">
        <v>289</v>
      </c>
      <c r="CH41" s="33" t="s">
        <v>289</v>
      </c>
      <c r="CI41" s="33" t="s">
        <v>289</v>
      </c>
      <c r="CJ41" s="33" t="s">
        <v>289</v>
      </c>
      <c r="CK41" s="33" t="s">
        <v>289</v>
      </c>
      <c r="CL41" s="33" t="s">
        <v>289</v>
      </c>
      <c r="CM41" s="33" t="s">
        <v>289</v>
      </c>
      <c r="CN41" s="33" t="s">
        <v>289</v>
      </c>
      <c r="CO41" s="33" t="s">
        <v>289</v>
      </c>
      <c r="CP41" s="33" t="s">
        <v>289</v>
      </c>
      <c r="CQ41" s="33" t="s">
        <v>289</v>
      </c>
      <c r="CR41" s="33" t="s">
        <v>289</v>
      </c>
      <c r="CS41" s="33" t="s">
        <v>289</v>
      </c>
      <c r="CT41" s="33" t="s">
        <v>289</v>
      </c>
      <c r="CU41" s="33" t="s">
        <v>289</v>
      </c>
      <c r="CV41" s="33" t="s">
        <v>289</v>
      </c>
      <c r="CW41" s="33" t="s">
        <v>289</v>
      </c>
      <c r="CX41" s="33" t="s">
        <v>289</v>
      </c>
      <c r="CY41" s="33" t="s">
        <v>289</v>
      </c>
      <c r="CZ41" s="33" t="s">
        <v>289</v>
      </c>
      <c r="DA41" s="33" t="s">
        <v>289</v>
      </c>
      <c r="DB41" s="33" t="s">
        <v>289</v>
      </c>
      <c r="DC41" s="33" t="s">
        <v>289</v>
      </c>
      <c r="DD41" s="33" t="s">
        <v>289</v>
      </c>
      <c r="DE41" s="33" t="s">
        <v>289</v>
      </c>
      <c r="DF41" s="33" t="s">
        <v>289</v>
      </c>
      <c r="DG41" s="33" t="s">
        <v>289</v>
      </c>
      <c r="DH41" s="33" t="s">
        <v>289</v>
      </c>
      <c r="DI41" s="33" t="s">
        <v>289</v>
      </c>
      <c r="DJ41" s="33" t="s">
        <v>289</v>
      </c>
      <c r="DK41" s="33" t="s">
        <v>289</v>
      </c>
      <c r="DL41" s="33" t="s">
        <v>289</v>
      </c>
      <c r="DM41" s="33" t="s">
        <v>289</v>
      </c>
      <c r="DN41" s="33" t="s">
        <v>289</v>
      </c>
      <c r="DO41" s="33" t="s">
        <v>289</v>
      </c>
      <c r="DP41" s="33" t="s">
        <v>289</v>
      </c>
      <c r="DQ41" s="33" t="s">
        <v>289</v>
      </c>
      <c r="DR41" s="33" t="s">
        <v>289</v>
      </c>
      <c r="DS41" s="33" t="s">
        <v>289</v>
      </c>
      <c r="DT41" s="33" t="s">
        <v>289</v>
      </c>
      <c r="DU41" s="33" t="s">
        <v>289</v>
      </c>
      <c r="DV41" s="33" t="s">
        <v>289</v>
      </c>
      <c r="DW41" s="33" t="s">
        <v>289</v>
      </c>
      <c r="DX41" s="33" t="s">
        <v>289</v>
      </c>
      <c r="DY41" s="33" t="s">
        <v>289</v>
      </c>
      <c r="DZ41" s="33" t="s">
        <v>289</v>
      </c>
      <c r="EA41" s="33" t="s">
        <v>289</v>
      </c>
      <c r="EB41" s="33" t="s">
        <v>289</v>
      </c>
      <c r="EC41" s="33" t="s">
        <v>289</v>
      </c>
      <c r="ED41" s="33" t="s">
        <v>289</v>
      </c>
      <c r="EE41" s="33" t="s">
        <v>289</v>
      </c>
      <c r="EF41" s="33" t="s">
        <v>289</v>
      </c>
      <c r="EG41" s="33" t="s">
        <v>2415</v>
      </c>
      <c r="EH41" s="33">
        <v>0</v>
      </c>
      <c r="EI41" s="33">
        <v>1</v>
      </c>
      <c r="EJ41" s="33">
        <v>1</v>
      </c>
      <c r="EK41" s="33">
        <v>1</v>
      </c>
      <c r="EL41" s="33">
        <v>1</v>
      </c>
      <c r="EM41" s="33">
        <v>0</v>
      </c>
      <c r="EN41" s="33">
        <v>1</v>
      </c>
      <c r="EO41" s="33">
        <v>0</v>
      </c>
      <c r="EP41" s="33" t="s">
        <v>289</v>
      </c>
      <c r="EQ41" s="33" t="s">
        <v>289</v>
      </c>
      <c r="ER41" s="33" t="s">
        <v>289</v>
      </c>
      <c r="ES41" s="33" t="s">
        <v>289</v>
      </c>
      <c r="ET41" s="33" t="s">
        <v>289</v>
      </c>
      <c r="EU41" s="33" t="s">
        <v>289</v>
      </c>
      <c r="EV41" s="33">
        <v>25</v>
      </c>
      <c r="EW41" s="33" t="s">
        <v>112</v>
      </c>
      <c r="EX41" s="33" t="s">
        <v>117</v>
      </c>
      <c r="EY41" s="33" t="s">
        <v>289</v>
      </c>
      <c r="EZ41" s="33">
        <v>150</v>
      </c>
      <c r="FA41" s="33">
        <v>75</v>
      </c>
      <c r="FB41" s="33">
        <v>42.5</v>
      </c>
      <c r="FC41" s="34">
        <v>42.5</v>
      </c>
      <c r="FD41" s="34" t="s">
        <v>112</v>
      </c>
      <c r="FE41" s="33">
        <v>50</v>
      </c>
      <c r="FF41" s="33" t="s">
        <v>112</v>
      </c>
      <c r="FG41" s="33" t="s">
        <v>112</v>
      </c>
      <c r="FH41" s="33">
        <v>75</v>
      </c>
      <c r="FI41" s="33" t="s">
        <v>289</v>
      </c>
      <c r="FJ41" s="33" t="s">
        <v>289</v>
      </c>
      <c r="FK41" s="33" t="s">
        <v>289</v>
      </c>
      <c r="FL41" s="34"/>
      <c r="FM41" s="33" t="s">
        <v>112</v>
      </c>
      <c r="FN41" s="34" t="s">
        <v>289</v>
      </c>
      <c r="FO41" s="33" t="s">
        <v>289</v>
      </c>
      <c r="FP41" s="33" t="s">
        <v>289</v>
      </c>
      <c r="FQ41" s="33" t="s">
        <v>289</v>
      </c>
      <c r="FR41" s="33" t="s">
        <v>289</v>
      </c>
      <c r="FS41" s="33" t="s">
        <v>289</v>
      </c>
      <c r="FT41" s="33" t="s">
        <v>289</v>
      </c>
      <c r="FU41" s="33" t="s">
        <v>289</v>
      </c>
      <c r="FV41" s="33" t="s">
        <v>289</v>
      </c>
      <c r="FW41" s="33" t="s">
        <v>289</v>
      </c>
      <c r="FX41" s="33" t="s">
        <v>289</v>
      </c>
      <c r="FY41" s="33" t="s">
        <v>112</v>
      </c>
      <c r="FZ41" s="33">
        <v>30</v>
      </c>
      <c r="GA41" s="33" t="s">
        <v>289</v>
      </c>
      <c r="GB41" s="33" t="s">
        <v>289</v>
      </c>
      <c r="GC41" s="33">
        <v>30</v>
      </c>
      <c r="GD41" s="33" t="s">
        <v>112</v>
      </c>
      <c r="GE41" s="33" t="s">
        <v>117</v>
      </c>
      <c r="GF41" s="33" t="s">
        <v>289</v>
      </c>
      <c r="GG41" s="33" t="s">
        <v>289</v>
      </c>
      <c r="GH41" s="33" t="s">
        <v>289</v>
      </c>
      <c r="GI41" s="33" t="s">
        <v>289</v>
      </c>
      <c r="GJ41" s="33" t="s">
        <v>289</v>
      </c>
      <c r="GK41" s="33" t="s">
        <v>289</v>
      </c>
      <c r="GL41" s="33" t="s">
        <v>289</v>
      </c>
      <c r="GM41" s="33" t="s">
        <v>289</v>
      </c>
      <c r="GN41" s="33" t="s">
        <v>289</v>
      </c>
      <c r="GO41" s="33" t="s">
        <v>289</v>
      </c>
      <c r="GP41" s="33" t="s">
        <v>289</v>
      </c>
      <c r="GQ41" s="33" t="s">
        <v>289</v>
      </c>
      <c r="GR41" s="33" t="s">
        <v>289</v>
      </c>
      <c r="GS41" s="33" t="s">
        <v>289</v>
      </c>
      <c r="GT41" s="33" t="s">
        <v>289</v>
      </c>
      <c r="GU41" s="33" t="s">
        <v>289</v>
      </c>
      <c r="GV41" s="33" t="s">
        <v>289</v>
      </c>
      <c r="GW41" s="33" t="s">
        <v>289</v>
      </c>
      <c r="GX41" s="33" t="s">
        <v>289</v>
      </c>
      <c r="GY41" s="33" t="s">
        <v>289</v>
      </c>
      <c r="GZ41" s="33" t="s">
        <v>289</v>
      </c>
      <c r="HA41" s="33" t="s">
        <v>289</v>
      </c>
      <c r="HB41" s="33" t="s">
        <v>289</v>
      </c>
      <c r="HC41" s="33" t="s">
        <v>289</v>
      </c>
      <c r="HD41" s="33" t="s">
        <v>289</v>
      </c>
      <c r="HE41" s="33" t="s">
        <v>289</v>
      </c>
      <c r="HF41" s="33" t="s">
        <v>289</v>
      </c>
      <c r="HG41" s="33" t="s">
        <v>112</v>
      </c>
      <c r="HH41" s="33" t="s">
        <v>107</v>
      </c>
      <c r="HI41" s="33" t="s">
        <v>136</v>
      </c>
      <c r="HJ41" s="33" t="s">
        <v>117</v>
      </c>
      <c r="HK41" s="33" t="s">
        <v>112</v>
      </c>
      <c r="HL41" s="33" t="s">
        <v>289</v>
      </c>
      <c r="HM41" s="33" t="s">
        <v>289</v>
      </c>
      <c r="HN41" s="33" t="s">
        <v>289</v>
      </c>
      <c r="HO41" s="33" t="s">
        <v>289</v>
      </c>
      <c r="HP41" s="33" t="s">
        <v>289</v>
      </c>
      <c r="HQ41" s="33" t="s">
        <v>289</v>
      </c>
      <c r="HR41" s="33" t="s">
        <v>289</v>
      </c>
      <c r="HS41" s="33" t="s">
        <v>289</v>
      </c>
      <c r="HT41" s="33" t="s">
        <v>289</v>
      </c>
      <c r="HU41" s="33" t="s">
        <v>289</v>
      </c>
      <c r="HV41" s="33" t="s">
        <v>289</v>
      </c>
      <c r="HW41" s="33" t="s">
        <v>289</v>
      </c>
      <c r="HX41" s="33" t="s">
        <v>289</v>
      </c>
      <c r="HY41" s="33" t="s">
        <v>289</v>
      </c>
      <c r="HZ41" s="33" t="s">
        <v>289</v>
      </c>
      <c r="IA41" s="33" t="s">
        <v>289</v>
      </c>
      <c r="IB41" s="33" t="s">
        <v>289</v>
      </c>
      <c r="IC41" s="33" t="s">
        <v>289</v>
      </c>
      <c r="ID41" s="33" t="s">
        <v>289</v>
      </c>
      <c r="IE41" s="33" t="s">
        <v>289</v>
      </c>
      <c r="IF41" s="33" t="s">
        <v>289</v>
      </c>
      <c r="IG41" s="33" t="s">
        <v>289</v>
      </c>
      <c r="IH41" s="33" t="s">
        <v>289</v>
      </c>
      <c r="II41" s="33" t="s">
        <v>289</v>
      </c>
      <c r="IJ41" s="33" t="s">
        <v>289</v>
      </c>
      <c r="IK41" s="33" t="s">
        <v>289</v>
      </c>
      <c r="IL41" s="33" t="s">
        <v>289</v>
      </c>
      <c r="IM41" s="33" t="s">
        <v>289</v>
      </c>
      <c r="IN41" s="33" t="s">
        <v>289</v>
      </c>
      <c r="IO41" s="33" t="s">
        <v>289</v>
      </c>
      <c r="IP41" s="33" t="s">
        <v>289</v>
      </c>
      <c r="IQ41" s="33" t="s">
        <v>289</v>
      </c>
      <c r="IR41" s="33"/>
      <c r="IS41" s="33"/>
      <c r="IT41" s="33"/>
      <c r="IU41" s="33"/>
      <c r="IV41" s="33"/>
      <c r="IW41" s="33" t="s">
        <v>289</v>
      </c>
      <c r="IX41" s="33" t="s">
        <v>289</v>
      </c>
      <c r="IY41" s="33">
        <v>153984718</v>
      </c>
      <c r="IZ41" s="33" t="s">
        <v>2599</v>
      </c>
      <c r="JA41" s="33" t="s">
        <v>2600</v>
      </c>
      <c r="JB41" s="33" t="s">
        <v>289</v>
      </c>
      <c r="JC41" s="33">
        <v>102</v>
      </c>
    </row>
    <row r="42" spans="2:263" x14ac:dyDescent="0.35">
      <c r="B42" s="33" t="s">
        <v>2604</v>
      </c>
      <c r="C42" s="33" t="s">
        <v>2601</v>
      </c>
      <c r="D42" s="33" t="s">
        <v>2602</v>
      </c>
      <c r="E42" s="33" t="s">
        <v>2324</v>
      </c>
      <c r="F42" s="33"/>
      <c r="G42" s="33"/>
      <c r="H42" s="33" t="s">
        <v>289</v>
      </c>
      <c r="I42" s="33" t="s">
        <v>2324</v>
      </c>
      <c r="J42" s="33" t="s">
        <v>191</v>
      </c>
      <c r="K42" s="33" t="s">
        <v>289</v>
      </c>
      <c r="L42" s="33" t="s">
        <v>192</v>
      </c>
      <c r="M42" s="33" t="s">
        <v>191</v>
      </c>
      <c r="N42" s="33" t="s">
        <v>191</v>
      </c>
      <c r="O42" s="33" t="s">
        <v>2325</v>
      </c>
      <c r="P42" s="33" t="s">
        <v>289</v>
      </c>
      <c r="Q42" s="33" t="s">
        <v>126</v>
      </c>
      <c r="R42" s="33" t="s">
        <v>193</v>
      </c>
      <c r="S42" s="33" t="s">
        <v>1051</v>
      </c>
      <c r="T42" s="33" t="s">
        <v>194</v>
      </c>
      <c r="U42" s="33" t="s">
        <v>193</v>
      </c>
      <c r="V42" s="33" t="s">
        <v>1050</v>
      </c>
      <c r="W42" s="33" t="s">
        <v>1051</v>
      </c>
      <c r="X42" s="33" t="s">
        <v>195</v>
      </c>
      <c r="Y42" s="33" t="s">
        <v>289</v>
      </c>
      <c r="Z42" s="34" t="s">
        <v>195</v>
      </c>
      <c r="AA42" s="33" t="s">
        <v>196</v>
      </c>
      <c r="AB42" s="33" t="s">
        <v>289</v>
      </c>
      <c r="AC42" s="34" t="s">
        <v>196</v>
      </c>
      <c r="AD42" s="33" t="s">
        <v>2326</v>
      </c>
      <c r="AE42" s="33" t="s">
        <v>197</v>
      </c>
      <c r="AF42" s="33" t="s">
        <v>196</v>
      </c>
      <c r="AG42" s="33" t="s">
        <v>196</v>
      </c>
      <c r="AH42" s="33" t="s">
        <v>2327</v>
      </c>
      <c r="AI42" s="33" t="s">
        <v>112</v>
      </c>
      <c r="AJ42" s="33" t="s">
        <v>289</v>
      </c>
      <c r="AK42" s="33" t="s">
        <v>112</v>
      </c>
      <c r="AL42" s="33" t="s">
        <v>289</v>
      </c>
      <c r="AM42" s="33" t="s">
        <v>2340</v>
      </c>
      <c r="AN42" s="33" t="s">
        <v>289</v>
      </c>
      <c r="AO42" s="33" t="s">
        <v>289</v>
      </c>
      <c r="AP42" s="33" t="s">
        <v>2329</v>
      </c>
      <c r="AQ42" s="33" t="s">
        <v>289</v>
      </c>
      <c r="AR42" s="33" t="s">
        <v>114</v>
      </c>
      <c r="AS42" s="33">
        <v>1</v>
      </c>
      <c r="AT42" s="33">
        <v>0</v>
      </c>
      <c r="AU42" s="33">
        <v>0</v>
      </c>
      <c r="AV42" s="33" t="s">
        <v>113</v>
      </c>
      <c r="AW42" s="33" t="s">
        <v>2351</v>
      </c>
      <c r="AX42" s="33" t="s">
        <v>115</v>
      </c>
      <c r="AY42" s="33">
        <v>1</v>
      </c>
      <c r="AZ42" s="33">
        <v>0</v>
      </c>
      <c r="BA42" s="33">
        <v>0</v>
      </c>
      <c r="BB42" s="33">
        <v>0</v>
      </c>
      <c r="BC42" s="33">
        <v>0</v>
      </c>
      <c r="BD42" s="33">
        <v>0</v>
      </c>
      <c r="BE42" s="33">
        <v>0</v>
      </c>
      <c r="BF42" s="33">
        <v>0</v>
      </c>
      <c r="BG42" s="33">
        <v>0</v>
      </c>
      <c r="BH42" s="33">
        <v>0</v>
      </c>
      <c r="BI42" s="33" t="s">
        <v>289</v>
      </c>
      <c r="BJ42" s="33" t="s">
        <v>155</v>
      </c>
      <c r="BK42" s="33" t="s">
        <v>2331</v>
      </c>
      <c r="BL42" s="33" t="s">
        <v>2603</v>
      </c>
      <c r="BM42" s="33">
        <v>0</v>
      </c>
      <c r="BN42" s="33">
        <v>1</v>
      </c>
      <c r="BO42" s="33">
        <v>1</v>
      </c>
      <c r="BP42" s="33">
        <v>1</v>
      </c>
      <c r="BQ42" s="33">
        <v>1</v>
      </c>
      <c r="BR42" s="33">
        <v>0</v>
      </c>
      <c r="BS42" s="33">
        <v>1</v>
      </c>
      <c r="BT42" s="33">
        <v>0</v>
      </c>
      <c r="BU42" s="33" t="s">
        <v>2353</v>
      </c>
      <c r="BV42" s="33" t="s">
        <v>289</v>
      </c>
      <c r="BW42" s="33" t="s">
        <v>289</v>
      </c>
      <c r="BX42" s="33" t="s">
        <v>289</v>
      </c>
      <c r="BY42" s="33">
        <v>250</v>
      </c>
      <c r="BZ42" s="33">
        <v>96.153846153846104</v>
      </c>
      <c r="CA42" s="33" t="s">
        <v>112</v>
      </c>
      <c r="CB42" s="33">
        <v>300</v>
      </c>
      <c r="CC42" s="33">
        <v>130.434782608695</v>
      </c>
      <c r="CD42" s="33" t="s">
        <v>112</v>
      </c>
      <c r="CE42" s="33">
        <v>250</v>
      </c>
      <c r="CF42" s="33">
        <v>86.2068965517241</v>
      </c>
      <c r="CG42" s="33" t="s">
        <v>112</v>
      </c>
      <c r="CH42" s="33">
        <v>500</v>
      </c>
      <c r="CI42" s="33">
        <v>208.333333333333</v>
      </c>
      <c r="CJ42" s="33" t="s">
        <v>117</v>
      </c>
      <c r="CK42" s="33" t="s">
        <v>289</v>
      </c>
      <c r="CL42" s="33" t="s">
        <v>289</v>
      </c>
      <c r="CM42" s="33" t="s">
        <v>289</v>
      </c>
      <c r="CN42" s="33" t="s">
        <v>117</v>
      </c>
      <c r="CO42" s="33">
        <v>300</v>
      </c>
      <c r="CP42" s="33" t="s">
        <v>289</v>
      </c>
      <c r="CQ42" s="33" t="s">
        <v>289</v>
      </c>
      <c r="CR42" s="33" t="s">
        <v>289</v>
      </c>
      <c r="CS42" s="33" t="s">
        <v>289</v>
      </c>
      <c r="CT42" s="33" t="s">
        <v>289</v>
      </c>
      <c r="CU42" s="33" t="s">
        <v>289</v>
      </c>
      <c r="CV42" s="33" t="s">
        <v>176</v>
      </c>
      <c r="CW42" s="33">
        <v>300</v>
      </c>
      <c r="CX42" s="33" t="s">
        <v>112</v>
      </c>
      <c r="CY42" s="33" t="s">
        <v>112</v>
      </c>
      <c r="CZ42" s="33" t="s">
        <v>2333</v>
      </c>
      <c r="DA42" s="33">
        <v>0</v>
      </c>
      <c r="DB42" s="33">
        <v>0</v>
      </c>
      <c r="DC42" s="33">
        <v>1</v>
      </c>
      <c r="DD42" s="33">
        <v>0</v>
      </c>
      <c r="DE42" s="33">
        <v>0</v>
      </c>
      <c r="DF42" s="33">
        <v>0</v>
      </c>
      <c r="DG42" s="33">
        <v>0</v>
      </c>
      <c r="DH42" s="33">
        <v>0</v>
      </c>
      <c r="DI42" s="33">
        <v>0</v>
      </c>
      <c r="DJ42" s="33">
        <v>0</v>
      </c>
      <c r="DK42" s="33">
        <v>0</v>
      </c>
      <c r="DL42" s="33">
        <v>0</v>
      </c>
      <c r="DM42" s="33">
        <v>0</v>
      </c>
      <c r="DN42" s="33">
        <v>0</v>
      </c>
      <c r="DO42" s="33">
        <v>0</v>
      </c>
      <c r="DP42" s="33">
        <v>0</v>
      </c>
      <c r="DQ42" s="33">
        <v>0</v>
      </c>
      <c r="DR42" s="33" t="s">
        <v>289</v>
      </c>
      <c r="DS42" s="33" t="s">
        <v>253</v>
      </c>
      <c r="DT42" s="33">
        <v>0</v>
      </c>
      <c r="DU42" s="33">
        <v>0</v>
      </c>
      <c r="DV42" s="33">
        <v>0</v>
      </c>
      <c r="DW42" s="33">
        <v>1</v>
      </c>
      <c r="DX42" s="33">
        <v>0</v>
      </c>
      <c r="DY42" s="33">
        <v>0</v>
      </c>
      <c r="DZ42" s="33">
        <v>0</v>
      </c>
      <c r="EA42" s="33">
        <v>0</v>
      </c>
      <c r="EB42" s="33" t="s">
        <v>112</v>
      </c>
      <c r="EC42" s="33" t="s">
        <v>126</v>
      </c>
      <c r="ED42" s="33" t="s">
        <v>165</v>
      </c>
      <c r="EE42" s="33" t="s">
        <v>117</v>
      </c>
      <c r="EF42" s="33" t="s">
        <v>117</v>
      </c>
      <c r="EG42" s="33" t="s">
        <v>289</v>
      </c>
      <c r="EH42" s="33" t="s">
        <v>289</v>
      </c>
      <c r="EI42" s="33" t="s">
        <v>289</v>
      </c>
      <c r="EJ42" s="33" t="s">
        <v>289</v>
      </c>
      <c r="EK42" s="33" t="s">
        <v>289</v>
      </c>
      <c r="EL42" s="33" t="s">
        <v>289</v>
      </c>
      <c r="EM42" s="33" t="s">
        <v>289</v>
      </c>
      <c r="EN42" s="33" t="s">
        <v>289</v>
      </c>
      <c r="EO42" s="33" t="s">
        <v>289</v>
      </c>
      <c r="EP42" s="33" t="s">
        <v>289</v>
      </c>
      <c r="EQ42" s="33" t="s">
        <v>289</v>
      </c>
      <c r="ER42" s="33" t="s">
        <v>289</v>
      </c>
      <c r="ES42" s="33" t="s">
        <v>289</v>
      </c>
      <c r="ET42" s="33" t="s">
        <v>289</v>
      </c>
      <c r="EU42" s="33" t="s">
        <v>289</v>
      </c>
      <c r="EV42" s="33" t="s">
        <v>289</v>
      </c>
      <c r="EW42" s="33" t="s">
        <v>289</v>
      </c>
      <c r="EX42" s="33" t="s">
        <v>289</v>
      </c>
      <c r="EY42" s="33" t="s">
        <v>289</v>
      </c>
      <c r="EZ42" s="33" t="s">
        <v>289</v>
      </c>
      <c r="FA42" s="33" t="s">
        <v>289</v>
      </c>
      <c r="FB42" s="33" t="s">
        <v>289</v>
      </c>
      <c r="FC42" s="34" t="s">
        <v>289</v>
      </c>
      <c r="FD42" s="34" t="s">
        <v>289</v>
      </c>
      <c r="FE42" s="33" t="s">
        <v>289</v>
      </c>
      <c r="FF42" s="33" t="s">
        <v>289</v>
      </c>
      <c r="FG42" s="33" t="s">
        <v>289</v>
      </c>
      <c r="FH42" s="33" t="s">
        <v>289</v>
      </c>
      <c r="FI42" s="33" t="s">
        <v>289</v>
      </c>
      <c r="FJ42" s="33" t="s">
        <v>289</v>
      </c>
      <c r="FK42" s="33" t="s">
        <v>289</v>
      </c>
      <c r="FL42" s="34"/>
      <c r="FM42" s="33" t="s">
        <v>289</v>
      </c>
      <c r="FN42" s="34" t="s">
        <v>289</v>
      </c>
      <c r="FO42" s="33" t="s">
        <v>289</v>
      </c>
      <c r="FP42" s="33" t="s">
        <v>289</v>
      </c>
      <c r="FQ42" s="33" t="s">
        <v>289</v>
      </c>
      <c r="FR42" s="33" t="s">
        <v>289</v>
      </c>
      <c r="FS42" s="33" t="s">
        <v>289</v>
      </c>
      <c r="FT42" s="33" t="s">
        <v>289</v>
      </c>
      <c r="FU42" s="33" t="s">
        <v>289</v>
      </c>
      <c r="FV42" s="33" t="s">
        <v>289</v>
      </c>
      <c r="FW42" s="33" t="s">
        <v>289</v>
      </c>
      <c r="FX42" s="33" t="s">
        <v>289</v>
      </c>
      <c r="FY42" s="33" t="s">
        <v>289</v>
      </c>
      <c r="FZ42" s="33" t="s">
        <v>289</v>
      </c>
      <c r="GA42" s="33" t="s">
        <v>289</v>
      </c>
      <c r="GB42" s="33" t="s">
        <v>289</v>
      </c>
      <c r="GC42" s="33" t="s">
        <v>289</v>
      </c>
      <c r="GD42" s="33" t="s">
        <v>289</v>
      </c>
      <c r="GE42" s="33" t="s">
        <v>289</v>
      </c>
      <c r="GF42" s="33" t="s">
        <v>289</v>
      </c>
      <c r="GG42" s="33" t="s">
        <v>289</v>
      </c>
      <c r="GH42" s="33" t="s">
        <v>289</v>
      </c>
      <c r="GI42" s="33" t="s">
        <v>289</v>
      </c>
      <c r="GJ42" s="33" t="s">
        <v>289</v>
      </c>
      <c r="GK42" s="33" t="s">
        <v>289</v>
      </c>
      <c r="GL42" s="33" t="s">
        <v>289</v>
      </c>
      <c r="GM42" s="33" t="s">
        <v>289</v>
      </c>
      <c r="GN42" s="33" t="s">
        <v>289</v>
      </c>
      <c r="GO42" s="33" t="s">
        <v>289</v>
      </c>
      <c r="GP42" s="33" t="s">
        <v>289</v>
      </c>
      <c r="GQ42" s="33" t="s">
        <v>289</v>
      </c>
      <c r="GR42" s="33" t="s">
        <v>289</v>
      </c>
      <c r="GS42" s="33" t="s">
        <v>289</v>
      </c>
      <c r="GT42" s="33" t="s">
        <v>289</v>
      </c>
      <c r="GU42" s="33" t="s">
        <v>289</v>
      </c>
      <c r="GV42" s="33" t="s">
        <v>289</v>
      </c>
      <c r="GW42" s="33" t="s">
        <v>289</v>
      </c>
      <c r="GX42" s="33" t="s">
        <v>289</v>
      </c>
      <c r="GY42" s="33" t="s">
        <v>289</v>
      </c>
      <c r="GZ42" s="33" t="s">
        <v>289</v>
      </c>
      <c r="HA42" s="33" t="s">
        <v>289</v>
      </c>
      <c r="HB42" s="33" t="s">
        <v>289</v>
      </c>
      <c r="HC42" s="33" t="s">
        <v>289</v>
      </c>
      <c r="HD42" s="33" t="s">
        <v>289</v>
      </c>
      <c r="HE42" s="33" t="s">
        <v>289</v>
      </c>
      <c r="HF42" s="33" t="s">
        <v>289</v>
      </c>
      <c r="HG42" s="33" t="s">
        <v>289</v>
      </c>
      <c r="HH42" s="33" t="s">
        <v>289</v>
      </c>
      <c r="HI42" s="33" t="s">
        <v>289</v>
      </c>
      <c r="HJ42" s="33" t="s">
        <v>289</v>
      </c>
      <c r="HK42" s="33" t="s">
        <v>289</v>
      </c>
      <c r="HL42" s="33" t="s">
        <v>289</v>
      </c>
      <c r="HM42" s="33" t="s">
        <v>289</v>
      </c>
      <c r="HN42" s="33" t="s">
        <v>289</v>
      </c>
      <c r="HO42" s="33" t="s">
        <v>289</v>
      </c>
      <c r="HP42" s="33" t="s">
        <v>289</v>
      </c>
      <c r="HQ42" s="33" t="s">
        <v>289</v>
      </c>
      <c r="HR42" s="33" t="s">
        <v>289</v>
      </c>
      <c r="HS42" s="33" t="s">
        <v>289</v>
      </c>
      <c r="HT42" s="33" t="s">
        <v>289</v>
      </c>
      <c r="HU42" s="33" t="s">
        <v>289</v>
      </c>
      <c r="HV42" s="33" t="s">
        <v>289</v>
      </c>
      <c r="HW42" s="33" t="s">
        <v>289</v>
      </c>
      <c r="HX42" s="33" t="s">
        <v>289</v>
      </c>
      <c r="HY42" s="33" t="s">
        <v>289</v>
      </c>
      <c r="HZ42" s="33" t="s">
        <v>289</v>
      </c>
      <c r="IA42" s="33" t="s">
        <v>289</v>
      </c>
      <c r="IB42" s="33" t="s">
        <v>289</v>
      </c>
      <c r="IC42" s="33" t="s">
        <v>289</v>
      </c>
      <c r="ID42" s="33" t="s">
        <v>289</v>
      </c>
      <c r="IE42" s="33" t="s">
        <v>289</v>
      </c>
      <c r="IF42" s="33" t="s">
        <v>289</v>
      </c>
      <c r="IG42" s="33" t="s">
        <v>289</v>
      </c>
      <c r="IH42" s="33" t="s">
        <v>289</v>
      </c>
      <c r="II42" s="33" t="s">
        <v>289</v>
      </c>
      <c r="IJ42" s="33" t="s">
        <v>289</v>
      </c>
      <c r="IK42" s="33" t="s">
        <v>289</v>
      </c>
      <c r="IL42" s="33" t="s">
        <v>289</v>
      </c>
      <c r="IM42" s="33" t="s">
        <v>289</v>
      </c>
      <c r="IN42" s="33" t="s">
        <v>289</v>
      </c>
      <c r="IO42" s="33" t="s">
        <v>289</v>
      </c>
      <c r="IP42" s="33" t="s">
        <v>289</v>
      </c>
      <c r="IQ42" s="33" t="s">
        <v>289</v>
      </c>
      <c r="IR42" s="33"/>
      <c r="IS42" s="33"/>
      <c r="IT42" s="33"/>
      <c r="IU42" s="33"/>
      <c r="IV42" s="33"/>
      <c r="IW42" s="33" t="s">
        <v>2355</v>
      </c>
      <c r="IX42" s="33" t="s">
        <v>289</v>
      </c>
      <c r="IY42" s="33">
        <v>154291300</v>
      </c>
      <c r="IZ42" s="33" t="s">
        <v>2604</v>
      </c>
      <c r="JA42" s="33" t="s">
        <v>2605</v>
      </c>
      <c r="JB42" s="33" t="s">
        <v>289</v>
      </c>
      <c r="JC42" s="33">
        <v>130</v>
      </c>
    </row>
    <row r="43" spans="2:263" x14ac:dyDescent="0.35">
      <c r="B43" s="33" t="s">
        <v>2610</v>
      </c>
      <c r="C43" s="33" t="s">
        <v>2606</v>
      </c>
      <c r="D43" s="33" t="s">
        <v>2607</v>
      </c>
      <c r="E43" s="33" t="s">
        <v>2367</v>
      </c>
      <c r="F43" s="33"/>
      <c r="G43" s="33"/>
      <c r="H43" s="33" t="s">
        <v>2608</v>
      </c>
      <c r="I43" s="33" t="s">
        <v>2369</v>
      </c>
      <c r="J43" s="33" t="s">
        <v>198</v>
      </c>
      <c r="K43" s="33" t="s">
        <v>289</v>
      </c>
      <c r="L43" s="33" t="s">
        <v>199</v>
      </c>
      <c r="M43" s="33" t="s">
        <v>198</v>
      </c>
      <c r="N43" s="33" t="s">
        <v>198</v>
      </c>
      <c r="O43" s="33" t="s">
        <v>200</v>
      </c>
      <c r="P43" s="33" t="s">
        <v>289</v>
      </c>
      <c r="Q43" s="33" t="s">
        <v>201</v>
      </c>
      <c r="R43" s="33" t="s">
        <v>205</v>
      </c>
      <c r="S43" s="33" t="s">
        <v>952</v>
      </c>
      <c r="T43" s="33" t="s">
        <v>549</v>
      </c>
      <c r="U43" s="33" t="s">
        <v>205</v>
      </c>
      <c r="V43" s="33" t="s">
        <v>951</v>
      </c>
      <c r="W43" s="33" t="s">
        <v>952</v>
      </c>
      <c r="X43" s="33" t="s">
        <v>110</v>
      </c>
      <c r="Y43" s="33" t="s">
        <v>234</v>
      </c>
      <c r="Z43" s="34" t="s">
        <v>234</v>
      </c>
      <c r="AA43" s="33" t="s">
        <v>2609</v>
      </c>
      <c r="AB43" s="33" t="s">
        <v>289</v>
      </c>
      <c r="AC43" s="34" t="s">
        <v>2609</v>
      </c>
      <c r="AD43" s="33" t="s">
        <v>2361</v>
      </c>
      <c r="AE43" s="33" t="s">
        <v>548</v>
      </c>
      <c r="AF43" s="33" t="s">
        <v>2609</v>
      </c>
      <c r="AG43" s="33" t="s">
        <v>2609</v>
      </c>
      <c r="AH43" s="33" t="s">
        <v>2327</v>
      </c>
      <c r="AI43" s="33" t="s">
        <v>112</v>
      </c>
      <c r="AJ43" s="33" t="s">
        <v>289</v>
      </c>
      <c r="AK43" s="33" t="s">
        <v>112</v>
      </c>
      <c r="AL43" s="33" t="s">
        <v>289</v>
      </c>
      <c r="AM43" s="33" t="s">
        <v>2328</v>
      </c>
      <c r="AN43" s="33" t="s">
        <v>289</v>
      </c>
      <c r="AO43" s="33" t="s">
        <v>289</v>
      </c>
      <c r="AP43" s="33" t="s">
        <v>2350</v>
      </c>
      <c r="AQ43" s="33" t="s">
        <v>289</v>
      </c>
      <c r="AR43" s="33" t="s">
        <v>137</v>
      </c>
      <c r="AS43" s="33">
        <v>0</v>
      </c>
      <c r="AT43" s="33">
        <v>1</v>
      </c>
      <c r="AU43" s="33">
        <v>0</v>
      </c>
      <c r="AV43" s="33" t="s">
        <v>138</v>
      </c>
      <c r="AW43" s="33" t="s">
        <v>2330</v>
      </c>
      <c r="AX43" s="33" t="s">
        <v>115</v>
      </c>
      <c r="AY43" s="33">
        <v>1</v>
      </c>
      <c r="AZ43" s="33">
        <v>0</v>
      </c>
      <c r="BA43" s="33">
        <v>0</v>
      </c>
      <c r="BB43" s="33">
        <v>0</v>
      </c>
      <c r="BC43" s="33">
        <v>0</v>
      </c>
      <c r="BD43" s="33">
        <v>0</v>
      </c>
      <c r="BE43" s="33">
        <v>0</v>
      </c>
      <c r="BF43" s="33">
        <v>0</v>
      </c>
      <c r="BG43" s="33">
        <v>0</v>
      </c>
      <c r="BH43" s="33">
        <v>0</v>
      </c>
      <c r="BI43" s="33" t="s">
        <v>289</v>
      </c>
      <c r="BJ43" s="33" t="s">
        <v>151</v>
      </c>
      <c r="BK43" s="33" t="s">
        <v>2331</v>
      </c>
      <c r="BL43" s="33" t="s">
        <v>289</v>
      </c>
      <c r="BM43" s="33" t="s">
        <v>289</v>
      </c>
      <c r="BN43" s="33" t="s">
        <v>289</v>
      </c>
      <c r="BO43" s="33" t="s">
        <v>289</v>
      </c>
      <c r="BP43" s="33" t="s">
        <v>289</v>
      </c>
      <c r="BQ43" s="33" t="s">
        <v>289</v>
      </c>
      <c r="BR43" s="33" t="s">
        <v>289</v>
      </c>
      <c r="BS43" s="33" t="s">
        <v>289</v>
      </c>
      <c r="BT43" s="33" t="s">
        <v>289</v>
      </c>
      <c r="BU43" s="33" t="s">
        <v>289</v>
      </c>
      <c r="BV43" s="33" t="s">
        <v>289</v>
      </c>
      <c r="BW43" s="33" t="s">
        <v>289</v>
      </c>
      <c r="BX43" s="33" t="s">
        <v>289</v>
      </c>
      <c r="BY43" s="33" t="s">
        <v>289</v>
      </c>
      <c r="BZ43" s="33" t="s">
        <v>289</v>
      </c>
      <c r="CA43" s="33" t="s">
        <v>289</v>
      </c>
      <c r="CB43" s="33" t="s">
        <v>289</v>
      </c>
      <c r="CC43" s="33" t="s">
        <v>289</v>
      </c>
      <c r="CD43" s="33" t="s">
        <v>289</v>
      </c>
      <c r="CE43" s="33" t="s">
        <v>289</v>
      </c>
      <c r="CF43" s="33" t="s">
        <v>289</v>
      </c>
      <c r="CG43" s="33" t="s">
        <v>289</v>
      </c>
      <c r="CH43" s="33" t="s">
        <v>289</v>
      </c>
      <c r="CI43" s="33" t="s">
        <v>289</v>
      </c>
      <c r="CJ43" s="33" t="s">
        <v>289</v>
      </c>
      <c r="CK43" s="33" t="s">
        <v>289</v>
      </c>
      <c r="CL43" s="33" t="s">
        <v>289</v>
      </c>
      <c r="CM43" s="33" t="s">
        <v>289</v>
      </c>
      <c r="CN43" s="33" t="s">
        <v>289</v>
      </c>
      <c r="CO43" s="33" t="s">
        <v>289</v>
      </c>
      <c r="CP43" s="33" t="s">
        <v>289</v>
      </c>
      <c r="CQ43" s="33" t="s">
        <v>289</v>
      </c>
      <c r="CR43" s="33" t="s">
        <v>289</v>
      </c>
      <c r="CS43" s="33" t="s">
        <v>289</v>
      </c>
      <c r="CT43" s="33" t="s">
        <v>289</v>
      </c>
      <c r="CU43" s="33" t="s">
        <v>289</v>
      </c>
      <c r="CV43" s="33" t="s">
        <v>289</v>
      </c>
      <c r="CW43" s="33" t="s">
        <v>289</v>
      </c>
      <c r="CX43" s="33" t="s">
        <v>289</v>
      </c>
      <c r="CY43" s="33" t="s">
        <v>289</v>
      </c>
      <c r="CZ43" s="33" t="s">
        <v>289</v>
      </c>
      <c r="DA43" s="33" t="s">
        <v>289</v>
      </c>
      <c r="DB43" s="33" t="s">
        <v>289</v>
      </c>
      <c r="DC43" s="33" t="s">
        <v>289</v>
      </c>
      <c r="DD43" s="33" t="s">
        <v>289</v>
      </c>
      <c r="DE43" s="33" t="s">
        <v>289</v>
      </c>
      <c r="DF43" s="33" t="s">
        <v>289</v>
      </c>
      <c r="DG43" s="33" t="s">
        <v>289</v>
      </c>
      <c r="DH43" s="33" t="s">
        <v>289</v>
      </c>
      <c r="DI43" s="33" t="s">
        <v>289</v>
      </c>
      <c r="DJ43" s="33" t="s">
        <v>289</v>
      </c>
      <c r="DK43" s="33" t="s">
        <v>289</v>
      </c>
      <c r="DL43" s="33" t="s">
        <v>289</v>
      </c>
      <c r="DM43" s="33" t="s">
        <v>289</v>
      </c>
      <c r="DN43" s="33" t="s">
        <v>289</v>
      </c>
      <c r="DO43" s="33" t="s">
        <v>289</v>
      </c>
      <c r="DP43" s="33" t="s">
        <v>289</v>
      </c>
      <c r="DQ43" s="33" t="s">
        <v>289</v>
      </c>
      <c r="DR43" s="33" t="s">
        <v>289</v>
      </c>
      <c r="DS43" s="33" t="s">
        <v>289</v>
      </c>
      <c r="DT43" s="33" t="s">
        <v>289</v>
      </c>
      <c r="DU43" s="33" t="s">
        <v>289</v>
      </c>
      <c r="DV43" s="33" t="s">
        <v>289</v>
      </c>
      <c r="DW43" s="33" t="s">
        <v>289</v>
      </c>
      <c r="DX43" s="33" t="s">
        <v>289</v>
      </c>
      <c r="DY43" s="33" t="s">
        <v>289</v>
      </c>
      <c r="DZ43" s="33" t="s">
        <v>289</v>
      </c>
      <c r="EA43" s="33" t="s">
        <v>289</v>
      </c>
      <c r="EB43" s="33" t="s">
        <v>289</v>
      </c>
      <c r="EC43" s="33" t="s">
        <v>289</v>
      </c>
      <c r="ED43" s="33" t="s">
        <v>289</v>
      </c>
      <c r="EE43" s="33" t="s">
        <v>289</v>
      </c>
      <c r="EF43" s="33" t="s">
        <v>289</v>
      </c>
      <c r="EG43" s="33" t="s">
        <v>2343</v>
      </c>
      <c r="EH43" s="33">
        <v>1</v>
      </c>
      <c r="EI43" s="33">
        <v>1</v>
      </c>
      <c r="EJ43" s="33">
        <v>1</v>
      </c>
      <c r="EK43" s="33">
        <v>1</v>
      </c>
      <c r="EL43" s="33">
        <v>1</v>
      </c>
      <c r="EM43" s="33">
        <v>1</v>
      </c>
      <c r="EN43" s="33">
        <v>1</v>
      </c>
      <c r="EO43" s="33">
        <v>0</v>
      </c>
      <c r="EP43" s="33" t="s">
        <v>112</v>
      </c>
      <c r="EQ43" s="33">
        <v>25</v>
      </c>
      <c r="ER43" s="33" t="s">
        <v>289</v>
      </c>
      <c r="ES43" s="33" t="s">
        <v>289</v>
      </c>
      <c r="ET43" s="33">
        <v>25</v>
      </c>
      <c r="EU43" s="33" t="s">
        <v>112</v>
      </c>
      <c r="EV43" s="33">
        <v>25</v>
      </c>
      <c r="EW43" s="33" t="s">
        <v>112</v>
      </c>
      <c r="EX43" s="33" t="s">
        <v>112</v>
      </c>
      <c r="EY43" s="33">
        <v>100</v>
      </c>
      <c r="EZ43" s="33" t="s">
        <v>289</v>
      </c>
      <c r="FA43" s="33" t="s">
        <v>289</v>
      </c>
      <c r="FB43" s="33" t="s">
        <v>289</v>
      </c>
      <c r="FC43" s="34">
        <v>100</v>
      </c>
      <c r="FD43" s="34" t="s">
        <v>112</v>
      </c>
      <c r="FE43" s="33">
        <v>25</v>
      </c>
      <c r="FF43" s="33" t="s">
        <v>112</v>
      </c>
      <c r="FG43" s="33" t="s">
        <v>112</v>
      </c>
      <c r="FH43" s="33">
        <v>75</v>
      </c>
      <c r="FI43" s="33" t="s">
        <v>289</v>
      </c>
      <c r="FJ43" s="33" t="s">
        <v>289</v>
      </c>
      <c r="FK43" s="33" t="s">
        <v>289</v>
      </c>
      <c r="FL43" s="34"/>
      <c r="FM43" s="33" t="s">
        <v>112</v>
      </c>
      <c r="FN43" s="34" t="s">
        <v>112</v>
      </c>
      <c r="FO43" s="33">
        <v>50</v>
      </c>
      <c r="FP43" s="33" t="s">
        <v>289</v>
      </c>
      <c r="FQ43" s="33" t="s">
        <v>289</v>
      </c>
      <c r="FR43" s="33" t="s">
        <v>289</v>
      </c>
      <c r="FS43" s="33" t="s">
        <v>289</v>
      </c>
      <c r="FT43" s="33" t="s">
        <v>289</v>
      </c>
      <c r="FU43" s="33" t="s">
        <v>289</v>
      </c>
      <c r="FV43" s="33" t="s">
        <v>112</v>
      </c>
      <c r="FW43" s="33" t="s">
        <v>176</v>
      </c>
      <c r="FX43" s="33">
        <v>50</v>
      </c>
      <c r="FY43" s="33" t="s">
        <v>112</v>
      </c>
      <c r="FZ43" s="33">
        <v>25</v>
      </c>
      <c r="GA43" s="33" t="s">
        <v>289</v>
      </c>
      <c r="GB43" s="33" t="s">
        <v>289</v>
      </c>
      <c r="GC43" s="33">
        <v>25</v>
      </c>
      <c r="GD43" s="33" t="s">
        <v>112</v>
      </c>
      <c r="GE43" s="33" t="s">
        <v>117</v>
      </c>
      <c r="GF43" s="33" t="s">
        <v>289</v>
      </c>
      <c r="GG43" s="33" t="s">
        <v>289</v>
      </c>
      <c r="GH43" s="33" t="s">
        <v>289</v>
      </c>
      <c r="GI43" s="33" t="s">
        <v>289</v>
      </c>
      <c r="GJ43" s="33" t="s">
        <v>289</v>
      </c>
      <c r="GK43" s="33" t="s">
        <v>289</v>
      </c>
      <c r="GL43" s="33" t="s">
        <v>289</v>
      </c>
      <c r="GM43" s="33" t="s">
        <v>289</v>
      </c>
      <c r="GN43" s="33" t="s">
        <v>289</v>
      </c>
      <c r="GO43" s="33" t="s">
        <v>289</v>
      </c>
      <c r="GP43" s="33" t="s">
        <v>289</v>
      </c>
      <c r="GQ43" s="33" t="s">
        <v>289</v>
      </c>
      <c r="GR43" s="33" t="s">
        <v>289</v>
      </c>
      <c r="GS43" s="33" t="s">
        <v>289</v>
      </c>
      <c r="GT43" s="33" t="s">
        <v>289</v>
      </c>
      <c r="GU43" s="33" t="s">
        <v>289</v>
      </c>
      <c r="GV43" s="33" t="s">
        <v>289</v>
      </c>
      <c r="GW43" s="33" t="s">
        <v>289</v>
      </c>
      <c r="GX43" s="33" t="s">
        <v>289</v>
      </c>
      <c r="GY43" s="33" t="s">
        <v>289</v>
      </c>
      <c r="GZ43" s="33" t="s">
        <v>289</v>
      </c>
      <c r="HA43" s="33" t="s">
        <v>289</v>
      </c>
      <c r="HB43" s="33" t="s">
        <v>289</v>
      </c>
      <c r="HC43" s="33" t="s">
        <v>289</v>
      </c>
      <c r="HD43" s="33" t="s">
        <v>289</v>
      </c>
      <c r="HE43" s="33" t="s">
        <v>289</v>
      </c>
      <c r="HF43" s="33" t="s">
        <v>289</v>
      </c>
      <c r="HG43" s="33" t="s">
        <v>112</v>
      </c>
      <c r="HH43" s="33" t="s">
        <v>201</v>
      </c>
      <c r="HI43" s="33" t="s">
        <v>205</v>
      </c>
      <c r="HJ43" s="33" t="s">
        <v>117</v>
      </c>
      <c r="HK43" s="33" t="s">
        <v>117</v>
      </c>
      <c r="HL43" s="33" t="s">
        <v>289</v>
      </c>
      <c r="HM43" s="33" t="s">
        <v>289</v>
      </c>
      <c r="HN43" s="33" t="s">
        <v>289</v>
      </c>
      <c r="HO43" s="33" t="s">
        <v>289</v>
      </c>
      <c r="HP43" s="33" t="s">
        <v>289</v>
      </c>
      <c r="HQ43" s="33" t="s">
        <v>289</v>
      </c>
      <c r="HR43" s="33" t="s">
        <v>289</v>
      </c>
      <c r="HS43" s="33" t="s">
        <v>289</v>
      </c>
      <c r="HT43" s="33" t="s">
        <v>289</v>
      </c>
      <c r="HU43" s="33" t="s">
        <v>289</v>
      </c>
      <c r="HV43" s="33" t="s">
        <v>289</v>
      </c>
      <c r="HW43" s="33" t="s">
        <v>289</v>
      </c>
      <c r="HX43" s="33" t="s">
        <v>289</v>
      </c>
      <c r="HY43" s="33" t="s">
        <v>289</v>
      </c>
      <c r="HZ43" s="33" t="s">
        <v>289</v>
      </c>
      <c r="IA43" s="33" t="s">
        <v>289</v>
      </c>
      <c r="IB43" s="33" t="s">
        <v>289</v>
      </c>
      <c r="IC43" s="33" t="s">
        <v>289</v>
      </c>
      <c r="ID43" s="33" t="s">
        <v>289</v>
      </c>
      <c r="IE43" s="33" t="s">
        <v>289</v>
      </c>
      <c r="IF43" s="33" t="s">
        <v>289</v>
      </c>
      <c r="IG43" s="33" t="s">
        <v>289</v>
      </c>
      <c r="IH43" s="33" t="s">
        <v>289</v>
      </c>
      <c r="II43" s="33" t="s">
        <v>289</v>
      </c>
      <c r="IJ43" s="33" t="s">
        <v>289</v>
      </c>
      <c r="IK43" s="33" t="s">
        <v>289</v>
      </c>
      <c r="IL43" s="33" t="s">
        <v>289</v>
      </c>
      <c r="IM43" s="33" t="s">
        <v>289</v>
      </c>
      <c r="IN43" s="33" t="s">
        <v>289</v>
      </c>
      <c r="IO43" s="33" t="s">
        <v>289</v>
      </c>
      <c r="IP43" s="33" t="s">
        <v>289</v>
      </c>
      <c r="IQ43" s="33" t="s">
        <v>289</v>
      </c>
      <c r="IR43" s="33"/>
      <c r="IS43" s="33"/>
      <c r="IT43" s="33"/>
      <c r="IU43" s="33"/>
      <c r="IV43" s="33"/>
      <c r="IW43" s="33" t="s">
        <v>289</v>
      </c>
      <c r="IX43" s="33" t="s">
        <v>289</v>
      </c>
      <c r="IY43" s="33">
        <v>155010163</v>
      </c>
      <c r="IZ43" s="33" t="s">
        <v>2610</v>
      </c>
      <c r="JA43" s="33" t="s">
        <v>2611</v>
      </c>
      <c r="JB43" s="33" t="s">
        <v>289</v>
      </c>
      <c r="JC43" s="33">
        <v>141</v>
      </c>
    </row>
    <row r="44" spans="2:263" x14ac:dyDescent="0.35">
      <c r="B44" s="33" t="s">
        <v>2614</v>
      </c>
      <c r="C44" s="33" t="s">
        <v>2612</v>
      </c>
      <c r="D44" s="33" t="s">
        <v>2613</v>
      </c>
      <c r="E44" s="33" t="s">
        <v>2472</v>
      </c>
      <c r="F44" s="33"/>
      <c r="G44" s="33"/>
      <c r="H44" s="33">
        <v>0</v>
      </c>
      <c r="I44" s="33" t="s">
        <v>2472</v>
      </c>
      <c r="J44" s="33" t="s">
        <v>141</v>
      </c>
      <c r="K44" s="33" t="s">
        <v>289</v>
      </c>
      <c r="L44" s="33" t="s">
        <v>142</v>
      </c>
      <c r="M44" s="33" t="s">
        <v>141</v>
      </c>
      <c r="N44" s="33" t="s">
        <v>141</v>
      </c>
      <c r="O44" s="33" t="s">
        <v>161</v>
      </c>
      <c r="P44" s="33" t="s">
        <v>289</v>
      </c>
      <c r="Q44" s="33" t="s">
        <v>120</v>
      </c>
      <c r="R44" s="33" t="s">
        <v>144</v>
      </c>
      <c r="S44" s="33" t="s">
        <v>140</v>
      </c>
      <c r="T44" s="33" t="s">
        <v>145</v>
      </c>
      <c r="U44" s="33" t="s">
        <v>144</v>
      </c>
      <c r="V44" s="33" t="s">
        <v>529</v>
      </c>
      <c r="W44" s="33" t="s">
        <v>140</v>
      </c>
      <c r="X44" s="33" t="s">
        <v>146</v>
      </c>
      <c r="Y44" s="33" t="s">
        <v>289</v>
      </c>
      <c r="Z44" s="34" t="s">
        <v>146</v>
      </c>
      <c r="AA44" s="33" t="s">
        <v>147</v>
      </c>
      <c r="AB44" s="33" t="s">
        <v>289</v>
      </c>
      <c r="AC44" s="34" t="s">
        <v>147</v>
      </c>
      <c r="AD44" s="33" t="s">
        <v>2326</v>
      </c>
      <c r="AE44" s="33" t="s">
        <v>148</v>
      </c>
      <c r="AF44" s="33" t="s">
        <v>147</v>
      </c>
      <c r="AG44" s="33" t="s">
        <v>147</v>
      </c>
      <c r="AH44" s="33" t="s">
        <v>2327</v>
      </c>
      <c r="AI44" s="33" t="s">
        <v>112</v>
      </c>
      <c r="AJ44" s="33" t="s">
        <v>289</v>
      </c>
      <c r="AK44" s="33" t="s">
        <v>112</v>
      </c>
      <c r="AL44" s="33" t="s">
        <v>289</v>
      </c>
      <c r="AM44" s="33" t="s">
        <v>2328</v>
      </c>
      <c r="AN44" s="33" t="s">
        <v>289</v>
      </c>
      <c r="AO44" s="33" t="s">
        <v>289</v>
      </c>
      <c r="AP44" s="33" t="s">
        <v>2350</v>
      </c>
      <c r="AQ44" s="33" t="s">
        <v>289</v>
      </c>
      <c r="AR44" s="33" t="s">
        <v>137</v>
      </c>
      <c r="AS44" s="33">
        <v>0</v>
      </c>
      <c r="AT44" s="33">
        <v>1</v>
      </c>
      <c r="AU44" s="33">
        <v>0</v>
      </c>
      <c r="AV44" s="33" t="s">
        <v>138</v>
      </c>
      <c r="AW44" s="33" t="s">
        <v>2330</v>
      </c>
      <c r="AX44" s="33" t="s">
        <v>2542</v>
      </c>
      <c r="AY44" s="33">
        <v>1</v>
      </c>
      <c r="AZ44" s="33">
        <v>0</v>
      </c>
      <c r="BA44" s="33">
        <v>0</v>
      </c>
      <c r="BB44" s="33">
        <v>0</v>
      </c>
      <c r="BC44" s="33">
        <v>1</v>
      </c>
      <c r="BD44" s="33">
        <v>0</v>
      </c>
      <c r="BE44" s="33">
        <v>0</v>
      </c>
      <c r="BF44" s="33">
        <v>0</v>
      </c>
      <c r="BG44" s="33">
        <v>0</v>
      </c>
      <c r="BH44" s="33">
        <v>0</v>
      </c>
      <c r="BI44" s="33" t="s">
        <v>289</v>
      </c>
      <c r="BJ44" s="33" t="s">
        <v>135</v>
      </c>
      <c r="BK44" s="33" t="s">
        <v>2331</v>
      </c>
      <c r="BL44" s="33" t="s">
        <v>289</v>
      </c>
      <c r="BM44" s="33" t="s">
        <v>289</v>
      </c>
      <c r="BN44" s="33" t="s">
        <v>289</v>
      </c>
      <c r="BO44" s="33" t="s">
        <v>289</v>
      </c>
      <c r="BP44" s="33" t="s">
        <v>289</v>
      </c>
      <c r="BQ44" s="33" t="s">
        <v>289</v>
      </c>
      <c r="BR44" s="33" t="s">
        <v>289</v>
      </c>
      <c r="BS44" s="33" t="s">
        <v>289</v>
      </c>
      <c r="BT44" s="33" t="s">
        <v>289</v>
      </c>
      <c r="BU44" s="33" t="s">
        <v>289</v>
      </c>
      <c r="BV44" s="33" t="s">
        <v>289</v>
      </c>
      <c r="BW44" s="33" t="s">
        <v>289</v>
      </c>
      <c r="BX44" s="33" t="s">
        <v>289</v>
      </c>
      <c r="BY44" s="33" t="s">
        <v>289</v>
      </c>
      <c r="BZ44" s="33" t="s">
        <v>289</v>
      </c>
      <c r="CA44" s="33" t="s">
        <v>289</v>
      </c>
      <c r="CB44" s="33" t="s">
        <v>289</v>
      </c>
      <c r="CC44" s="33" t="s">
        <v>289</v>
      </c>
      <c r="CD44" s="33" t="s">
        <v>289</v>
      </c>
      <c r="CE44" s="33" t="s">
        <v>289</v>
      </c>
      <c r="CF44" s="33" t="s">
        <v>289</v>
      </c>
      <c r="CG44" s="33" t="s">
        <v>289</v>
      </c>
      <c r="CH44" s="33" t="s">
        <v>289</v>
      </c>
      <c r="CI44" s="33" t="s">
        <v>289</v>
      </c>
      <c r="CJ44" s="33" t="s">
        <v>289</v>
      </c>
      <c r="CK44" s="33" t="s">
        <v>289</v>
      </c>
      <c r="CL44" s="33" t="s">
        <v>289</v>
      </c>
      <c r="CM44" s="33" t="s">
        <v>289</v>
      </c>
      <c r="CN44" s="33" t="s">
        <v>289</v>
      </c>
      <c r="CO44" s="33" t="s">
        <v>289</v>
      </c>
      <c r="CP44" s="33" t="s">
        <v>289</v>
      </c>
      <c r="CQ44" s="33" t="s">
        <v>289</v>
      </c>
      <c r="CR44" s="33" t="s">
        <v>289</v>
      </c>
      <c r="CS44" s="33" t="s">
        <v>289</v>
      </c>
      <c r="CT44" s="33" t="s">
        <v>289</v>
      </c>
      <c r="CU44" s="33" t="s">
        <v>289</v>
      </c>
      <c r="CV44" s="33" t="s">
        <v>289</v>
      </c>
      <c r="CW44" s="33" t="s">
        <v>289</v>
      </c>
      <c r="CX44" s="33" t="s">
        <v>289</v>
      </c>
      <c r="CY44" s="33" t="s">
        <v>289</v>
      </c>
      <c r="CZ44" s="33" t="s">
        <v>289</v>
      </c>
      <c r="DA44" s="33" t="s">
        <v>289</v>
      </c>
      <c r="DB44" s="33" t="s">
        <v>289</v>
      </c>
      <c r="DC44" s="33" t="s">
        <v>289</v>
      </c>
      <c r="DD44" s="33" t="s">
        <v>289</v>
      </c>
      <c r="DE44" s="33" t="s">
        <v>289</v>
      </c>
      <c r="DF44" s="33" t="s">
        <v>289</v>
      </c>
      <c r="DG44" s="33" t="s">
        <v>289</v>
      </c>
      <c r="DH44" s="33" t="s">
        <v>289</v>
      </c>
      <c r="DI44" s="33" t="s">
        <v>289</v>
      </c>
      <c r="DJ44" s="33" t="s">
        <v>289</v>
      </c>
      <c r="DK44" s="33" t="s">
        <v>289</v>
      </c>
      <c r="DL44" s="33" t="s">
        <v>289</v>
      </c>
      <c r="DM44" s="33" t="s">
        <v>289</v>
      </c>
      <c r="DN44" s="33" t="s">
        <v>289</v>
      </c>
      <c r="DO44" s="33" t="s">
        <v>289</v>
      </c>
      <c r="DP44" s="33" t="s">
        <v>289</v>
      </c>
      <c r="DQ44" s="33" t="s">
        <v>289</v>
      </c>
      <c r="DR44" s="33" t="s">
        <v>289</v>
      </c>
      <c r="DS44" s="33" t="s">
        <v>289</v>
      </c>
      <c r="DT44" s="33" t="s">
        <v>289</v>
      </c>
      <c r="DU44" s="33" t="s">
        <v>289</v>
      </c>
      <c r="DV44" s="33" t="s">
        <v>289</v>
      </c>
      <c r="DW44" s="33" t="s">
        <v>289</v>
      </c>
      <c r="DX44" s="33" t="s">
        <v>289</v>
      </c>
      <c r="DY44" s="33" t="s">
        <v>289</v>
      </c>
      <c r="DZ44" s="33" t="s">
        <v>289</v>
      </c>
      <c r="EA44" s="33" t="s">
        <v>289</v>
      </c>
      <c r="EB44" s="33" t="s">
        <v>289</v>
      </c>
      <c r="EC44" s="33" t="s">
        <v>289</v>
      </c>
      <c r="ED44" s="33" t="s">
        <v>289</v>
      </c>
      <c r="EE44" s="33" t="s">
        <v>289</v>
      </c>
      <c r="EF44" s="33" t="s">
        <v>289</v>
      </c>
      <c r="EG44" s="33" t="s">
        <v>2343</v>
      </c>
      <c r="EH44" s="33">
        <v>1</v>
      </c>
      <c r="EI44" s="33">
        <v>1</v>
      </c>
      <c r="EJ44" s="33">
        <v>1</v>
      </c>
      <c r="EK44" s="33">
        <v>1</v>
      </c>
      <c r="EL44" s="33">
        <v>1</v>
      </c>
      <c r="EM44" s="33">
        <v>1</v>
      </c>
      <c r="EN44" s="33">
        <v>1</v>
      </c>
      <c r="EO44" s="33">
        <v>0</v>
      </c>
      <c r="EP44" s="33" t="s">
        <v>112</v>
      </c>
      <c r="EQ44" s="33">
        <v>25</v>
      </c>
      <c r="ER44" s="33" t="s">
        <v>289</v>
      </c>
      <c r="ES44" s="33" t="s">
        <v>289</v>
      </c>
      <c r="ET44" s="33">
        <v>25</v>
      </c>
      <c r="EU44" s="33" t="s">
        <v>117</v>
      </c>
      <c r="EV44" s="33">
        <v>25</v>
      </c>
      <c r="EW44" s="33" t="s">
        <v>117</v>
      </c>
      <c r="EX44" s="33" t="s">
        <v>112</v>
      </c>
      <c r="EY44" s="33">
        <v>75</v>
      </c>
      <c r="EZ44" s="33" t="s">
        <v>289</v>
      </c>
      <c r="FA44" s="33" t="s">
        <v>289</v>
      </c>
      <c r="FB44" s="33" t="s">
        <v>289</v>
      </c>
      <c r="FC44" s="34">
        <v>75</v>
      </c>
      <c r="FD44" s="34" t="s">
        <v>117</v>
      </c>
      <c r="FE44" s="33">
        <v>35</v>
      </c>
      <c r="FF44" s="33" t="s">
        <v>117</v>
      </c>
      <c r="FG44" s="33" t="s">
        <v>112</v>
      </c>
      <c r="FH44" s="33">
        <v>75</v>
      </c>
      <c r="FI44" s="33" t="s">
        <v>289</v>
      </c>
      <c r="FJ44" s="33" t="s">
        <v>289</v>
      </c>
      <c r="FK44" s="33" t="s">
        <v>289</v>
      </c>
      <c r="FL44" s="34"/>
      <c r="FM44" s="33" t="s">
        <v>117</v>
      </c>
      <c r="FN44" s="34" t="s">
        <v>112</v>
      </c>
      <c r="FO44" s="33">
        <v>50</v>
      </c>
      <c r="FP44" s="33" t="s">
        <v>289</v>
      </c>
      <c r="FQ44" s="33" t="s">
        <v>289</v>
      </c>
      <c r="FR44" s="33" t="s">
        <v>289</v>
      </c>
      <c r="FS44" s="33" t="s">
        <v>289</v>
      </c>
      <c r="FT44" s="33" t="s">
        <v>289</v>
      </c>
      <c r="FU44" s="33" t="s">
        <v>289</v>
      </c>
      <c r="FV44" s="33" t="s">
        <v>117</v>
      </c>
      <c r="FW44" s="33" t="s">
        <v>176</v>
      </c>
      <c r="FX44" s="33">
        <v>50</v>
      </c>
      <c r="FY44" s="33" t="s">
        <v>112</v>
      </c>
      <c r="FZ44" s="33">
        <v>20</v>
      </c>
      <c r="GA44" s="33" t="s">
        <v>289</v>
      </c>
      <c r="GB44" s="33" t="s">
        <v>289</v>
      </c>
      <c r="GC44" s="33">
        <v>20</v>
      </c>
      <c r="GD44" s="33" t="s">
        <v>117</v>
      </c>
      <c r="GE44" s="33" t="s">
        <v>112</v>
      </c>
      <c r="GF44" s="33" t="s">
        <v>130</v>
      </c>
      <c r="GG44" s="33">
        <v>0</v>
      </c>
      <c r="GH44" s="33">
        <v>0</v>
      </c>
      <c r="GI44" s="33">
        <v>0</v>
      </c>
      <c r="GJ44" s="33">
        <v>0</v>
      </c>
      <c r="GK44" s="33">
        <v>0</v>
      </c>
      <c r="GL44" s="33">
        <v>0</v>
      </c>
      <c r="GM44" s="33">
        <v>0</v>
      </c>
      <c r="GN44" s="33">
        <v>0</v>
      </c>
      <c r="GO44" s="33">
        <v>0</v>
      </c>
      <c r="GP44" s="33">
        <v>0</v>
      </c>
      <c r="GQ44" s="33">
        <v>0</v>
      </c>
      <c r="GR44" s="33">
        <v>0</v>
      </c>
      <c r="GS44" s="33">
        <v>0</v>
      </c>
      <c r="GT44" s="33">
        <v>0</v>
      </c>
      <c r="GU44" s="33">
        <v>1</v>
      </c>
      <c r="GV44" s="33">
        <v>0</v>
      </c>
      <c r="GW44" s="33" t="s">
        <v>2473</v>
      </c>
      <c r="GX44" s="33" t="s">
        <v>2415</v>
      </c>
      <c r="GY44" s="33">
        <v>0</v>
      </c>
      <c r="GZ44" s="33">
        <v>1</v>
      </c>
      <c r="HA44" s="33">
        <v>1</v>
      </c>
      <c r="HB44" s="33">
        <v>1</v>
      </c>
      <c r="HC44" s="33">
        <v>1</v>
      </c>
      <c r="HD44" s="33">
        <v>0</v>
      </c>
      <c r="HE44" s="33">
        <v>1</v>
      </c>
      <c r="HF44" s="33">
        <v>0</v>
      </c>
      <c r="HG44" s="33" t="s">
        <v>112</v>
      </c>
      <c r="HH44" s="33" t="s">
        <v>120</v>
      </c>
      <c r="HI44" s="33" t="s">
        <v>122</v>
      </c>
      <c r="HJ44" s="33" t="s">
        <v>117</v>
      </c>
      <c r="HK44" s="33" t="s">
        <v>117</v>
      </c>
      <c r="HL44" s="33" t="s">
        <v>289</v>
      </c>
      <c r="HM44" s="33" t="s">
        <v>289</v>
      </c>
      <c r="HN44" s="33" t="s">
        <v>289</v>
      </c>
      <c r="HO44" s="33" t="s">
        <v>289</v>
      </c>
      <c r="HP44" s="33" t="s">
        <v>289</v>
      </c>
      <c r="HQ44" s="33" t="s">
        <v>289</v>
      </c>
      <c r="HR44" s="33" t="s">
        <v>289</v>
      </c>
      <c r="HS44" s="33" t="s">
        <v>289</v>
      </c>
      <c r="HT44" s="33" t="s">
        <v>289</v>
      </c>
      <c r="HU44" s="33" t="s">
        <v>289</v>
      </c>
      <c r="HV44" s="33" t="s">
        <v>289</v>
      </c>
      <c r="HW44" s="33" t="s">
        <v>289</v>
      </c>
      <c r="HX44" s="33" t="s">
        <v>289</v>
      </c>
      <c r="HY44" s="33" t="s">
        <v>289</v>
      </c>
      <c r="HZ44" s="33" t="s">
        <v>289</v>
      </c>
      <c r="IA44" s="33" t="s">
        <v>289</v>
      </c>
      <c r="IB44" s="33" t="s">
        <v>289</v>
      </c>
      <c r="IC44" s="33" t="s">
        <v>289</v>
      </c>
      <c r="ID44" s="33" t="s">
        <v>289</v>
      </c>
      <c r="IE44" s="33" t="s">
        <v>289</v>
      </c>
      <c r="IF44" s="33" t="s">
        <v>289</v>
      </c>
      <c r="IG44" s="33" t="s">
        <v>289</v>
      </c>
      <c r="IH44" s="33" t="s">
        <v>289</v>
      </c>
      <c r="II44" s="33" t="s">
        <v>289</v>
      </c>
      <c r="IJ44" s="33" t="s">
        <v>289</v>
      </c>
      <c r="IK44" s="33" t="s">
        <v>289</v>
      </c>
      <c r="IL44" s="33" t="s">
        <v>289</v>
      </c>
      <c r="IM44" s="33" t="s">
        <v>289</v>
      </c>
      <c r="IN44" s="33" t="s">
        <v>289</v>
      </c>
      <c r="IO44" s="33" t="s">
        <v>289</v>
      </c>
      <c r="IP44" s="33" t="s">
        <v>289</v>
      </c>
      <c r="IQ44" s="33" t="s">
        <v>289</v>
      </c>
      <c r="IR44" s="33"/>
      <c r="IS44" s="33"/>
      <c r="IT44" s="33"/>
      <c r="IU44" s="33"/>
      <c r="IV44" s="33"/>
      <c r="IW44" s="33" t="s">
        <v>2543</v>
      </c>
      <c r="IX44" s="33" t="s">
        <v>289</v>
      </c>
      <c r="IY44" s="33">
        <v>153893551</v>
      </c>
      <c r="IZ44" s="33" t="s">
        <v>2614</v>
      </c>
      <c r="JA44" s="33" t="s">
        <v>2615</v>
      </c>
      <c r="JB44" s="33" t="s">
        <v>289</v>
      </c>
      <c r="JC44" s="33">
        <v>82</v>
      </c>
    </row>
    <row r="45" spans="2:263" x14ac:dyDescent="0.35">
      <c r="B45" s="33" t="s">
        <v>2618</v>
      </c>
      <c r="C45" s="33" t="s">
        <v>2616</v>
      </c>
      <c r="D45" s="33" t="s">
        <v>2617</v>
      </c>
      <c r="E45" s="33" t="s">
        <v>2472</v>
      </c>
      <c r="F45" s="33"/>
      <c r="G45" s="33"/>
      <c r="H45" s="33" t="s">
        <v>289</v>
      </c>
      <c r="I45" s="33" t="s">
        <v>2472</v>
      </c>
      <c r="J45" s="33" t="s">
        <v>141</v>
      </c>
      <c r="K45" s="33" t="s">
        <v>289</v>
      </c>
      <c r="L45" s="33" t="s">
        <v>142</v>
      </c>
      <c r="M45" s="33" t="s">
        <v>141</v>
      </c>
      <c r="N45" s="33" t="s">
        <v>141</v>
      </c>
      <c r="O45" s="33" t="s">
        <v>154</v>
      </c>
      <c r="P45" s="33" t="s">
        <v>289</v>
      </c>
      <c r="Q45" s="33" t="s">
        <v>120</v>
      </c>
      <c r="R45" s="33" t="s">
        <v>144</v>
      </c>
      <c r="S45" s="33" t="s">
        <v>140</v>
      </c>
      <c r="T45" s="33" t="s">
        <v>145</v>
      </c>
      <c r="U45" s="33" t="s">
        <v>144</v>
      </c>
      <c r="V45" s="33" t="s">
        <v>529</v>
      </c>
      <c r="W45" s="33" t="s">
        <v>140</v>
      </c>
      <c r="X45" s="33" t="s">
        <v>146</v>
      </c>
      <c r="Y45" s="33" t="s">
        <v>289</v>
      </c>
      <c r="Z45" s="34" t="s">
        <v>146</v>
      </c>
      <c r="AA45" s="33" t="s">
        <v>147</v>
      </c>
      <c r="AB45" s="33" t="s">
        <v>289</v>
      </c>
      <c r="AC45" s="34" t="s">
        <v>147</v>
      </c>
      <c r="AD45" s="33" t="s">
        <v>2326</v>
      </c>
      <c r="AE45" s="33" t="s">
        <v>148</v>
      </c>
      <c r="AF45" s="33" t="s">
        <v>147</v>
      </c>
      <c r="AG45" s="33" t="s">
        <v>147</v>
      </c>
      <c r="AH45" s="33" t="s">
        <v>2327</v>
      </c>
      <c r="AI45" s="33" t="s">
        <v>112</v>
      </c>
      <c r="AJ45" s="33" t="s">
        <v>289</v>
      </c>
      <c r="AK45" s="33" t="s">
        <v>112</v>
      </c>
      <c r="AL45" s="33" t="s">
        <v>289</v>
      </c>
      <c r="AM45" s="33" t="s">
        <v>2340</v>
      </c>
      <c r="AN45" s="33" t="s">
        <v>289</v>
      </c>
      <c r="AO45" s="33" t="s">
        <v>289</v>
      </c>
      <c r="AP45" s="33" t="s">
        <v>2329</v>
      </c>
      <c r="AQ45" s="33" t="s">
        <v>289</v>
      </c>
      <c r="AR45" s="33" t="s">
        <v>114</v>
      </c>
      <c r="AS45" s="33">
        <v>1</v>
      </c>
      <c r="AT45" s="33">
        <v>0</v>
      </c>
      <c r="AU45" s="33">
        <v>0</v>
      </c>
      <c r="AV45" s="33" t="s">
        <v>113</v>
      </c>
      <c r="AW45" s="33" t="s">
        <v>2351</v>
      </c>
      <c r="AX45" s="33" t="s">
        <v>115</v>
      </c>
      <c r="AY45" s="33">
        <v>1</v>
      </c>
      <c r="AZ45" s="33">
        <v>0</v>
      </c>
      <c r="BA45" s="33">
        <v>0</v>
      </c>
      <c r="BB45" s="33">
        <v>0</v>
      </c>
      <c r="BC45" s="33">
        <v>0</v>
      </c>
      <c r="BD45" s="33">
        <v>0</v>
      </c>
      <c r="BE45" s="33">
        <v>0</v>
      </c>
      <c r="BF45" s="33">
        <v>0</v>
      </c>
      <c r="BG45" s="33">
        <v>0</v>
      </c>
      <c r="BH45" s="33">
        <v>0</v>
      </c>
      <c r="BI45" s="33" t="s">
        <v>289</v>
      </c>
      <c r="BJ45" s="33" t="s">
        <v>116</v>
      </c>
      <c r="BK45" s="33" t="s">
        <v>2331</v>
      </c>
      <c r="BL45" s="33" t="s">
        <v>2362</v>
      </c>
      <c r="BM45" s="33">
        <v>1</v>
      </c>
      <c r="BN45" s="33">
        <v>1</v>
      </c>
      <c r="BO45" s="33">
        <v>1</v>
      </c>
      <c r="BP45" s="33">
        <v>1</v>
      </c>
      <c r="BQ45" s="33">
        <v>1</v>
      </c>
      <c r="BR45" s="33">
        <v>1</v>
      </c>
      <c r="BS45" s="33">
        <v>1</v>
      </c>
      <c r="BT45" s="33">
        <v>0</v>
      </c>
      <c r="BU45" s="33" t="s">
        <v>2353</v>
      </c>
      <c r="BV45" s="33">
        <v>150</v>
      </c>
      <c r="BW45" s="33">
        <v>75</v>
      </c>
      <c r="BX45" s="33" t="s">
        <v>112</v>
      </c>
      <c r="BY45" s="33">
        <v>250</v>
      </c>
      <c r="BZ45" s="33">
        <v>96.153846153846104</v>
      </c>
      <c r="CA45" s="33" t="s">
        <v>112</v>
      </c>
      <c r="CB45" s="33">
        <v>150</v>
      </c>
      <c r="CC45" s="33">
        <v>65.2173913043478</v>
      </c>
      <c r="CD45" s="33" t="s">
        <v>112</v>
      </c>
      <c r="CE45" s="33">
        <v>225</v>
      </c>
      <c r="CF45" s="33">
        <v>77.586206896551701</v>
      </c>
      <c r="CG45" s="33" t="s">
        <v>112</v>
      </c>
      <c r="CH45" s="33">
        <v>500</v>
      </c>
      <c r="CI45" s="33">
        <v>208.333333333333</v>
      </c>
      <c r="CJ45" s="33" t="s">
        <v>117</v>
      </c>
      <c r="CK45" s="33">
        <v>500</v>
      </c>
      <c r="CL45" s="33">
        <v>208.33333329999999</v>
      </c>
      <c r="CM45" s="33" t="s">
        <v>117</v>
      </c>
      <c r="CN45" s="33" t="s">
        <v>112</v>
      </c>
      <c r="CO45" s="33">
        <v>500</v>
      </c>
      <c r="CP45" s="33" t="s">
        <v>289</v>
      </c>
      <c r="CQ45" s="33" t="s">
        <v>289</v>
      </c>
      <c r="CR45" s="33" t="s">
        <v>289</v>
      </c>
      <c r="CS45" s="33" t="s">
        <v>289</v>
      </c>
      <c r="CT45" s="33" t="s">
        <v>289</v>
      </c>
      <c r="CU45" s="33" t="s">
        <v>289</v>
      </c>
      <c r="CV45" s="33" t="s">
        <v>176</v>
      </c>
      <c r="CW45" s="33">
        <v>500</v>
      </c>
      <c r="CX45" s="33" t="s">
        <v>112</v>
      </c>
      <c r="CY45" s="33" t="s">
        <v>117</v>
      </c>
      <c r="CZ45" s="33" t="s">
        <v>289</v>
      </c>
      <c r="DA45" s="33" t="s">
        <v>289</v>
      </c>
      <c r="DB45" s="33" t="s">
        <v>289</v>
      </c>
      <c r="DC45" s="33" t="s">
        <v>289</v>
      </c>
      <c r="DD45" s="33" t="s">
        <v>289</v>
      </c>
      <c r="DE45" s="33" t="s">
        <v>289</v>
      </c>
      <c r="DF45" s="33" t="s">
        <v>289</v>
      </c>
      <c r="DG45" s="33" t="s">
        <v>289</v>
      </c>
      <c r="DH45" s="33" t="s">
        <v>289</v>
      </c>
      <c r="DI45" s="33" t="s">
        <v>289</v>
      </c>
      <c r="DJ45" s="33" t="s">
        <v>289</v>
      </c>
      <c r="DK45" s="33" t="s">
        <v>289</v>
      </c>
      <c r="DL45" s="33" t="s">
        <v>289</v>
      </c>
      <c r="DM45" s="33" t="s">
        <v>289</v>
      </c>
      <c r="DN45" s="33" t="s">
        <v>289</v>
      </c>
      <c r="DO45" s="33" t="s">
        <v>289</v>
      </c>
      <c r="DP45" s="33" t="s">
        <v>289</v>
      </c>
      <c r="DQ45" s="33" t="s">
        <v>289</v>
      </c>
      <c r="DR45" s="33" t="s">
        <v>289</v>
      </c>
      <c r="DS45" s="33" t="s">
        <v>289</v>
      </c>
      <c r="DT45" s="33" t="s">
        <v>289</v>
      </c>
      <c r="DU45" s="33" t="s">
        <v>289</v>
      </c>
      <c r="DV45" s="33" t="s">
        <v>289</v>
      </c>
      <c r="DW45" s="33" t="s">
        <v>289</v>
      </c>
      <c r="DX45" s="33" t="s">
        <v>289</v>
      </c>
      <c r="DY45" s="33" t="s">
        <v>289</v>
      </c>
      <c r="DZ45" s="33" t="s">
        <v>289</v>
      </c>
      <c r="EA45" s="33" t="s">
        <v>289</v>
      </c>
      <c r="EB45" s="33" t="s">
        <v>112</v>
      </c>
      <c r="EC45" s="33" t="s">
        <v>120</v>
      </c>
      <c r="ED45" s="33" t="s">
        <v>122</v>
      </c>
      <c r="EE45" s="33" t="s">
        <v>112</v>
      </c>
      <c r="EF45" s="33" t="s">
        <v>117</v>
      </c>
      <c r="EG45" s="33" t="s">
        <v>289</v>
      </c>
      <c r="EH45" s="33" t="s">
        <v>289</v>
      </c>
      <c r="EI45" s="33" t="s">
        <v>289</v>
      </c>
      <c r="EJ45" s="33" t="s">
        <v>289</v>
      </c>
      <c r="EK45" s="33" t="s">
        <v>289</v>
      </c>
      <c r="EL45" s="33" t="s">
        <v>289</v>
      </c>
      <c r="EM45" s="33" t="s">
        <v>289</v>
      </c>
      <c r="EN45" s="33" t="s">
        <v>289</v>
      </c>
      <c r="EO45" s="33" t="s">
        <v>289</v>
      </c>
      <c r="EP45" s="33" t="s">
        <v>289</v>
      </c>
      <c r="EQ45" s="33" t="s">
        <v>289</v>
      </c>
      <c r="ER45" s="33" t="s">
        <v>289</v>
      </c>
      <c r="ES45" s="33" t="s">
        <v>289</v>
      </c>
      <c r="ET45" s="33" t="s">
        <v>289</v>
      </c>
      <c r="EU45" s="33" t="s">
        <v>289</v>
      </c>
      <c r="EV45" s="33" t="s">
        <v>289</v>
      </c>
      <c r="EW45" s="33" t="s">
        <v>289</v>
      </c>
      <c r="EX45" s="33" t="s">
        <v>289</v>
      </c>
      <c r="EY45" s="33" t="s">
        <v>289</v>
      </c>
      <c r="EZ45" s="33" t="s">
        <v>289</v>
      </c>
      <c r="FA45" s="33" t="s">
        <v>289</v>
      </c>
      <c r="FB45" s="33" t="s">
        <v>289</v>
      </c>
      <c r="FC45" s="34" t="s">
        <v>289</v>
      </c>
      <c r="FD45" s="34" t="s">
        <v>289</v>
      </c>
      <c r="FE45" s="33" t="s">
        <v>289</v>
      </c>
      <c r="FF45" s="33" t="s">
        <v>289</v>
      </c>
      <c r="FG45" s="33" t="s">
        <v>289</v>
      </c>
      <c r="FH45" s="33" t="s">
        <v>289</v>
      </c>
      <c r="FI45" s="33" t="s">
        <v>289</v>
      </c>
      <c r="FJ45" s="33" t="s">
        <v>289</v>
      </c>
      <c r="FK45" s="33" t="s">
        <v>289</v>
      </c>
      <c r="FL45" s="34"/>
      <c r="FM45" s="33" t="s">
        <v>289</v>
      </c>
      <c r="FN45" s="34" t="s">
        <v>289</v>
      </c>
      <c r="FO45" s="33" t="s">
        <v>289</v>
      </c>
      <c r="FP45" s="33" t="s">
        <v>289</v>
      </c>
      <c r="FQ45" s="33" t="s">
        <v>289</v>
      </c>
      <c r="FR45" s="33" t="s">
        <v>289</v>
      </c>
      <c r="FS45" s="33" t="s">
        <v>289</v>
      </c>
      <c r="FT45" s="33" t="s">
        <v>289</v>
      </c>
      <c r="FU45" s="33" t="s">
        <v>289</v>
      </c>
      <c r="FV45" s="33" t="s">
        <v>289</v>
      </c>
      <c r="FW45" s="33" t="s">
        <v>289</v>
      </c>
      <c r="FX45" s="33" t="s">
        <v>289</v>
      </c>
      <c r="FY45" s="33" t="s">
        <v>289</v>
      </c>
      <c r="FZ45" s="33" t="s">
        <v>289</v>
      </c>
      <c r="GA45" s="33" t="s">
        <v>289</v>
      </c>
      <c r="GB45" s="33" t="s">
        <v>289</v>
      </c>
      <c r="GC45" s="33" t="s">
        <v>289</v>
      </c>
      <c r="GD45" s="33" t="s">
        <v>289</v>
      </c>
      <c r="GE45" s="33" t="s">
        <v>289</v>
      </c>
      <c r="GF45" s="33" t="s">
        <v>289</v>
      </c>
      <c r="GG45" s="33" t="s">
        <v>289</v>
      </c>
      <c r="GH45" s="33" t="s">
        <v>289</v>
      </c>
      <c r="GI45" s="33" t="s">
        <v>289</v>
      </c>
      <c r="GJ45" s="33" t="s">
        <v>289</v>
      </c>
      <c r="GK45" s="33" t="s">
        <v>289</v>
      </c>
      <c r="GL45" s="33" t="s">
        <v>289</v>
      </c>
      <c r="GM45" s="33" t="s">
        <v>289</v>
      </c>
      <c r="GN45" s="33" t="s">
        <v>289</v>
      </c>
      <c r="GO45" s="33" t="s">
        <v>289</v>
      </c>
      <c r="GP45" s="33" t="s">
        <v>289</v>
      </c>
      <c r="GQ45" s="33" t="s">
        <v>289</v>
      </c>
      <c r="GR45" s="33" t="s">
        <v>289</v>
      </c>
      <c r="GS45" s="33" t="s">
        <v>289</v>
      </c>
      <c r="GT45" s="33" t="s">
        <v>289</v>
      </c>
      <c r="GU45" s="33" t="s">
        <v>289</v>
      </c>
      <c r="GV45" s="33" t="s">
        <v>289</v>
      </c>
      <c r="GW45" s="33" t="s">
        <v>289</v>
      </c>
      <c r="GX45" s="33" t="s">
        <v>289</v>
      </c>
      <c r="GY45" s="33" t="s">
        <v>289</v>
      </c>
      <c r="GZ45" s="33" t="s">
        <v>289</v>
      </c>
      <c r="HA45" s="33" t="s">
        <v>289</v>
      </c>
      <c r="HB45" s="33" t="s">
        <v>289</v>
      </c>
      <c r="HC45" s="33" t="s">
        <v>289</v>
      </c>
      <c r="HD45" s="33" t="s">
        <v>289</v>
      </c>
      <c r="HE45" s="33" t="s">
        <v>289</v>
      </c>
      <c r="HF45" s="33" t="s">
        <v>289</v>
      </c>
      <c r="HG45" s="33" t="s">
        <v>289</v>
      </c>
      <c r="HH45" s="33" t="s">
        <v>289</v>
      </c>
      <c r="HI45" s="33" t="s">
        <v>289</v>
      </c>
      <c r="HJ45" s="33" t="s">
        <v>289</v>
      </c>
      <c r="HK45" s="33" t="s">
        <v>289</v>
      </c>
      <c r="HL45" s="33" t="s">
        <v>289</v>
      </c>
      <c r="HM45" s="33" t="s">
        <v>289</v>
      </c>
      <c r="HN45" s="33" t="s">
        <v>289</v>
      </c>
      <c r="HO45" s="33" t="s">
        <v>289</v>
      </c>
      <c r="HP45" s="33" t="s">
        <v>289</v>
      </c>
      <c r="HQ45" s="33" t="s">
        <v>289</v>
      </c>
      <c r="HR45" s="33" t="s">
        <v>289</v>
      </c>
      <c r="HS45" s="33" t="s">
        <v>289</v>
      </c>
      <c r="HT45" s="33" t="s">
        <v>289</v>
      </c>
      <c r="HU45" s="33" t="s">
        <v>289</v>
      </c>
      <c r="HV45" s="33" t="s">
        <v>289</v>
      </c>
      <c r="HW45" s="33" t="s">
        <v>289</v>
      </c>
      <c r="HX45" s="33" t="s">
        <v>289</v>
      </c>
      <c r="HY45" s="33" t="s">
        <v>289</v>
      </c>
      <c r="HZ45" s="33" t="s">
        <v>289</v>
      </c>
      <c r="IA45" s="33" t="s">
        <v>289</v>
      </c>
      <c r="IB45" s="33" t="s">
        <v>289</v>
      </c>
      <c r="IC45" s="33" t="s">
        <v>289</v>
      </c>
      <c r="ID45" s="33" t="s">
        <v>289</v>
      </c>
      <c r="IE45" s="33" t="s">
        <v>289</v>
      </c>
      <c r="IF45" s="33" t="s">
        <v>289</v>
      </c>
      <c r="IG45" s="33" t="s">
        <v>289</v>
      </c>
      <c r="IH45" s="33" t="s">
        <v>289</v>
      </c>
      <c r="II45" s="33" t="s">
        <v>289</v>
      </c>
      <c r="IJ45" s="33" t="s">
        <v>289</v>
      </c>
      <c r="IK45" s="33" t="s">
        <v>289</v>
      </c>
      <c r="IL45" s="33" t="s">
        <v>289</v>
      </c>
      <c r="IM45" s="33" t="s">
        <v>289</v>
      </c>
      <c r="IN45" s="33" t="s">
        <v>289</v>
      </c>
      <c r="IO45" s="33" t="s">
        <v>289</v>
      </c>
      <c r="IP45" s="33" t="s">
        <v>289</v>
      </c>
      <c r="IQ45" s="33" t="s">
        <v>289</v>
      </c>
      <c r="IR45" s="33"/>
      <c r="IS45" s="33"/>
      <c r="IT45" s="33"/>
      <c r="IU45" s="33"/>
      <c r="IV45" s="33"/>
      <c r="IW45" s="33" t="s">
        <v>289</v>
      </c>
      <c r="IX45" s="33" t="s">
        <v>289</v>
      </c>
      <c r="IY45" s="33">
        <v>153876608</v>
      </c>
      <c r="IZ45" s="33" t="s">
        <v>2618</v>
      </c>
      <c r="JA45" s="33" t="s">
        <v>2619</v>
      </c>
      <c r="JB45" s="33" t="s">
        <v>289</v>
      </c>
      <c r="JC45" s="33">
        <v>88</v>
      </c>
    </row>
    <row r="46" spans="2:263" x14ac:dyDescent="0.35">
      <c r="B46" s="33" t="s">
        <v>2624</v>
      </c>
      <c r="C46" s="33" t="s">
        <v>2620</v>
      </c>
      <c r="D46" s="33" t="s">
        <v>2621</v>
      </c>
      <c r="E46" s="33" t="s">
        <v>2367</v>
      </c>
      <c r="F46" s="33"/>
      <c r="G46" s="33"/>
      <c r="H46" s="33" t="s">
        <v>2622</v>
      </c>
      <c r="I46" s="33" t="s">
        <v>2369</v>
      </c>
      <c r="J46" s="33" t="s">
        <v>198</v>
      </c>
      <c r="K46" s="33" t="s">
        <v>289</v>
      </c>
      <c r="L46" s="33" t="s">
        <v>199</v>
      </c>
      <c r="M46" s="33" t="s">
        <v>198</v>
      </c>
      <c r="N46" s="33" t="s">
        <v>198</v>
      </c>
      <c r="O46" s="33" t="s">
        <v>200</v>
      </c>
      <c r="P46" s="33" t="s">
        <v>289</v>
      </c>
      <c r="Q46" s="33" t="s">
        <v>201</v>
      </c>
      <c r="R46" s="33" t="s">
        <v>205</v>
      </c>
      <c r="S46" s="33" t="s">
        <v>952</v>
      </c>
      <c r="T46" s="33" t="s">
        <v>549</v>
      </c>
      <c r="U46" s="33" t="s">
        <v>205</v>
      </c>
      <c r="V46" s="33" t="s">
        <v>951</v>
      </c>
      <c r="W46" s="33" t="s">
        <v>952</v>
      </c>
      <c r="X46" s="33" t="s">
        <v>110</v>
      </c>
      <c r="Y46" s="33" t="s">
        <v>234</v>
      </c>
      <c r="Z46" s="34" t="s">
        <v>234</v>
      </c>
      <c r="AA46" s="33" t="s">
        <v>2609</v>
      </c>
      <c r="AB46" s="33" t="s">
        <v>289</v>
      </c>
      <c r="AC46" s="34" t="s">
        <v>2609</v>
      </c>
      <c r="AD46" s="33" t="s">
        <v>2361</v>
      </c>
      <c r="AE46" s="33" t="s">
        <v>548</v>
      </c>
      <c r="AF46" s="33" t="s">
        <v>2609</v>
      </c>
      <c r="AG46" s="33" t="s">
        <v>2609</v>
      </c>
      <c r="AH46" s="33" t="s">
        <v>2327</v>
      </c>
      <c r="AI46" s="33" t="s">
        <v>112</v>
      </c>
      <c r="AJ46" s="33" t="s">
        <v>289</v>
      </c>
      <c r="AK46" s="33" t="s">
        <v>112</v>
      </c>
      <c r="AL46" s="33" t="s">
        <v>289</v>
      </c>
      <c r="AM46" s="33" t="s">
        <v>2328</v>
      </c>
      <c r="AN46" s="33" t="s">
        <v>289</v>
      </c>
      <c r="AO46" s="33" t="s">
        <v>289</v>
      </c>
      <c r="AP46" s="33" t="s">
        <v>2350</v>
      </c>
      <c r="AQ46" s="33" t="s">
        <v>289</v>
      </c>
      <c r="AR46" s="33" t="s">
        <v>2370</v>
      </c>
      <c r="AS46" s="33">
        <v>1</v>
      </c>
      <c r="AT46" s="33">
        <v>1</v>
      </c>
      <c r="AU46" s="33">
        <v>0</v>
      </c>
      <c r="AV46" s="33" t="s">
        <v>113</v>
      </c>
      <c r="AW46" s="33" t="s">
        <v>2351</v>
      </c>
      <c r="AX46" s="33" t="s">
        <v>115</v>
      </c>
      <c r="AY46" s="33">
        <v>1</v>
      </c>
      <c r="AZ46" s="33">
        <v>0</v>
      </c>
      <c r="BA46" s="33">
        <v>0</v>
      </c>
      <c r="BB46" s="33">
        <v>0</v>
      </c>
      <c r="BC46" s="33">
        <v>0</v>
      </c>
      <c r="BD46" s="33">
        <v>0</v>
      </c>
      <c r="BE46" s="33">
        <v>0</v>
      </c>
      <c r="BF46" s="33">
        <v>0</v>
      </c>
      <c r="BG46" s="33">
        <v>0</v>
      </c>
      <c r="BH46" s="33">
        <v>0</v>
      </c>
      <c r="BI46" s="33" t="s">
        <v>289</v>
      </c>
      <c r="BJ46" s="33" t="s">
        <v>116</v>
      </c>
      <c r="BK46" s="33" t="s">
        <v>151</v>
      </c>
      <c r="BL46" s="33" t="s">
        <v>2362</v>
      </c>
      <c r="BM46" s="33">
        <v>1</v>
      </c>
      <c r="BN46" s="33">
        <v>1</v>
      </c>
      <c r="BO46" s="33">
        <v>1</v>
      </c>
      <c r="BP46" s="33">
        <v>1</v>
      </c>
      <c r="BQ46" s="33">
        <v>1</v>
      </c>
      <c r="BR46" s="33">
        <v>1</v>
      </c>
      <c r="BS46" s="33">
        <v>1</v>
      </c>
      <c r="BT46" s="33">
        <v>0</v>
      </c>
      <c r="BU46" s="33" t="s">
        <v>2353</v>
      </c>
      <c r="BV46" s="33">
        <v>240</v>
      </c>
      <c r="BW46" s="33">
        <v>120</v>
      </c>
      <c r="BX46" s="33" t="s">
        <v>112</v>
      </c>
      <c r="BY46" s="33">
        <v>240</v>
      </c>
      <c r="BZ46" s="33">
        <v>92.307692307692307</v>
      </c>
      <c r="CA46" s="33" t="s">
        <v>112</v>
      </c>
      <c r="CB46" s="33">
        <v>180</v>
      </c>
      <c r="CC46" s="33">
        <v>78.260869565217305</v>
      </c>
      <c r="CD46" s="33" t="s">
        <v>112</v>
      </c>
      <c r="CE46" s="33">
        <v>240</v>
      </c>
      <c r="CF46" s="33">
        <v>82.758620689655103</v>
      </c>
      <c r="CG46" s="33" t="s">
        <v>112</v>
      </c>
      <c r="CH46" s="33">
        <v>600</v>
      </c>
      <c r="CI46" s="33">
        <v>250</v>
      </c>
      <c r="CJ46" s="33" t="s">
        <v>112</v>
      </c>
      <c r="CK46" s="33">
        <v>750</v>
      </c>
      <c r="CL46" s="33">
        <v>312.5</v>
      </c>
      <c r="CM46" s="33" t="s">
        <v>112</v>
      </c>
      <c r="CN46" s="33" t="s">
        <v>112</v>
      </c>
      <c r="CO46" s="33">
        <v>400</v>
      </c>
      <c r="CP46" s="33" t="s">
        <v>289</v>
      </c>
      <c r="CQ46" s="33" t="s">
        <v>289</v>
      </c>
      <c r="CR46" s="33" t="s">
        <v>289</v>
      </c>
      <c r="CS46" s="33" t="s">
        <v>289</v>
      </c>
      <c r="CT46" s="33" t="s">
        <v>289</v>
      </c>
      <c r="CU46" s="33" t="s">
        <v>289</v>
      </c>
      <c r="CV46" s="33" t="s">
        <v>176</v>
      </c>
      <c r="CW46" s="33">
        <v>400</v>
      </c>
      <c r="CX46" s="33" t="s">
        <v>112</v>
      </c>
      <c r="CY46" s="33" t="s">
        <v>112</v>
      </c>
      <c r="CZ46" s="33" t="s">
        <v>2528</v>
      </c>
      <c r="DA46" s="33">
        <v>1</v>
      </c>
      <c r="DB46" s="33">
        <v>0</v>
      </c>
      <c r="DC46" s="33">
        <v>0</v>
      </c>
      <c r="DD46" s="33">
        <v>0</v>
      </c>
      <c r="DE46" s="33">
        <v>0</v>
      </c>
      <c r="DF46" s="33">
        <v>0</v>
      </c>
      <c r="DG46" s="33">
        <v>0</v>
      </c>
      <c r="DH46" s="33">
        <v>0</v>
      </c>
      <c r="DI46" s="33">
        <v>0</v>
      </c>
      <c r="DJ46" s="33">
        <v>0</v>
      </c>
      <c r="DK46" s="33">
        <v>1</v>
      </c>
      <c r="DL46" s="33">
        <v>0</v>
      </c>
      <c r="DM46" s="33">
        <v>0</v>
      </c>
      <c r="DN46" s="33">
        <v>0</v>
      </c>
      <c r="DO46" s="33">
        <v>0</v>
      </c>
      <c r="DP46" s="33">
        <v>0</v>
      </c>
      <c r="DQ46" s="33">
        <v>0</v>
      </c>
      <c r="DR46" s="33" t="s">
        <v>289</v>
      </c>
      <c r="DS46" s="33" t="s">
        <v>2623</v>
      </c>
      <c r="DT46" s="33">
        <v>0</v>
      </c>
      <c r="DU46" s="33">
        <v>1</v>
      </c>
      <c r="DV46" s="33">
        <v>0</v>
      </c>
      <c r="DW46" s="33">
        <v>1</v>
      </c>
      <c r="DX46" s="33">
        <v>1</v>
      </c>
      <c r="DY46" s="33">
        <v>0</v>
      </c>
      <c r="DZ46" s="33">
        <v>0</v>
      </c>
      <c r="EA46" s="33">
        <v>0</v>
      </c>
      <c r="EB46" s="33" t="s">
        <v>112</v>
      </c>
      <c r="EC46" s="33" t="s">
        <v>201</v>
      </c>
      <c r="ED46" s="33" t="s">
        <v>205</v>
      </c>
      <c r="EE46" s="33" t="s">
        <v>117</v>
      </c>
      <c r="EF46" s="33" t="s">
        <v>117</v>
      </c>
      <c r="EG46" s="33" t="s">
        <v>2343</v>
      </c>
      <c r="EH46" s="33">
        <v>1</v>
      </c>
      <c r="EI46" s="33">
        <v>1</v>
      </c>
      <c r="EJ46" s="33">
        <v>1</v>
      </c>
      <c r="EK46" s="33">
        <v>1</v>
      </c>
      <c r="EL46" s="33">
        <v>1</v>
      </c>
      <c r="EM46" s="33">
        <v>1</v>
      </c>
      <c r="EN46" s="33">
        <v>1</v>
      </c>
      <c r="EO46" s="33">
        <v>0</v>
      </c>
      <c r="EP46" s="33" t="s">
        <v>112</v>
      </c>
      <c r="EQ46" s="33">
        <v>50</v>
      </c>
      <c r="ER46" s="33" t="s">
        <v>289</v>
      </c>
      <c r="ES46" s="33" t="s">
        <v>289</v>
      </c>
      <c r="ET46" s="33">
        <v>50</v>
      </c>
      <c r="EU46" s="33" t="s">
        <v>140</v>
      </c>
      <c r="EV46" s="33">
        <v>25</v>
      </c>
      <c r="EW46" s="33" t="s">
        <v>140</v>
      </c>
      <c r="EX46" s="33" t="s">
        <v>112</v>
      </c>
      <c r="EY46" s="33">
        <v>75</v>
      </c>
      <c r="EZ46" s="33" t="s">
        <v>289</v>
      </c>
      <c r="FA46" s="33" t="s">
        <v>289</v>
      </c>
      <c r="FB46" s="33" t="s">
        <v>289</v>
      </c>
      <c r="FC46" s="34">
        <v>75</v>
      </c>
      <c r="FD46" s="34" t="s">
        <v>112</v>
      </c>
      <c r="FE46" s="33">
        <v>25</v>
      </c>
      <c r="FF46" s="33" t="s">
        <v>112</v>
      </c>
      <c r="FG46" s="33" t="s">
        <v>112</v>
      </c>
      <c r="FH46" s="33">
        <v>100</v>
      </c>
      <c r="FI46" s="33" t="s">
        <v>289</v>
      </c>
      <c r="FJ46" s="33" t="s">
        <v>289</v>
      </c>
      <c r="FK46" s="33" t="s">
        <v>289</v>
      </c>
      <c r="FL46" s="34"/>
      <c r="FM46" s="33" t="s">
        <v>112</v>
      </c>
      <c r="FN46" s="34" t="s">
        <v>112</v>
      </c>
      <c r="FO46" s="33">
        <v>50</v>
      </c>
      <c r="FP46" s="33" t="s">
        <v>289</v>
      </c>
      <c r="FQ46" s="33" t="s">
        <v>289</v>
      </c>
      <c r="FR46" s="33" t="s">
        <v>289</v>
      </c>
      <c r="FS46" s="33" t="s">
        <v>289</v>
      </c>
      <c r="FT46" s="33" t="s">
        <v>289</v>
      </c>
      <c r="FU46" s="33" t="s">
        <v>289</v>
      </c>
      <c r="FV46" s="33" t="s">
        <v>117</v>
      </c>
      <c r="FW46" s="33" t="s">
        <v>176</v>
      </c>
      <c r="FX46" s="33">
        <v>50</v>
      </c>
      <c r="FY46" s="33" t="s">
        <v>112</v>
      </c>
      <c r="FZ46" s="33">
        <v>25</v>
      </c>
      <c r="GA46" s="33" t="s">
        <v>289</v>
      </c>
      <c r="GB46" s="33" t="s">
        <v>289</v>
      </c>
      <c r="GC46" s="33">
        <v>25</v>
      </c>
      <c r="GD46" s="33" t="s">
        <v>112</v>
      </c>
      <c r="GE46" s="33" t="s">
        <v>117</v>
      </c>
      <c r="GF46" s="33" t="s">
        <v>289</v>
      </c>
      <c r="GG46" s="33" t="s">
        <v>289</v>
      </c>
      <c r="GH46" s="33" t="s">
        <v>289</v>
      </c>
      <c r="GI46" s="33" t="s">
        <v>289</v>
      </c>
      <c r="GJ46" s="33" t="s">
        <v>289</v>
      </c>
      <c r="GK46" s="33" t="s">
        <v>289</v>
      </c>
      <c r="GL46" s="33" t="s">
        <v>289</v>
      </c>
      <c r="GM46" s="33" t="s">
        <v>289</v>
      </c>
      <c r="GN46" s="33" t="s">
        <v>289</v>
      </c>
      <c r="GO46" s="33" t="s">
        <v>289</v>
      </c>
      <c r="GP46" s="33" t="s">
        <v>289</v>
      </c>
      <c r="GQ46" s="33" t="s">
        <v>289</v>
      </c>
      <c r="GR46" s="33" t="s">
        <v>289</v>
      </c>
      <c r="GS46" s="33" t="s">
        <v>289</v>
      </c>
      <c r="GT46" s="33" t="s">
        <v>289</v>
      </c>
      <c r="GU46" s="33" t="s">
        <v>289</v>
      </c>
      <c r="GV46" s="33" t="s">
        <v>289</v>
      </c>
      <c r="GW46" s="33" t="s">
        <v>289</v>
      </c>
      <c r="GX46" s="33" t="s">
        <v>289</v>
      </c>
      <c r="GY46" s="33" t="s">
        <v>289</v>
      </c>
      <c r="GZ46" s="33" t="s">
        <v>289</v>
      </c>
      <c r="HA46" s="33" t="s">
        <v>289</v>
      </c>
      <c r="HB46" s="33" t="s">
        <v>289</v>
      </c>
      <c r="HC46" s="33" t="s">
        <v>289</v>
      </c>
      <c r="HD46" s="33" t="s">
        <v>289</v>
      </c>
      <c r="HE46" s="33" t="s">
        <v>289</v>
      </c>
      <c r="HF46" s="33" t="s">
        <v>289</v>
      </c>
      <c r="HG46" s="33" t="s">
        <v>112</v>
      </c>
      <c r="HH46" s="33" t="s">
        <v>201</v>
      </c>
      <c r="HI46" s="33" t="s">
        <v>205</v>
      </c>
      <c r="HJ46" s="33" t="s">
        <v>117</v>
      </c>
      <c r="HK46" s="33" t="s">
        <v>117</v>
      </c>
      <c r="HL46" s="33" t="s">
        <v>289</v>
      </c>
      <c r="HM46" s="33" t="s">
        <v>289</v>
      </c>
      <c r="HN46" s="33" t="s">
        <v>289</v>
      </c>
      <c r="HO46" s="33" t="s">
        <v>289</v>
      </c>
      <c r="HP46" s="33" t="s">
        <v>289</v>
      </c>
      <c r="HQ46" s="33" t="s">
        <v>289</v>
      </c>
      <c r="HR46" s="33" t="s">
        <v>289</v>
      </c>
      <c r="HS46" s="33" t="s">
        <v>289</v>
      </c>
      <c r="HT46" s="33" t="s">
        <v>289</v>
      </c>
      <c r="HU46" s="33" t="s">
        <v>289</v>
      </c>
      <c r="HV46" s="33" t="s">
        <v>289</v>
      </c>
      <c r="HW46" s="33" t="s">
        <v>289</v>
      </c>
      <c r="HX46" s="33" t="s">
        <v>289</v>
      </c>
      <c r="HY46" s="33" t="s">
        <v>289</v>
      </c>
      <c r="HZ46" s="33" t="s">
        <v>289</v>
      </c>
      <c r="IA46" s="33" t="s">
        <v>289</v>
      </c>
      <c r="IB46" s="33" t="s">
        <v>289</v>
      </c>
      <c r="IC46" s="33" t="s">
        <v>289</v>
      </c>
      <c r="ID46" s="33" t="s">
        <v>289</v>
      </c>
      <c r="IE46" s="33" t="s">
        <v>289</v>
      </c>
      <c r="IF46" s="33" t="s">
        <v>289</v>
      </c>
      <c r="IG46" s="33" t="s">
        <v>289</v>
      </c>
      <c r="IH46" s="33" t="s">
        <v>289</v>
      </c>
      <c r="II46" s="33" t="s">
        <v>289</v>
      </c>
      <c r="IJ46" s="33" t="s">
        <v>289</v>
      </c>
      <c r="IK46" s="33" t="s">
        <v>289</v>
      </c>
      <c r="IL46" s="33" t="s">
        <v>289</v>
      </c>
      <c r="IM46" s="33" t="s">
        <v>289</v>
      </c>
      <c r="IN46" s="33" t="s">
        <v>289</v>
      </c>
      <c r="IO46" s="33" t="s">
        <v>289</v>
      </c>
      <c r="IP46" s="33" t="s">
        <v>289</v>
      </c>
      <c r="IQ46" s="33" t="s">
        <v>289</v>
      </c>
      <c r="IR46" s="33"/>
      <c r="IS46" s="33"/>
      <c r="IT46" s="33"/>
      <c r="IU46" s="33"/>
      <c r="IV46" s="33"/>
      <c r="IW46" s="33" t="s">
        <v>289</v>
      </c>
      <c r="IX46" s="33" t="s">
        <v>289</v>
      </c>
      <c r="IY46" s="33">
        <v>154947966</v>
      </c>
      <c r="IZ46" s="33" t="s">
        <v>2624</v>
      </c>
      <c r="JA46" s="33" t="s">
        <v>2625</v>
      </c>
      <c r="JB46" s="33" t="s">
        <v>289</v>
      </c>
      <c r="JC46" s="33">
        <v>138</v>
      </c>
    </row>
    <row r="47" spans="2:263" x14ac:dyDescent="0.35">
      <c r="B47" s="33" t="s">
        <v>2630</v>
      </c>
      <c r="C47" s="33" t="s">
        <v>2626</v>
      </c>
      <c r="D47" s="33" t="s">
        <v>2627</v>
      </c>
      <c r="E47" s="33" t="s">
        <v>2367</v>
      </c>
      <c r="F47" s="33"/>
      <c r="G47" s="33"/>
      <c r="H47" s="33" t="s">
        <v>2628</v>
      </c>
      <c r="I47" s="33" t="s">
        <v>2369</v>
      </c>
      <c r="J47" s="33" t="s">
        <v>198</v>
      </c>
      <c r="K47" s="33" t="s">
        <v>289</v>
      </c>
      <c r="L47" s="33" t="s">
        <v>199</v>
      </c>
      <c r="M47" s="33" t="s">
        <v>198</v>
      </c>
      <c r="N47" s="33" t="s">
        <v>198</v>
      </c>
      <c r="O47" s="33" t="s">
        <v>200</v>
      </c>
      <c r="P47" s="33" t="s">
        <v>289</v>
      </c>
      <c r="Q47" s="33" t="s">
        <v>201</v>
      </c>
      <c r="R47" s="33" t="s">
        <v>205</v>
      </c>
      <c r="S47" s="33" t="s">
        <v>952</v>
      </c>
      <c r="T47" s="33" t="s">
        <v>549</v>
      </c>
      <c r="U47" s="33" t="s">
        <v>205</v>
      </c>
      <c r="V47" s="33" t="s">
        <v>951</v>
      </c>
      <c r="W47" s="33" t="s">
        <v>952</v>
      </c>
      <c r="X47" s="33" t="s">
        <v>110</v>
      </c>
      <c r="Y47" s="33" t="s">
        <v>2629</v>
      </c>
      <c r="Z47" s="34" t="s">
        <v>2629</v>
      </c>
      <c r="AA47" s="33" t="s">
        <v>2609</v>
      </c>
      <c r="AB47" s="33" t="s">
        <v>289</v>
      </c>
      <c r="AC47" s="34" t="s">
        <v>2609</v>
      </c>
      <c r="AD47" s="33" t="s">
        <v>2361</v>
      </c>
      <c r="AE47" s="33" t="s">
        <v>548</v>
      </c>
      <c r="AF47" s="33" t="s">
        <v>2609</v>
      </c>
      <c r="AG47" s="33" t="s">
        <v>2609</v>
      </c>
      <c r="AH47" s="33" t="s">
        <v>2327</v>
      </c>
      <c r="AI47" s="33" t="s">
        <v>112</v>
      </c>
      <c r="AJ47" s="33" t="s">
        <v>289</v>
      </c>
      <c r="AK47" s="33" t="s">
        <v>112</v>
      </c>
      <c r="AL47" s="33" t="s">
        <v>289</v>
      </c>
      <c r="AM47" s="33" t="s">
        <v>2328</v>
      </c>
      <c r="AN47" s="33" t="s">
        <v>289</v>
      </c>
      <c r="AO47" s="33" t="s">
        <v>289</v>
      </c>
      <c r="AP47" s="33" t="s">
        <v>2350</v>
      </c>
      <c r="AQ47" s="33" t="s">
        <v>289</v>
      </c>
      <c r="AR47" s="33" t="s">
        <v>137</v>
      </c>
      <c r="AS47" s="33">
        <v>0</v>
      </c>
      <c r="AT47" s="33">
        <v>1</v>
      </c>
      <c r="AU47" s="33">
        <v>0</v>
      </c>
      <c r="AV47" s="33" t="s">
        <v>138</v>
      </c>
      <c r="AW47" s="33" t="s">
        <v>2330</v>
      </c>
      <c r="AX47" s="33" t="s">
        <v>115</v>
      </c>
      <c r="AY47" s="33">
        <v>1</v>
      </c>
      <c r="AZ47" s="33">
        <v>0</v>
      </c>
      <c r="BA47" s="33">
        <v>0</v>
      </c>
      <c r="BB47" s="33">
        <v>0</v>
      </c>
      <c r="BC47" s="33">
        <v>0</v>
      </c>
      <c r="BD47" s="33">
        <v>0</v>
      </c>
      <c r="BE47" s="33">
        <v>0</v>
      </c>
      <c r="BF47" s="33">
        <v>0</v>
      </c>
      <c r="BG47" s="33">
        <v>0</v>
      </c>
      <c r="BH47" s="33">
        <v>0</v>
      </c>
      <c r="BI47" s="33" t="s">
        <v>289</v>
      </c>
      <c r="BJ47" s="33" t="s">
        <v>135</v>
      </c>
      <c r="BK47" s="33" t="s">
        <v>2331</v>
      </c>
      <c r="BL47" s="33" t="s">
        <v>289</v>
      </c>
      <c r="BM47" s="33" t="s">
        <v>289</v>
      </c>
      <c r="BN47" s="33" t="s">
        <v>289</v>
      </c>
      <c r="BO47" s="33" t="s">
        <v>289</v>
      </c>
      <c r="BP47" s="33" t="s">
        <v>289</v>
      </c>
      <c r="BQ47" s="33" t="s">
        <v>289</v>
      </c>
      <c r="BR47" s="33" t="s">
        <v>289</v>
      </c>
      <c r="BS47" s="33" t="s">
        <v>289</v>
      </c>
      <c r="BT47" s="33" t="s">
        <v>289</v>
      </c>
      <c r="BU47" s="33" t="s">
        <v>289</v>
      </c>
      <c r="BV47" s="33" t="s">
        <v>289</v>
      </c>
      <c r="BW47" s="33" t="s">
        <v>289</v>
      </c>
      <c r="BX47" s="33" t="s">
        <v>289</v>
      </c>
      <c r="BY47" s="33" t="s">
        <v>289</v>
      </c>
      <c r="BZ47" s="33" t="s">
        <v>289</v>
      </c>
      <c r="CA47" s="33" t="s">
        <v>289</v>
      </c>
      <c r="CB47" s="33" t="s">
        <v>289</v>
      </c>
      <c r="CC47" s="33" t="s">
        <v>289</v>
      </c>
      <c r="CD47" s="33" t="s">
        <v>289</v>
      </c>
      <c r="CE47" s="33" t="s">
        <v>289</v>
      </c>
      <c r="CF47" s="33" t="s">
        <v>289</v>
      </c>
      <c r="CG47" s="33" t="s">
        <v>289</v>
      </c>
      <c r="CH47" s="33" t="s">
        <v>289</v>
      </c>
      <c r="CI47" s="33" t="s">
        <v>289</v>
      </c>
      <c r="CJ47" s="33" t="s">
        <v>289</v>
      </c>
      <c r="CK47" s="33" t="s">
        <v>289</v>
      </c>
      <c r="CL47" s="33" t="s">
        <v>289</v>
      </c>
      <c r="CM47" s="33" t="s">
        <v>289</v>
      </c>
      <c r="CN47" s="33" t="s">
        <v>289</v>
      </c>
      <c r="CO47" s="33" t="s">
        <v>289</v>
      </c>
      <c r="CP47" s="33" t="s">
        <v>289</v>
      </c>
      <c r="CQ47" s="33" t="s">
        <v>289</v>
      </c>
      <c r="CR47" s="33" t="s">
        <v>289</v>
      </c>
      <c r="CS47" s="33" t="s">
        <v>289</v>
      </c>
      <c r="CT47" s="33" t="s">
        <v>289</v>
      </c>
      <c r="CU47" s="33" t="s">
        <v>289</v>
      </c>
      <c r="CV47" s="33" t="s">
        <v>289</v>
      </c>
      <c r="CW47" s="33" t="s">
        <v>289</v>
      </c>
      <c r="CX47" s="33" t="s">
        <v>289</v>
      </c>
      <c r="CY47" s="33" t="s">
        <v>289</v>
      </c>
      <c r="CZ47" s="33" t="s">
        <v>289</v>
      </c>
      <c r="DA47" s="33" t="s">
        <v>289</v>
      </c>
      <c r="DB47" s="33" t="s">
        <v>289</v>
      </c>
      <c r="DC47" s="33" t="s">
        <v>289</v>
      </c>
      <c r="DD47" s="33" t="s">
        <v>289</v>
      </c>
      <c r="DE47" s="33" t="s">
        <v>289</v>
      </c>
      <c r="DF47" s="33" t="s">
        <v>289</v>
      </c>
      <c r="DG47" s="33" t="s">
        <v>289</v>
      </c>
      <c r="DH47" s="33" t="s">
        <v>289</v>
      </c>
      <c r="DI47" s="33" t="s">
        <v>289</v>
      </c>
      <c r="DJ47" s="33" t="s">
        <v>289</v>
      </c>
      <c r="DK47" s="33" t="s">
        <v>289</v>
      </c>
      <c r="DL47" s="33" t="s">
        <v>289</v>
      </c>
      <c r="DM47" s="33" t="s">
        <v>289</v>
      </c>
      <c r="DN47" s="33" t="s">
        <v>289</v>
      </c>
      <c r="DO47" s="33" t="s">
        <v>289</v>
      </c>
      <c r="DP47" s="33" t="s">
        <v>289</v>
      </c>
      <c r="DQ47" s="33" t="s">
        <v>289</v>
      </c>
      <c r="DR47" s="33" t="s">
        <v>289</v>
      </c>
      <c r="DS47" s="33" t="s">
        <v>289</v>
      </c>
      <c r="DT47" s="33" t="s">
        <v>289</v>
      </c>
      <c r="DU47" s="33" t="s">
        <v>289</v>
      </c>
      <c r="DV47" s="33" t="s">
        <v>289</v>
      </c>
      <c r="DW47" s="33" t="s">
        <v>289</v>
      </c>
      <c r="DX47" s="33" t="s">
        <v>289</v>
      </c>
      <c r="DY47" s="33" t="s">
        <v>289</v>
      </c>
      <c r="DZ47" s="33" t="s">
        <v>289</v>
      </c>
      <c r="EA47" s="33" t="s">
        <v>289</v>
      </c>
      <c r="EB47" s="33" t="s">
        <v>289</v>
      </c>
      <c r="EC47" s="33" t="s">
        <v>289</v>
      </c>
      <c r="ED47" s="33" t="s">
        <v>289</v>
      </c>
      <c r="EE47" s="33" t="s">
        <v>289</v>
      </c>
      <c r="EF47" s="33" t="s">
        <v>289</v>
      </c>
      <c r="EG47" s="33" t="s">
        <v>2343</v>
      </c>
      <c r="EH47" s="33">
        <v>1</v>
      </c>
      <c r="EI47" s="33">
        <v>1</v>
      </c>
      <c r="EJ47" s="33">
        <v>1</v>
      </c>
      <c r="EK47" s="33">
        <v>1</v>
      </c>
      <c r="EL47" s="33">
        <v>1</v>
      </c>
      <c r="EM47" s="33">
        <v>1</v>
      </c>
      <c r="EN47" s="33">
        <v>1</v>
      </c>
      <c r="EO47" s="33">
        <v>0</v>
      </c>
      <c r="EP47" s="33" t="s">
        <v>112</v>
      </c>
      <c r="EQ47" s="33">
        <v>25</v>
      </c>
      <c r="ER47" s="33" t="s">
        <v>289</v>
      </c>
      <c r="ES47" s="33" t="s">
        <v>289</v>
      </c>
      <c r="ET47" s="33">
        <v>25</v>
      </c>
      <c r="EU47" s="33" t="s">
        <v>112</v>
      </c>
      <c r="EV47" s="33">
        <v>25</v>
      </c>
      <c r="EW47" s="33" t="s">
        <v>112</v>
      </c>
      <c r="EX47" s="33" t="s">
        <v>112</v>
      </c>
      <c r="EY47" s="33">
        <v>75</v>
      </c>
      <c r="EZ47" s="33" t="s">
        <v>289</v>
      </c>
      <c r="FA47" s="33" t="s">
        <v>289</v>
      </c>
      <c r="FB47" s="33" t="s">
        <v>289</v>
      </c>
      <c r="FC47" s="34">
        <v>75</v>
      </c>
      <c r="FD47" s="34" t="s">
        <v>112</v>
      </c>
      <c r="FE47" s="33">
        <v>25</v>
      </c>
      <c r="FF47" s="33" t="s">
        <v>112</v>
      </c>
      <c r="FG47" s="33" t="s">
        <v>112</v>
      </c>
      <c r="FH47" s="33">
        <v>75</v>
      </c>
      <c r="FI47" s="33" t="s">
        <v>289</v>
      </c>
      <c r="FJ47" s="33" t="s">
        <v>289</v>
      </c>
      <c r="FK47" s="33" t="s">
        <v>289</v>
      </c>
      <c r="FL47" s="34"/>
      <c r="FM47" s="33" t="s">
        <v>112</v>
      </c>
      <c r="FN47" s="34" t="s">
        <v>117</v>
      </c>
      <c r="FO47" s="33" t="s">
        <v>289</v>
      </c>
      <c r="FP47" s="33" t="s">
        <v>289</v>
      </c>
      <c r="FQ47" s="33" t="s">
        <v>158</v>
      </c>
      <c r="FR47" s="33" t="s">
        <v>159</v>
      </c>
      <c r="FS47" s="33" t="s">
        <v>2576</v>
      </c>
      <c r="FT47" s="33">
        <v>1</v>
      </c>
      <c r="FU47" s="33">
        <v>350</v>
      </c>
      <c r="FV47" s="33" t="s">
        <v>112</v>
      </c>
      <c r="FW47" s="33">
        <v>92.470277410832196</v>
      </c>
      <c r="FX47" s="33">
        <v>92.470277410832196</v>
      </c>
      <c r="FY47" s="33" t="s">
        <v>112</v>
      </c>
      <c r="FZ47" s="33">
        <v>25</v>
      </c>
      <c r="GA47" s="33" t="s">
        <v>289</v>
      </c>
      <c r="GB47" s="33" t="s">
        <v>289</v>
      </c>
      <c r="GC47" s="33">
        <v>25</v>
      </c>
      <c r="GD47" s="33" t="s">
        <v>112</v>
      </c>
      <c r="GE47" s="33" t="s">
        <v>117</v>
      </c>
      <c r="GF47" s="33" t="s">
        <v>289</v>
      </c>
      <c r="GG47" s="33" t="s">
        <v>289</v>
      </c>
      <c r="GH47" s="33" t="s">
        <v>289</v>
      </c>
      <c r="GI47" s="33" t="s">
        <v>289</v>
      </c>
      <c r="GJ47" s="33" t="s">
        <v>289</v>
      </c>
      <c r="GK47" s="33" t="s">
        <v>289</v>
      </c>
      <c r="GL47" s="33" t="s">
        <v>289</v>
      </c>
      <c r="GM47" s="33" t="s">
        <v>289</v>
      </c>
      <c r="GN47" s="33" t="s">
        <v>289</v>
      </c>
      <c r="GO47" s="33" t="s">
        <v>289</v>
      </c>
      <c r="GP47" s="33" t="s">
        <v>289</v>
      </c>
      <c r="GQ47" s="33" t="s">
        <v>289</v>
      </c>
      <c r="GR47" s="33" t="s">
        <v>289</v>
      </c>
      <c r="GS47" s="33" t="s">
        <v>289</v>
      </c>
      <c r="GT47" s="33" t="s">
        <v>289</v>
      </c>
      <c r="GU47" s="33" t="s">
        <v>289</v>
      </c>
      <c r="GV47" s="33" t="s">
        <v>289</v>
      </c>
      <c r="GW47" s="33" t="s">
        <v>289</v>
      </c>
      <c r="GX47" s="33" t="s">
        <v>289</v>
      </c>
      <c r="GY47" s="33" t="s">
        <v>289</v>
      </c>
      <c r="GZ47" s="33" t="s">
        <v>289</v>
      </c>
      <c r="HA47" s="33" t="s">
        <v>289</v>
      </c>
      <c r="HB47" s="33" t="s">
        <v>289</v>
      </c>
      <c r="HC47" s="33" t="s">
        <v>289</v>
      </c>
      <c r="HD47" s="33" t="s">
        <v>289</v>
      </c>
      <c r="HE47" s="33" t="s">
        <v>289</v>
      </c>
      <c r="HF47" s="33" t="s">
        <v>289</v>
      </c>
      <c r="HG47" s="33" t="s">
        <v>112</v>
      </c>
      <c r="HH47" s="33" t="s">
        <v>201</v>
      </c>
      <c r="HI47" s="33" t="s">
        <v>205</v>
      </c>
      <c r="HJ47" s="33" t="s">
        <v>112</v>
      </c>
      <c r="HK47" s="33" t="s">
        <v>117</v>
      </c>
      <c r="HL47" s="33" t="s">
        <v>289</v>
      </c>
      <c r="HM47" s="33" t="s">
        <v>289</v>
      </c>
      <c r="HN47" s="33" t="s">
        <v>289</v>
      </c>
      <c r="HO47" s="33" t="s">
        <v>289</v>
      </c>
      <c r="HP47" s="33" t="s">
        <v>289</v>
      </c>
      <c r="HQ47" s="33" t="s">
        <v>289</v>
      </c>
      <c r="HR47" s="33" t="s">
        <v>289</v>
      </c>
      <c r="HS47" s="33" t="s">
        <v>289</v>
      </c>
      <c r="HT47" s="33" t="s">
        <v>289</v>
      </c>
      <c r="HU47" s="33" t="s">
        <v>289</v>
      </c>
      <c r="HV47" s="33" t="s">
        <v>289</v>
      </c>
      <c r="HW47" s="33" t="s">
        <v>289</v>
      </c>
      <c r="HX47" s="33" t="s">
        <v>289</v>
      </c>
      <c r="HY47" s="33" t="s">
        <v>289</v>
      </c>
      <c r="HZ47" s="33" t="s">
        <v>289</v>
      </c>
      <c r="IA47" s="33" t="s">
        <v>289</v>
      </c>
      <c r="IB47" s="33" t="s">
        <v>289</v>
      </c>
      <c r="IC47" s="33" t="s">
        <v>289</v>
      </c>
      <c r="ID47" s="33" t="s">
        <v>289</v>
      </c>
      <c r="IE47" s="33" t="s">
        <v>289</v>
      </c>
      <c r="IF47" s="33" t="s">
        <v>289</v>
      </c>
      <c r="IG47" s="33" t="s">
        <v>289</v>
      </c>
      <c r="IH47" s="33" t="s">
        <v>289</v>
      </c>
      <c r="II47" s="33" t="s">
        <v>289</v>
      </c>
      <c r="IJ47" s="33" t="s">
        <v>289</v>
      </c>
      <c r="IK47" s="33" t="s">
        <v>289</v>
      </c>
      <c r="IL47" s="33" t="s">
        <v>289</v>
      </c>
      <c r="IM47" s="33" t="s">
        <v>289</v>
      </c>
      <c r="IN47" s="33" t="s">
        <v>289</v>
      </c>
      <c r="IO47" s="33" t="s">
        <v>289</v>
      </c>
      <c r="IP47" s="33" t="s">
        <v>289</v>
      </c>
      <c r="IQ47" s="33" t="s">
        <v>289</v>
      </c>
      <c r="IR47" s="33"/>
      <c r="IS47" s="33"/>
      <c r="IT47" s="33"/>
      <c r="IU47" s="33"/>
      <c r="IV47" s="33"/>
      <c r="IW47" s="33" t="s">
        <v>289</v>
      </c>
      <c r="IX47" s="33" t="s">
        <v>289</v>
      </c>
      <c r="IY47" s="33">
        <v>155010167</v>
      </c>
      <c r="IZ47" s="33" t="s">
        <v>2630</v>
      </c>
      <c r="JA47" s="33" t="s">
        <v>2631</v>
      </c>
      <c r="JB47" s="33" t="s">
        <v>289</v>
      </c>
      <c r="JC47" s="33">
        <v>143</v>
      </c>
    </row>
    <row r="48" spans="2:263" x14ac:dyDescent="0.35">
      <c r="B48" s="33" t="s">
        <v>2637</v>
      </c>
      <c r="C48" s="33" t="s">
        <v>2632</v>
      </c>
      <c r="D48" s="33" t="s">
        <v>2633</v>
      </c>
      <c r="E48" s="33" t="s">
        <v>2359</v>
      </c>
      <c r="F48" s="33"/>
      <c r="G48" s="33"/>
      <c r="H48" s="33" t="s">
        <v>289</v>
      </c>
      <c r="I48" s="33" t="s">
        <v>2359</v>
      </c>
      <c r="J48" s="33" t="s">
        <v>209</v>
      </c>
      <c r="K48" s="33" t="s">
        <v>289</v>
      </c>
      <c r="L48" s="33" t="s">
        <v>210</v>
      </c>
      <c r="M48" s="33" t="s">
        <v>209</v>
      </c>
      <c r="N48" s="33" t="s">
        <v>209</v>
      </c>
      <c r="O48" s="33" t="s">
        <v>2582</v>
      </c>
      <c r="P48" s="33" t="s">
        <v>289</v>
      </c>
      <c r="Q48" s="33" t="s">
        <v>107</v>
      </c>
      <c r="R48" s="33" t="s">
        <v>212</v>
      </c>
      <c r="S48" s="33" t="s">
        <v>1016</v>
      </c>
      <c r="T48" s="33" t="s">
        <v>213</v>
      </c>
      <c r="U48" s="33" t="s">
        <v>212</v>
      </c>
      <c r="V48" s="33" t="s">
        <v>1015</v>
      </c>
      <c r="W48" s="33" t="s">
        <v>1016</v>
      </c>
      <c r="X48" s="33" t="s">
        <v>216</v>
      </c>
      <c r="Y48" s="33" t="s">
        <v>289</v>
      </c>
      <c r="Z48" s="34" t="s">
        <v>216</v>
      </c>
      <c r="AA48" s="33" t="s">
        <v>110</v>
      </c>
      <c r="AB48" s="33" t="s">
        <v>217</v>
      </c>
      <c r="AC48" s="34" t="s">
        <v>217</v>
      </c>
      <c r="AD48" s="33" t="s">
        <v>2361</v>
      </c>
      <c r="AE48" s="33" t="s">
        <v>111</v>
      </c>
      <c r="AF48" s="33" t="s">
        <v>110</v>
      </c>
      <c r="AG48" s="33" t="s">
        <v>2634</v>
      </c>
      <c r="AH48" s="33" t="s">
        <v>2327</v>
      </c>
      <c r="AI48" s="33" t="s">
        <v>112</v>
      </c>
      <c r="AJ48" s="33" t="s">
        <v>289</v>
      </c>
      <c r="AK48" s="33" t="s">
        <v>112</v>
      </c>
      <c r="AL48" s="33" t="s">
        <v>289</v>
      </c>
      <c r="AM48" s="33" t="s">
        <v>2328</v>
      </c>
      <c r="AN48" s="33" t="s">
        <v>289</v>
      </c>
      <c r="AO48" s="33" t="s">
        <v>289</v>
      </c>
      <c r="AP48" s="33" t="s">
        <v>2350</v>
      </c>
      <c r="AQ48" s="33" t="s">
        <v>289</v>
      </c>
      <c r="AR48" s="33" t="s">
        <v>2370</v>
      </c>
      <c r="AS48" s="33">
        <v>1</v>
      </c>
      <c r="AT48" s="33">
        <v>1</v>
      </c>
      <c r="AU48" s="33">
        <v>0</v>
      </c>
      <c r="AV48" s="33" t="s">
        <v>113</v>
      </c>
      <c r="AW48" s="33" t="s">
        <v>2351</v>
      </c>
      <c r="AX48" s="33" t="s">
        <v>2542</v>
      </c>
      <c r="AY48" s="33">
        <v>1</v>
      </c>
      <c r="AZ48" s="33">
        <v>0</v>
      </c>
      <c r="BA48" s="33">
        <v>0</v>
      </c>
      <c r="BB48" s="33">
        <v>0</v>
      </c>
      <c r="BC48" s="33">
        <v>1</v>
      </c>
      <c r="BD48" s="33">
        <v>0</v>
      </c>
      <c r="BE48" s="33">
        <v>0</v>
      </c>
      <c r="BF48" s="33">
        <v>0</v>
      </c>
      <c r="BG48" s="33">
        <v>0</v>
      </c>
      <c r="BH48" s="33">
        <v>0</v>
      </c>
      <c r="BI48" s="33" t="s">
        <v>289</v>
      </c>
      <c r="BJ48" s="33" t="s">
        <v>155</v>
      </c>
      <c r="BK48" s="33" t="s">
        <v>2331</v>
      </c>
      <c r="BL48" s="33" t="s">
        <v>2362</v>
      </c>
      <c r="BM48" s="33">
        <v>1</v>
      </c>
      <c r="BN48" s="33">
        <v>1</v>
      </c>
      <c r="BO48" s="33">
        <v>1</v>
      </c>
      <c r="BP48" s="33">
        <v>1</v>
      </c>
      <c r="BQ48" s="33">
        <v>1</v>
      </c>
      <c r="BR48" s="33">
        <v>1</v>
      </c>
      <c r="BS48" s="33">
        <v>1</v>
      </c>
      <c r="BT48" s="33">
        <v>0</v>
      </c>
      <c r="BU48" s="33" t="s">
        <v>2353</v>
      </c>
      <c r="BV48" s="33">
        <v>150</v>
      </c>
      <c r="BW48" s="33">
        <v>75</v>
      </c>
      <c r="BX48" s="33" t="s">
        <v>140</v>
      </c>
      <c r="BY48" s="33">
        <v>250</v>
      </c>
      <c r="BZ48" s="33">
        <v>96.153846153846104</v>
      </c>
      <c r="CA48" s="33" t="s">
        <v>140</v>
      </c>
      <c r="CB48" s="33">
        <v>250</v>
      </c>
      <c r="CC48" s="33">
        <v>108.695652173913</v>
      </c>
      <c r="CD48" s="33" t="s">
        <v>112</v>
      </c>
      <c r="CE48" s="33">
        <v>225</v>
      </c>
      <c r="CF48" s="33">
        <v>77.586206896551701</v>
      </c>
      <c r="CG48" s="33" t="s">
        <v>140</v>
      </c>
      <c r="CH48" s="33">
        <v>600</v>
      </c>
      <c r="CI48" s="33">
        <v>250</v>
      </c>
      <c r="CJ48" s="33" t="s">
        <v>117</v>
      </c>
      <c r="CK48" s="33">
        <v>700</v>
      </c>
      <c r="CL48" s="33">
        <v>291.66666670000001</v>
      </c>
      <c r="CM48" s="33" t="s">
        <v>117</v>
      </c>
      <c r="CN48" s="33" t="s">
        <v>112</v>
      </c>
      <c r="CO48" s="33">
        <v>600</v>
      </c>
      <c r="CP48" s="33" t="s">
        <v>289</v>
      </c>
      <c r="CQ48" s="33" t="s">
        <v>289</v>
      </c>
      <c r="CR48" s="33" t="s">
        <v>289</v>
      </c>
      <c r="CS48" s="33" t="s">
        <v>289</v>
      </c>
      <c r="CT48" s="33" t="s">
        <v>289</v>
      </c>
      <c r="CU48" s="33" t="s">
        <v>289</v>
      </c>
      <c r="CV48" s="33" t="s">
        <v>176</v>
      </c>
      <c r="CW48" s="33">
        <v>600</v>
      </c>
      <c r="CX48" s="33" t="s">
        <v>140</v>
      </c>
      <c r="CY48" s="33" t="s">
        <v>112</v>
      </c>
      <c r="CZ48" s="33" t="s">
        <v>2635</v>
      </c>
      <c r="DA48" s="33">
        <v>1</v>
      </c>
      <c r="DB48" s="33">
        <v>0</v>
      </c>
      <c r="DC48" s="33">
        <v>0</v>
      </c>
      <c r="DD48" s="33">
        <v>0</v>
      </c>
      <c r="DE48" s="33">
        <v>0</v>
      </c>
      <c r="DF48" s="33">
        <v>0</v>
      </c>
      <c r="DG48" s="33">
        <v>0</v>
      </c>
      <c r="DH48" s="33">
        <v>0</v>
      </c>
      <c r="DI48" s="33">
        <v>0</v>
      </c>
      <c r="DJ48" s="33">
        <v>0</v>
      </c>
      <c r="DK48" s="33">
        <v>1</v>
      </c>
      <c r="DL48" s="33">
        <v>0</v>
      </c>
      <c r="DM48" s="33">
        <v>1</v>
      </c>
      <c r="DN48" s="33">
        <v>0</v>
      </c>
      <c r="DO48" s="33">
        <v>0</v>
      </c>
      <c r="DP48" s="33">
        <v>0</v>
      </c>
      <c r="DQ48" s="33">
        <v>0</v>
      </c>
      <c r="DR48" s="33" t="s">
        <v>289</v>
      </c>
      <c r="DS48" s="33" t="s">
        <v>2636</v>
      </c>
      <c r="DT48" s="33">
        <v>1</v>
      </c>
      <c r="DU48" s="33">
        <v>1</v>
      </c>
      <c r="DV48" s="33">
        <v>1</v>
      </c>
      <c r="DW48" s="33">
        <v>1</v>
      </c>
      <c r="DX48" s="33">
        <v>1</v>
      </c>
      <c r="DY48" s="33">
        <v>1</v>
      </c>
      <c r="DZ48" s="33">
        <v>1</v>
      </c>
      <c r="EA48" s="33">
        <v>0</v>
      </c>
      <c r="EB48" s="33" t="s">
        <v>112</v>
      </c>
      <c r="EC48" s="33" t="s">
        <v>126</v>
      </c>
      <c r="ED48" s="33" t="s">
        <v>897</v>
      </c>
      <c r="EE48" s="33" t="s">
        <v>112</v>
      </c>
      <c r="EF48" s="33" t="s">
        <v>117</v>
      </c>
      <c r="EG48" s="33" t="s">
        <v>2562</v>
      </c>
      <c r="EH48" s="33">
        <v>1</v>
      </c>
      <c r="EI48" s="33">
        <v>0</v>
      </c>
      <c r="EJ48" s="33">
        <v>0</v>
      </c>
      <c r="EK48" s="33">
        <v>0</v>
      </c>
      <c r="EL48" s="33">
        <v>0</v>
      </c>
      <c r="EM48" s="33">
        <v>0</v>
      </c>
      <c r="EN48" s="33">
        <v>1</v>
      </c>
      <c r="EO48" s="33">
        <v>0</v>
      </c>
      <c r="EP48" s="33" t="s">
        <v>112</v>
      </c>
      <c r="EQ48" s="33">
        <v>35</v>
      </c>
      <c r="ER48" s="33" t="s">
        <v>289</v>
      </c>
      <c r="ES48" s="33" t="s">
        <v>289</v>
      </c>
      <c r="ET48" s="33">
        <v>35</v>
      </c>
      <c r="EU48" s="33" t="s">
        <v>112</v>
      </c>
      <c r="EV48" s="33" t="s">
        <v>289</v>
      </c>
      <c r="EW48" s="33" t="s">
        <v>289</v>
      </c>
      <c r="EX48" s="33" t="s">
        <v>289</v>
      </c>
      <c r="EY48" s="33" t="s">
        <v>289</v>
      </c>
      <c r="EZ48" s="33" t="s">
        <v>289</v>
      </c>
      <c r="FA48" s="33" t="s">
        <v>289</v>
      </c>
      <c r="FB48" s="33" t="s">
        <v>289</v>
      </c>
      <c r="FC48" s="34" t="s">
        <v>289</v>
      </c>
      <c r="FD48" s="34" t="s">
        <v>289</v>
      </c>
      <c r="FE48" s="33" t="s">
        <v>289</v>
      </c>
      <c r="FF48" s="33" t="s">
        <v>289</v>
      </c>
      <c r="FG48" s="33" t="s">
        <v>289</v>
      </c>
      <c r="FH48" s="33" t="s">
        <v>289</v>
      </c>
      <c r="FI48" s="33" t="s">
        <v>289</v>
      </c>
      <c r="FJ48" s="33" t="s">
        <v>289</v>
      </c>
      <c r="FK48" s="33" t="s">
        <v>289</v>
      </c>
      <c r="FL48" s="34"/>
      <c r="FM48" s="33" t="s">
        <v>289</v>
      </c>
      <c r="FN48" s="34" t="s">
        <v>289</v>
      </c>
      <c r="FO48" s="33" t="s">
        <v>289</v>
      </c>
      <c r="FP48" s="33" t="s">
        <v>289</v>
      </c>
      <c r="FQ48" s="33" t="s">
        <v>289</v>
      </c>
      <c r="FR48" s="33" t="s">
        <v>289</v>
      </c>
      <c r="FS48" s="33" t="s">
        <v>289</v>
      </c>
      <c r="FT48" s="33" t="s">
        <v>289</v>
      </c>
      <c r="FU48" s="33" t="s">
        <v>289</v>
      </c>
      <c r="FV48" s="33" t="s">
        <v>289</v>
      </c>
      <c r="FW48" s="33" t="s">
        <v>289</v>
      </c>
      <c r="FX48" s="33" t="s">
        <v>289</v>
      </c>
      <c r="FY48" s="33" t="s">
        <v>117</v>
      </c>
      <c r="FZ48" s="33" t="s">
        <v>289</v>
      </c>
      <c r="GA48" s="33" t="s">
        <v>289</v>
      </c>
      <c r="GB48" s="33" t="s">
        <v>289</v>
      </c>
      <c r="GC48" s="33" t="s">
        <v>289</v>
      </c>
      <c r="GD48" s="33" t="s">
        <v>140</v>
      </c>
      <c r="GE48" s="33" t="s">
        <v>117</v>
      </c>
      <c r="GF48" s="33" t="s">
        <v>289</v>
      </c>
      <c r="GG48" s="33" t="s">
        <v>289</v>
      </c>
      <c r="GH48" s="33" t="s">
        <v>289</v>
      </c>
      <c r="GI48" s="33" t="s">
        <v>289</v>
      </c>
      <c r="GJ48" s="33" t="s">
        <v>289</v>
      </c>
      <c r="GK48" s="33" t="s">
        <v>289</v>
      </c>
      <c r="GL48" s="33" t="s">
        <v>289</v>
      </c>
      <c r="GM48" s="33" t="s">
        <v>289</v>
      </c>
      <c r="GN48" s="33" t="s">
        <v>289</v>
      </c>
      <c r="GO48" s="33" t="s">
        <v>289</v>
      </c>
      <c r="GP48" s="33" t="s">
        <v>289</v>
      </c>
      <c r="GQ48" s="33" t="s">
        <v>289</v>
      </c>
      <c r="GR48" s="33" t="s">
        <v>289</v>
      </c>
      <c r="GS48" s="33" t="s">
        <v>289</v>
      </c>
      <c r="GT48" s="33" t="s">
        <v>289</v>
      </c>
      <c r="GU48" s="33" t="s">
        <v>289</v>
      </c>
      <c r="GV48" s="33" t="s">
        <v>289</v>
      </c>
      <c r="GW48" s="33" t="s">
        <v>289</v>
      </c>
      <c r="GX48" s="33" t="s">
        <v>289</v>
      </c>
      <c r="GY48" s="33" t="s">
        <v>289</v>
      </c>
      <c r="GZ48" s="33" t="s">
        <v>289</v>
      </c>
      <c r="HA48" s="33" t="s">
        <v>289</v>
      </c>
      <c r="HB48" s="33" t="s">
        <v>289</v>
      </c>
      <c r="HC48" s="33" t="s">
        <v>289</v>
      </c>
      <c r="HD48" s="33" t="s">
        <v>289</v>
      </c>
      <c r="HE48" s="33" t="s">
        <v>289</v>
      </c>
      <c r="HF48" s="33" t="s">
        <v>289</v>
      </c>
      <c r="HG48" s="33" t="s">
        <v>112</v>
      </c>
      <c r="HH48" s="33" t="s">
        <v>107</v>
      </c>
      <c r="HI48" s="33" t="s">
        <v>212</v>
      </c>
      <c r="HJ48" s="33" t="s">
        <v>112</v>
      </c>
      <c r="HK48" s="33" t="s">
        <v>117</v>
      </c>
      <c r="HL48" s="33" t="s">
        <v>289</v>
      </c>
      <c r="HM48" s="33" t="s">
        <v>289</v>
      </c>
      <c r="HN48" s="33" t="s">
        <v>289</v>
      </c>
      <c r="HO48" s="33" t="s">
        <v>289</v>
      </c>
      <c r="HP48" s="33" t="s">
        <v>289</v>
      </c>
      <c r="HQ48" s="33" t="s">
        <v>289</v>
      </c>
      <c r="HR48" s="33" t="s">
        <v>289</v>
      </c>
      <c r="HS48" s="33" t="s">
        <v>289</v>
      </c>
      <c r="HT48" s="33" t="s">
        <v>289</v>
      </c>
      <c r="HU48" s="33" t="s">
        <v>289</v>
      </c>
      <c r="HV48" s="33" t="s">
        <v>289</v>
      </c>
      <c r="HW48" s="33" t="s">
        <v>289</v>
      </c>
      <c r="HX48" s="33" t="s">
        <v>289</v>
      </c>
      <c r="HY48" s="33" t="s">
        <v>289</v>
      </c>
      <c r="HZ48" s="33" t="s">
        <v>289</v>
      </c>
      <c r="IA48" s="33" t="s">
        <v>289</v>
      </c>
      <c r="IB48" s="33" t="s">
        <v>289</v>
      </c>
      <c r="IC48" s="33" t="s">
        <v>289</v>
      </c>
      <c r="ID48" s="33" t="s">
        <v>289</v>
      </c>
      <c r="IE48" s="33" t="s">
        <v>289</v>
      </c>
      <c r="IF48" s="33" t="s">
        <v>289</v>
      </c>
      <c r="IG48" s="33" t="s">
        <v>289</v>
      </c>
      <c r="IH48" s="33" t="s">
        <v>289</v>
      </c>
      <c r="II48" s="33" t="s">
        <v>289</v>
      </c>
      <c r="IJ48" s="33" t="s">
        <v>289</v>
      </c>
      <c r="IK48" s="33" t="s">
        <v>289</v>
      </c>
      <c r="IL48" s="33" t="s">
        <v>289</v>
      </c>
      <c r="IM48" s="33" t="s">
        <v>289</v>
      </c>
      <c r="IN48" s="33" t="s">
        <v>289</v>
      </c>
      <c r="IO48" s="33" t="s">
        <v>289</v>
      </c>
      <c r="IP48" s="33" t="s">
        <v>289</v>
      </c>
      <c r="IQ48" s="33" t="s">
        <v>289</v>
      </c>
      <c r="IR48" s="33"/>
      <c r="IS48" s="33"/>
      <c r="IT48" s="33"/>
      <c r="IU48" s="33"/>
      <c r="IV48" s="33"/>
      <c r="IW48" s="33" t="s">
        <v>289</v>
      </c>
      <c r="IX48" s="33" t="s">
        <v>289</v>
      </c>
      <c r="IY48" s="33">
        <v>153549163</v>
      </c>
      <c r="IZ48" s="33" t="s">
        <v>2637</v>
      </c>
      <c r="JA48" s="33" t="s">
        <v>2638</v>
      </c>
      <c r="JB48" s="33" t="s">
        <v>289</v>
      </c>
      <c r="JC48" s="33">
        <v>33</v>
      </c>
    </row>
    <row r="49" spans="2:263" x14ac:dyDescent="0.35">
      <c r="B49" s="33" t="s">
        <v>2644</v>
      </c>
      <c r="C49" s="33" t="s">
        <v>2639</v>
      </c>
      <c r="D49" s="33" t="s">
        <v>2640</v>
      </c>
      <c r="E49" s="33" t="s">
        <v>2367</v>
      </c>
      <c r="F49" s="33"/>
      <c r="G49" s="33"/>
      <c r="H49" s="33" t="s">
        <v>2641</v>
      </c>
      <c r="I49" s="33" t="s">
        <v>2369</v>
      </c>
      <c r="J49" s="33" t="s">
        <v>198</v>
      </c>
      <c r="K49" s="33" t="s">
        <v>289</v>
      </c>
      <c r="L49" s="33" t="s">
        <v>199</v>
      </c>
      <c r="M49" s="33" t="s">
        <v>198</v>
      </c>
      <c r="N49" s="33" t="s">
        <v>198</v>
      </c>
      <c r="O49" s="33" t="s">
        <v>200</v>
      </c>
      <c r="P49" s="33" t="s">
        <v>289</v>
      </c>
      <c r="Q49" s="33" t="s">
        <v>201</v>
      </c>
      <c r="R49" s="33" t="s">
        <v>202</v>
      </c>
      <c r="S49" s="33" t="s">
        <v>966</v>
      </c>
      <c r="T49" s="33" t="s">
        <v>203</v>
      </c>
      <c r="U49" s="33" t="s">
        <v>202</v>
      </c>
      <c r="V49" s="33" t="s">
        <v>967</v>
      </c>
      <c r="W49" s="33" t="s">
        <v>966</v>
      </c>
      <c r="X49" s="33" t="s">
        <v>202</v>
      </c>
      <c r="Y49" s="33" t="s">
        <v>289</v>
      </c>
      <c r="Z49" s="34" t="s">
        <v>202</v>
      </c>
      <c r="AA49" s="33" t="s">
        <v>204</v>
      </c>
      <c r="AB49" s="33" t="s">
        <v>289</v>
      </c>
      <c r="AC49" s="34" t="s">
        <v>204</v>
      </c>
      <c r="AD49" s="33" t="s">
        <v>2326</v>
      </c>
      <c r="AE49" s="33" t="s">
        <v>202</v>
      </c>
      <c r="AF49" s="33" t="s">
        <v>204</v>
      </c>
      <c r="AG49" s="33" t="s">
        <v>204</v>
      </c>
      <c r="AH49" s="33" t="s">
        <v>2327</v>
      </c>
      <c r="AI49" s="33" t="s">
        <v>112</v>
      </c>
      <c r="AJ49" s="33" t="s">
        <v>289</v>
      </c>
      <c r="AK49" s="33" t="s">
        <v>112</v>
      </c>
      <c r="AL49" s="33" t="s">
        <v>289</v>
      </c>
      <c r="AM49" s="33" t="s">
        <v>2328</v>
      </c>
      <c r="AN49" s="33" t="s">
        <v>289</v>
      </c>
      <c r="AO49" s="33" t="s">
        <v>289</v>
      </c>
      <c r="AP49" s="33" t="s">
        <v>2329</v>
      </c>
      <c r="AQ49" s="33" t="s">
        <v>289</v>
      </c>
      <c r="AR49" s="33" t="s">
        <v>2370</v>
      </c>
      <c r="AS49" s="33">
        <v>1</v>
      </c>
      <c r="AT49" s="33">
        <v>1</v>
      </c>
      <c r="AU49" s="33">
        <v>0</v>
      </c>
      <c r="AV49" s="33" t="s">
        <v>113</v>
      </c>
      <c r="AW49" s="33" t="s">
        <v>2351</v>
      </c>
      <c r="AX49" s="33" t="s">
        <v>115</v>
      </c>
      <c r="AY49" s="33">
        <v>1</v>
      </c>
      <c r="AZ49" s="33">
        <v>0</v>
      </c>
      <c r="BA49" s="33">
        <v>0</v>
      </c>
      <c r="BB49" s="33">
        <v>0</v>
      </c>
      <c r="BC49" s="33">
        <v>0</v>
      </c>
      <c r="BD49" s="33">
        <v>0</v>
      </c>
      <c r="BE49" s="33">
        <v>0</v>
      </c>
      <c r="BF49" s="33">
        <v>0</v>
      </c>
      <c r="BG49" s="33">
        <v>0</v>
      </c>
      <c r="BH49" s="33">
        <v>0</v>
      </c>
      <c r="BI49" s="33" t="s">
        <v>289</v>
      </c>
      <c r="BJ49" s="33" t="s">
        <v>116</v>
      </c>
      <c r="BK49" s="33" t="s">
        <v>2331</v>
      </c>
      <c r="BL49" s="33" t="s">
        <v>2642</v>
      </c>
      <c r="BM49" s="33">
        <v>1</v>
      </c>
      <c r="BN49" s="33">
        <v>1</v>
      </c>
      <c r="BO49" s="33">
        <v>1</v>
      </c>
      <c r="BP49" s="33">
        <v>1</v>
      </c>
      <c r="BQ49" s="33">
        <v>1</v>
      </c>
      <c r="BR49" s="33">
        <v>1</v>
      </c>
      <c r="BS49" s="33">
        <v>0</v>
      </c>
      <c r="BT49" s="33">
        <v>0</v>
      </c>
      <c r="BU49" s="33" t="s">
        <v>2353</v>
      </c>
      <c r="BV49" s="33">
        <v>175</v>
      </c>
      <c r="BW49" s="33">
        <v>87.5</v>
      </c>
      <c r="BX49" s="33" t="s">
        <v>112</v>
      </c>
      <c r="BY49" s="33">
        <v>245</v>
      </c>
      <c r="BZ49" s="33">
        <v>94.230769230769198</v>
      </c>
      <c r="CA49" s="33" t="s">
        <v>112</v>
      </c>
      <c r="CB49" s="33">
        <v>175</v>
      </c>
      <c r="CC49" s="33">
        <v>76.086956521739097</v>
      </c>
      <c r="CD49" s="33" t="s">
        <v>112</v>
      </c>
      <c r="CE49" s="33">
        <v>280</v>
      </c>
      <c r="CF49" s="33">
        <v>96.551724137931004</v>
      </c>
      <c r="CG49" s="33" t="s">
        <v>117</v>
      </c>
      <c r="CH49" s="33">
        <v>525</v>
      </c>
      <c r="CI49" s="33">
        <v>218.75</v>
      </c>
      <c r="CJ49" s="33" t="s">
        <v>112</v>
      </c>
      <c r="CK49" s="33">
        <v>525</v>
      </c>
      <c r="CL49" s="33">
        <v>218.75</v>
      </c>
      <c r="CM49" s="33" t="s">
        <v>112</v>
      </c>
      <c r="CN49" s="33" t="s">
        <v>289</v>
      </c>
      <c r="CO49" s="33" t="s">
        <v>289</v>
      </c>
      <c r="CP49" s="33" t="s">
        <v>289</v>
      </c>
      <c r="CQ49" s="33" t="s">
        <v>289</v>
      </c>
      <c r="CR49" s="33" t="s">
        <v>289</v>
      </c>
      <c r="CS49" s="33" t="s">
        <v>289</v>
      </c>
      <c r="CT49" s="33" t="s">
        <v>289</v>
      </c>
      <c r="CU49" s="33" t="s">
        <v>289</v>
      </c>
      <c r="CV49" s="33" t="s">
        <v>176</v>
      </c>
      <c r="CW49" s="33" t="s">
        <v>176</v>
      </c>
      <c r="CX49" s="33" t="s">
        <v>289</v>
      </c>
      <c r="CY49" s="33" t="s">
        <v>117</v>
      </c>
      <c r="CZ49" s="33" t="s">
        <v>289</v>
      </c>
      <c r="DA49" s="33" t="s">
        <v>289</v>
      </c>
      <c r="DB49" s="33" t="s">
        <v>289</v>
      </c>
      <c r="DC49" s="33" t="s">
        <v>289</v>
      </c>
      <c r="DD49" s="33" t="s">
        <v>289</v>
      </c>
      <c r="DE49" s="33" t="s">
        <v>289</v>
      </c>
      <c r="DF49" s="33" t="s">
        <v>289</v>
      </c>
      <c r="DG49" s="33" t="s">
        <v>289</v>
      </c>
      <c r="DH49" s="33" t="s">
        <v>289</v>
      </c>
      <c r="DI49" s="33" t="s">
        <v>289</v>
      </c>
      <c r="DJ49" s="33" t="s">
        <v>289</v>
      </c>
      <c r="DK49" s="33" t="s">
        <v>289</v>
      </c>
      <c r="DL49" s="33" t="s">
        <v>289</v>
      </c>
      <c r="DM49" s="33" t="s">
        <v>289</v>
      </c>
      <c r="DN49" s="33" t="s">
        <v>289</v>
      </c>
      <c r="DO49" s="33" t="s">
        <v>289</v>
      </c>
      <c r="DP49" s="33" t="s">
        <v>289</v>
      </c>
      <c r="DQ49" s="33" t="s">
        <v>289</v>
      </c>
      <c r="DR49" s="33" t="s">
        <v>289</v>
      </c>
      <c r="DS49" s="33" t="s">
        <v>289</v>
      </c>
      <c r="DT49" s="33" t="s">
        <v>289</v>
      </c>
      <c r="DU49" s="33" t="s">
        <v>289</v>
      </c>
      <c r="DV49" s="33" t="s">
        <v>289</v>
      </c>
      <c r="DW49" s="33" t="s">
        <v>289</v>
      </c>
      <c r="DX49" s="33" t="s">
        <v>289</v>
      </c>
      <c r="DY49" s="33" t="s">
        <v>289</v>
      </c>
      <c r="DZ49" s="33" t="s">
        <v>289</v>
      </c>
      <c r="EA49" s="33" t="s">
        <v>289</v>
      </c>
      <c r="EB49" s="33" t="s">
        <v>112</v>
      </c>
      <c r="EC49" s="33" t="s">
        <v>201</v>
      </c>
      <c r="ED49" s="33" t="s">
        <v>202</v>
      </c>
      <c r="EE49" s="33" t="s">
        <v>112</v>
      </c>
      <c r="EF49" s="33" t="s">
        <v>117</v>
      </c>
      <c r="EG49" s="33" t="s">
        <v>2343</v>
      </c>
      <c r="EH49" s="33">
        <v>1</v>
      </c>
      <c r="EI49" s="33">
        <v>1</v>
      </c>
      <c r="EJ49" s="33">
        <v>1</v>
      </c>
      <c r="EK49" s="33">
        <v>1</v>
      </c>
      <c r="EL49" s="33">
        <v>1</v>
      </c>
      <c r="EM49" s="33">
        <v>1</v>
      </c>
      <c r="EN49" s="33">
        <v>1</v>
      </c>
      <c r="EO49" s="33">
        <v>0</v>
      </c>
      <c r="EP49" s="33" t="s">
        <v>112</v>
      </c>
      <c r="EQ49" s="33">
        <v>15</v>
      </c>
      <c r="ER49" s="33" t="s">
        <v>289</v>
      </c>
      <c r="ES49" s="33" t="s">
        <v>289</v>
      </c>
      <c r="ET49" s="33">
        <v>15</v>
      </c>
      <c r="EU49" s="33" t="s">
        <v>112</v>
      </c>
      <c r="EV49" s="33">
        <v>15</v>
      </c>
      <c r="EW49" s="33" t="s">
        <v>112</v>
      </c>
      <c r="EX49" s="33" t="s">
        <v>112</v>
      </c>
      <c r="EY49" s="33">
        <v>75</v>
      </c>
      <c r="EZ49" s="33" t="s">
        <v>289</v>
      </c>
      <c r="FA49" s="33" t="s">
        <v>289</v>
      </c>
      <c r="FB49" s="33" t="s">
        <v>289</v>
      </c>
      <c r="FC49" s="34">
        <v>75</v>
      </c>
      <c r="FD49" s="34" t="s">
        <v>112</v>
      </c>
      <c r="FE49" s="33">
        <v>25</v>
      </c>
      <c r="FF49" s="33" t="s">
        <v>112</v>
      </c>
      <c r="FG49" s="33" t="s">
        <v>112</v>
      </c>
      <c r="FH49" s="33">
        <v>75</v>
      </c>
      <c r="FI49" s="33" t="s">
        <v>289</v>
      </c>
      <c r="FJ49" s="33" t="s">
        <v>289</v>
      </c>
      <c r="FK49" s="33" t="s">
        <v>289</v>
      </c>
      <c r="FL49" s="34"/>
      <c r="FM49" s="33" t="s">
        <v>112</v>
      </c>
      <c r="FN49" s="34" t="s">
        <v>117</v>
      </c>
      <c r="FO49" s="33" t="s">
        <v>289</v>
      </c>
      <c r="FP49" s="33" t="s">
        <v>289</v>
      </c>
      <c r="FQ49" s="33" t="s">
        <v>124</v>
      </c>
      <c r="FR49" s="33" t="s">
        <v>289</v>
      </c>
      <c r="FS49" s="33" t="s">
        <v>289</v>
      </c>
      <c r="FT49" s="33">
        <v>148</v>
      </c>
      <c r="FU49" s="33" t="s">
        <v>289</v>
      </c>
      <c r="FV49" s="33" t="s">
        <v>112</v>
      </c>
      <c r="FW49" s="33">
        <v>101</v>
      </c>
      <c r="FX49" s="33">
        <v>101</v>
      </c>
      <c r="FY49" s="33" t="s">
        <v>112</v>
      </c>
      <c r="FZ49" s="33">
        <v>25</v>
      </c>
      <c r="GA49" s="33" t="s">
        <v>289</v>
      </c>
      <c r="GB49" s="33" t="s">
        <v>289</v>
      </c>
      <c r="GC49" s="33">
        <v>25</v>
      </c>
      <c r="GD49" s="33" t="s">
        <v>112</v>
      </c>
      <c r="GE49" s="33" t="s">
        <v>117</v>
      </c>
      <c r="GF49" s="33" t="s">
        <v>289</v>
      </c>
      <c r="GG49" s="33" t="s">
        <v>289</v>
      </c>
      <c r="GH49" s="33" t="s">
        <v>289</v>
      </c>
      <c r="GI49" s="33" t="s">
        <v>289</v>
      </c>
      <c r="GJ49" s="33" t="s">
        <v>289</v>
      </c>
      <c r="GK49" s="33" t="s">
        <v>289</v>
      </c>
      <c r="GL49" s="33" t="s">
        <v>289</v>
      </c>
      <c r="GM49" s="33" t="s">
        <v>289</v>
      </c>
      <c r="GN49" s="33" t="s">
        <v>289</v>
      </c>
      <c r="GO49" s="33" t="s">
        <v>289</v>
      </c>
      <c r="GP49" s="33" t="s">
        <v>289</v>
      </c>
      <c r="GQ49" s="33" t="s">
        <v>289</v>
      </c>
      <c r="GR49" s="33" t="s">
        <v>289</v>
      </c>
      <c r="GS49" s="33" t="s">
        <v>289</v>
      </c>
      <c r="GT49" s="33" t="s">
        <v>289</v>
      </c>
      <c r="GU49" s="33" t="s">
        <v>289</v>
      </c>
      <c r="GV49" s="33" t="s">
        <v>289</v>
      </c>
      <c r="GW49" s="33" t="s">
        <v>289</v>
      </c>
      <c r="GX49" s="33" t="s">
        <v>289</v>
      </c>
      <c r="GY49" s="33" t="s">
        <v>289</v>
      </c>
      <c r="GZ49" s="33" t="s">
        <v>289</v>
      </c>
      <c r="HA49" s="33" t="s">
        <v>289</v>
      </c>
      <c r="HB49" s="33" t="s">
        <v>289</v>
      </c>
      <c r="HC49" s="33" t="s">
        <v>289</v>
      </c>
      <c r="HD49" s="33" t="s">
        <v>289</v>
      </c>
      <c r="HE49" s="33" t="s">
        <v>289</v>
      </c>
      <c r="HF49" s="33" t="s">
        <v>289</v>
      </c>
      <c r="HG49" s="33" t="s">
        <v>112</v>
      </c>
      <c r="HH49" s="33" t="s">
        <v>201</v>
      </c>
      <c r="HI49" s="33" t="s">
        <v>202</v>
      </c>
      <c r="HJ49" s="33" t="s">
        <v>112</v>
      </c>
      <c r="HK49" s="33" t="s">
        <v>117</v>
      </c>
      <c r="HL49" s="33" t="s">
        <v>289</v>
      </c>
      <c r="HM49" s="33" t="s">
        <v>289</v>
      </c>
      <c r="HN49" s="33" t="s">
        <v>289</v>
      </c>
      <c r="HO49" s="33" t="s">
        <v>289</v>
      </c>
      <c r="HP49" s="33" t="s">
        <v>289</v>
      </c>
      <c r="HQ49" s="33" t="s">
        <v>289</v>
      </c>
      <c r="HR49" s="33" t="s">
        <v>289</v>
      </c>
      <c r="HS49" s="33" t="s">
        <v>289</v>
      </c>
      <c r="HT49" s="33" t="s">
        <v>289</v>
      </c>
      <c r="HU49" s="33" t="s">
        <v>289</v>
      </c>
      <c r="HV49" s="33" t="s">
        <v>289</v>
      </c>
      <c r="HW49" s="33" t="s">
        <v>289</v>
      </c>
      <c r="HX49" s="33" t="s">
        <v>289</v>
      </c>
      <c r="HY49" s="33" t="s">
        <v>289</v>
      </c>
      <c r="HZ49" s="33" t="s">
        <v>289</v>
      </c>
      <c r="IA49" s="33" t="s">
        <v>289</v>
      </c>
      <c r="IB49" s="33" t="s">
        <v>289</v>
      </c>
      <c r="IC49" s="33" t="s">
        <v>289</v>
      </c>
      <c r="ID49" s="33" t="s">
        <v>289</v>
      </c>
      <c r="IE49" s="33" t="s">
        <v>289</v>
      </c>
      <c r="IF49" s="33" t="s">
        <v>289</v>
      </c>
      <c r="IG49" s="33" t="s">
        <v>289</v>
      </c>
      <c r="IH49" s="33" t="s">
        <v>289</v>
      </c>
      <c r="II49" s="33" t="s">
        <v>289</v>
      </c>
      <c r="IJ49" s="33" t="s">
        <v>289</v>
      </c>
      <c r="IK49" s="33" t="s">
        <v>289</v>
      </c>
      <c r="IL49" s="33" t="s">
        <v>289</v>
      </c>
      <c r="IM49" s="33" t="s">
        <v>289</v>
      </c>
      <c r="IN49" s="33" t="s">
        <v>289</v>
      </c>
      <c r="IO49" s="33" t="s">
        <v>289</v>
      </c>
      <c r="IP49" s="33" t="s">
        <v>289</v>
      </c>
      <c r="IQ49" s="33" t="s">
        <v>289</v>
      </c>
      <c r="IR49" s="33"/>
      <c r="IS49" s="33"/>
      <c r="IT49" s="33"/>
      <c r="IU49" s="33"/>
      <c r="IV49" s="33"/>
      <c r="IW49" s="33" t="s">
        <v>2643</v>
      </c>
      <c r="IX49" s="33" t="s">
        <v>289</v>
      </c>
      <c r="IY49" s="33">
        <v>155010193</v>
      </c>
      <c r="IZ49" s="33" t="s">
        <v>2644</v>
      </c>
      <c r="JA49" s="33" t="s">
        <v>2645</v>
      </c>
      <c r="JB49" s="33" t="s">
        <v>289</v>
      </c>
      <c r="JC49" s="33">
        <v>151</v>
      </c>
    </row>
    <row r="50" spans="2:263" x14ac:dyDescent="0.35">
      <c r="B50" s="33" t="s">
        <v>2648</v>
      </c>
      <c r="C50" s="33" t="s">
        <v>2646</v>
      </c>
      <c r="D50" s="33" t="s">
        <v>2647</v>
      </c>
      <c r="E50" s="33" t="s">
        <v>2379</v>
      </c>
      <c r="F50" s="33"/>
      <c r="G50" s="33"/>
      <c r="H50" s="33" t="s">
        <v>289</v>
      </c>
      <c r="I50" s="33" t="s">
        <v>2379</v>
      </c>
      <c r="J50" s="33" t="s">
        <v>244</v>
      </c>
      <c r="K50" s="33" t="s">
        <v>289</v>
      </c>
      <c r="L50" s="33" t="s">
        <v>245</v>
      </c>
      <c r="M50" s="33" t="s">
        <v>244</v>
      </c>
      <c r="N50" s="33" t="s">
        <v>244</v>
      </c>
      <c r="O50" s="33" t="s">
        <v>246</v>
      </c>
      <c r="P50" s="33" t="s">
        <v>289</v>
      </c>
      <c r="Q50" s="33" t="s">
        <v>247</v>
      </c>
      <c r="R50" s="33" t="s">
        <v>248</v>
      </c>
      <c r="S50" s="33" t="s">
        <v>140</v>
      </c>
      <c r="T50" s="33" t="s">
        <v>249</v>
      </c>
      <c r="U50" s="33" t="s">
        <v>248</v>
      </c>
      <c r="V50" s="33" t="s">
        <v>529</v>
      </c>
      <c r="W50" s="33" t="s">
        <v>140</v>
      </c>
      <c r="X50" s="33" t="s">
        <v>248</v>
      </c>
      <c r="Y50" s="33" t="s">
        <v>289</v>
      </c>
      <c r="Z50" s="34" t="s">
        <v>248</v>
      </c>
      <c r="AA50" s="33" t="s">
        <v>110</v>
      </c>
      <c r="AB50" s="33" t="s">
        <v>251</v>
      </c>
      <c r="AC50" s="34" t="s">
        <v>251</v>
      </c>
      <c r="AD50" s="33" t="s">
        <v>2361</v>
      </c>
      <c r="AE50" s="33" t="s">
        <v>111</v>
      </c>
      <c r="AF50" s="33" t="s">
        <v>110</v>
      </c>
      <c r="AG50" s="33" t="s">
        <v>251</v>
      </c>
      <c r="AH50" s="33" t="s">
        <v>2327</v>
      </c>
      <c r="AI50" s="33" t="s">
        <v>112</v>
      </c>
      <c r="AJ50" s="33" t="s">
        <v>289</v>
      </c>
      <c r="AK50" s="33" t="s">
        <v>112</v>
      </c>
      <c r="AL50" s="33" t="s">
        <v>289</v>
      </c>
      <c r="AM50" s="33" t="s">
        <v>2340</v>
      </c>
      <c r="AN50" s="33" t="s">
        <v>289</v>
      </c>
      <c r="AO50" s="33" t="s">
        <v>289</v>
      </c>
      <c r="AP50" s="33" t="s">
        <v>2350</v>
      </c>
      <c r="AQ50" s="33" t="s">
        <v>289</v>
      </c>
      <c r="AR50" s="33" t="s">
        <v>137</v>
      </c>
      <c r="AS50" s="33">
        <v>0</v>
      </c>
      <c r="AT50" s="33">
        <v>1</v>
      </c>
      <c r="AU50" s="33">
        <v>0</v>
      </c>
      <c r="AV50" s="33" t="s">
        <v>138</v>
      </c>
      <c r="AW50" s="33" t="s">
        <v>2330</v>
      </c>
      <c r="AX50" s="33" t="s">
        <v>115</v>
      </c>
      <c r="AY50" s="33">
        <v>1</v>
      </c>
      <c r="AZ50" s="33">
        <v>0</v>
      </c>
      <c r="BA50" s="33">
        <v>0</v>
      </c>
      <c r="BB50" s="33">
        <v>0</v>
      </c>
      <c r="BC50" s="33">
        <v>0</v>
      </c>
      <c r="BD50" s="33">
        <v>0</v>
      </c>
      <c r="BE50" s="33">
        <v>0</v>
      </c>
      <c r="BF50" s="33">
        <v>0</v>
      </c>
      <c r="BG50" s="33">
        <v>0</v>
      </c>
      <c r="BH50" s="33">
        <v>0</v>
      </c>
      <c r="BI50" s="33" t="s">
        <v>289</v>
      </c>
      <c r="BJ50" s="33" t="s">
        <v>155</v>
      </c>
      <c r="BK50" s="33" t="s">
        <v>2331</v>
      </c>
      <c r="BL50" s="33" t="s">
        <v>289</v>
      </c>
      <c r="BM50" s="33" t="s">
        <v>289</v>
      </c>
      <c r="BN50" s="33" t="s">
        <v>289</v>
      </c>
      <c r="BO50" s="33" t="s">
        <v>289</v>
      </c>
      <c r="BP50" s="33" t="s">
        <v>289</v>
      </c>
      <c r="BQ50" s="33" t="s">
        <v>289</v>
      </c>
      <c r="BR50" s="33" t="s">
        <v>289</v>
      </c>
      <c r="BS50" s="33" t="s">
        <v>289</v>
      </c>
      <c r="BT50" s="33" t="s">
        <v>289</v>
      </c>
      <c r="BU50" s="33" t="s">
        <v>289</v>
      </c>
      <c r="BV50" s="33" t="s">
        <v>289</v>
      </c>
      <c r="BW50" s="33" t="s">
        <v>289</v>
      </c>
      <c r="BX50" s="33" t="s">
        <v>289</v>
      </c>
      <c r="BY50" s="33" t="s">
        <v>289</v>
      </c>
      <c r="BZ50" s="33" t="s">
        <v>289</v>
      </c>
      <c r="CA50" s="33" t="s">
        <v>289</v>
      </c>
      <c r="CB50" s="33" t="s">
        <v>289</v>
      </c>
      <c r="CC50" s="33" t="s">
        <v>289</v>
      </c>
      <c r="CD50" s="33" t="s">
        <v>289</v>
      </c>
      <c r="CE50" s="33" t="s">
        <v>289</v>
      </c>
      <c r="CF50" s="33" t="s">
        <v>289</v>
      </c>
      <c r="CG50" s="33" t="s">
        <v>289</v>
      </c>
      <c r="CH50" s="33" t="s">
        <v>289</v>
      </c>
      <c r="CI50" s="33" t="s">
        <v>289</v>
      </c>
      <c r="CJ50" s="33" t="s">
        <v>289</v>
      </c>
      <c r="CK50" s="33" t="s">
        <v>289</v>
      </c>
      <c r="CL50" s="33" t="s">
        <v>289</v>
      </c>
      <c r="CM50" s="33" t="s">
        <v>289</v>
      </c>
      <c r="CN50" s="33" t="s">
        <v>289</v>
      </c>
      <c r="CO50" s="33" t="s">
        <v>289</v>
      </c>
      <c r="CP50" s="33" t="s">
        <v>289</v>
      </c>
      <c r="CQ50" s="33" t="s">
        <v>289</v>
      </c>
      <c r="CR50" s="33" t="s">
        <v>289</v>
      </c>
      <c r="CS50" s="33" t="s">
        <v>289</v>
      </c>
      <c r="CT50" s="33" t="s">
        <v>289</v>
      </c>
      <c r="CU50" s="33" t="s">
        <v>289</v>
      </c>
      <c r="CV50" s="33" t="s">
        <v>289</v>
      </c>
      <c r="CW50" s="33" t="s">
        <v>289</v>
      </c>
      <c r="CX50" s="33" t="s">
        <v>289</v>
      </c>
      <c r="CY50" s="33" t="s">
        <v>289</v>
      </c>
      <c r="CZ50" s="33" t="s">
        <v>289</v>
      </c>
      <c r="DA50" s="33" t="s">
        <v>289</v>
      </c>
      <c r="DB50" s="33" t="s">
        <v>289</v>
      </c>
      <c r="DC50" s="33" t="s">
        <v>289</v>
      </c>
      <c r="DD50" s="33" t="s">
        <v>289</v>
      </c>
      <c r="DE50" s="33" t="s">
        <v>289</v>
      </c>
      <c r="DF50" s="33" t="s">
        <v>289</v>
      </c>
      <c r="DG50" s="33" t="s">
        <v>289</v>
      </c>
      <c r="DH50" s="33" t="s">
        <v>289</v>
      </c>
      <c r="DI50" s="33" t="s">
        <v>289</v>
      </c>
      <c r="DJ50" s="33" t="s">
        <v>289</v>
      </c>
      <c r="DK50" s="33" t="s">
        <v>289</v>
      </c>
      <c r="DL50" s="33" t="s">
        <v>289</v>
      </c>
      <c r="DM50" s="33" t="s">
        <v>289</v>
      </c>
      <c r="DN50" s="33" t="s">
        <v>289</v>
      </c>
      <c r="DO50" s="33" t="s">
        <v>289</v>
      </c>
      <c r="DP50" s="33" t="s">
        <v>289</v>
      </c>
      <c r="DQ50" s="33" t="s">
        <v>289</v>
      </c>
      <c r="DR50" s="33" t="s">
        <v>289</v>
      </c>
      <c r="DS50" s="33" t="s">
        <v>289</v>
      </c>
      <c r="DT50" s="33" t="s">
        <v>289</v>
      </c>
      <c r="DU50" s="33" t="s">
        <v>289</v>
      </c>
      <c r="DV50" s="33" t="s">
        <v>289</v>
      </c>
      <c r="DW50" s="33" t="s">
        <v>289</v>
      </c>
      <c r="DX50" s="33" t="s">
        <v>289</v>
      </c>
      <c r="DY50" s="33" t="s">
        <v>289</v>
      </c>
      <c r="DZ50" s="33" t="s">
        <v>289</v>
      </c>
      <c r="EA50" s="33" t="s">
        <v>289</v>
      </c>
      <c r="EB50" s="33" t="s">
        <v>289</v>
      </c>
      <c r="EC50" s="33" t="s">
        <v>289</v>
      </c>
      <c r="ED50" s="33" t="s">
        <v>289</v>
      </c>
      <c r="EE50" s="33" t="s">
        <v>289</v>
      </c>
      <c r="EF50" s="33" t="s">
        <v>289</v>
      </c>
      <c r="EG50" s="33" t="s">
        <v>2343</v>
      </c>
      <c r="EH50" s="33">
        <v>1</v>
      </c>
      <c r="EI50" s="33">
        <v>1</v>
      </c>
      <c r="EJ50" s="33">
        <v>1</v>
      </c>
      <c r="EK50" s="33">
        <v>1</v>
      </c>
      <c r="EL50" s="33">
        <v>1</v>
      </c>
      <c r="EM50" s="33">
        <v>1</v>
      </c>
      <c r="EN50" s="33">
        <v>1</v>
      </c>
      <c r="EO50" s="33">
        <v>0</v>
      </c>
      <c r="EP50" s="33" t="s">
        <v>112</v>
      </c>
      <c r="EQ50" s="33">
        <v>25</v>
      </c>
      <c r="ER50" s="33" t="s">
        <v>289</v>
      </c>
      <c r="ES50" s="33" t="s">
        <v>289</v>
      </c>
      <c r="ET50" s="33">
        <v>25</v>
      </c>
      <c r="EU50" s="33" t="s">
        <v>112</v>
      </c>
      <c r="EV50" s="33">
        <v>15</v>
      </c>
      <c r="EW50" s="33" t="s">
        <v>112</v>
      </c>
      <c r="EX50" s="33" t="s">
        <v>112</v>
      </c>
      <c r="EY50" s="33">
        <v>75</v>
      </c>
      <c r="EZ50" s="33" t="s">
        <v>289</v>
      </c>
      <c r="FA50" s="33" t="s">
        <v>289</v>
      </c>
      <c r="FB50" s="33" t="s">
        <v>289</v>
      </c>
      <c r="FC50" s="34">
        <v>75</v>
      </c>
      <c r="FD50" s="34" t="s">
        <v>117</v>
      </c>
      <c r="FE50" s="33">
        <v>25</v>
      </c>
      <c r="FF50" s="33" t="s">
        <v>112</v>
      </c>
      <c r="FG50" s="33" t="s">
        <v>112</v>
      </c>
      <c r="FH50" s="33">
        <v>75</v>
      </c>
      <c r="FI50" s="33" t="s">
        <v>289</v>
      </c>
      <c r="FJ50" s="33" t="s">
        <v>289</v>
      </c>
      <c r="FK50" s="33" t="s">
        <v>289</v>
      </c>
      <c r="FL50" s="34"/>
      <c r="FM50" s="33" t="s">
        <v>117</v>
      </c>
      <c r="FN50" s="34" t="s">
        <v>117</v>
      </c>
      <c r="FO50" s="33" t="s">
        <v>289</v>
      </c>
      <c r="FP50" s="33" t="s">
        <v>289</v>
      </c>
      <c r="FQ50" s="33" t="s">
        <v>124</v>
      </c>
      <c r="FR50" s="33" t="s">
        <v>125</v>
      </c>
      <c r="FS50" s="33" t="s">
        <v>2480</v>
      </c>
      <c r="FT50" s="33">
        <v>75</v>
      </c>
      <c r="FU50" s="33">
        <v>15</v>
      </c>
      <c r="FV50" s="33" t="s">
        <v>112</v>
      </c>
      <c r="FW50" s="33">
        <v>200</v>
      </c>
      <c r="FX50" s="33">
        <v>200</v>
      </c>
      <c r="FY50" s="33" t="s">
        <v>112</v>
      </c>
      <c r="FZ50" s="33">
        <v>20</v>
      </c>
      <c r="GA50" s="33" t="s">
        <v>289</v>
      </c>
      <c r="GB50" s="33" t="s">
        <v>289</v>
      </c>
      <c r="GC50" s="33">
        <v>20</v>
      </c>
      <c r="GD50" s="33" t="s">
        <v>117</v>
      </c>
      <c r="GE50" s="33" t="s">
        <v>112</v>
      </c>
      <c r="GF50" s="33" t="s">
        <v>726</v>
      </c>
      <c r="GG50" s="33">
        <v>0</v>
      </c>
      <c r="GH50" s="33">
        <v>0</v>
      </c>
      <c r="GI50" s="33">
        <v>0</v>
      </c>
      <c r="GJ50" s="33">
        <v>0</v>
      </c>
      <c r="GK50" s="33">
        <v>0</v>
      </c>
      <c r="GL50" s="33">
        <v>1</v>
      </c>
      <c r="GM50" s="33">
        <v>0</v>
      </c>
      <c r="GN50" s="33">
        <v>0</v>
      </c>
      <c r="GO50" s="33">
        <v>0</v>
      </c>
      <c r="GP50" s="33">
        <v>0</v>
      </c>
      <c r="GQ50" s="33">
        <v>0</v>
      </c>
      <c r="GR50" s="33">
        <v>0</v>
      </c>
      <c r="GS50" s="33">
        <v>0</v>
      </c>
      <c r="GT50" s="33">
        <v>0</v>
      </c>
      <c r="GU50" s="33">
        <v>0</v>
      </c>
      <c r="GV50" s="33">
        <v>0</v>
      </c>
      <c r="GW50" s="33" t="s">
        <v>289</v>
      </c>
      <c r="GX50" s="33" t="s">
        <v>714</v>
      </c>
      <c r="GY50" s="33">
        <v>0</v>
      </c>
      <c r="GZ50" s="33">
        <v>0</v>
      </c>
      <c r="HA50" s="33">
        <v>0</v>
      </c>
      <c r="HB50" s="33">
        <v>0</v>
      </c>
      <c r="HC50" s="33">
        <v>0</v>
      </c>
      <c r="HD50" s="33">
        <v>1</v>
      </c>
      <c r="HE50" s="33">
        <v>0</v>
      </c>
      <c r="HF50" s="33">
        <v>0</v>
      </c>
      <c r="HG50" s="33" t="s">
        <v>112</v>
      </c>
      <c r="HH50" s="33" t="s">
        <v>247</v>
      </c>
      <c r="HI50" s="33" t="s">
        <v>248</v>
      </c>
      <c r="HJ50" s="33" t="s">
        <v>112</v>
      </c>
      <c r="HK50" s="33" t="s">
        <v>117</v>
      </c>
      <c r="HL50" s="33" t="s">
        <v>289</v>
      </c>
      <c r="HM50" s="33" t="s">
        <v>289</v>
      </c>
      <c r="HN50" s="33" t="s">
        <v>289</v>
      </c>
      <c r="HO50" s="33" t="s">
        <v>289</v>
      </c>
      <c r="HP50" s="33" t="s">
        <v>289</v>
      </c>
      <c r="HQ50" s="33" t="s">
        <v>289</v>
      </c>
      <c r="HR50" s="33" t="s">
        <v>289</v>
      </c>
      <c r="HS50" s="33" t="s">
        <v>289</v>
      </c>
      <c r="HT50" s="33" t="s">
        <v>289</v>
      </c>
      <c r="HU50" s="33" t="s">
        <v>289</v>
      </c>
      <c r="HV50" s="33" t="s">
        <v>289</v>
      </c>
      <c r="HW50" s="33" t="s">
        <v>289</v>
      </c>
      <c r="HX50" s="33" t="s">
        <v>289</v>
      </c>
      <c r="HY50" s="33" t="s">
        <v>289</v>
      </c>
      <c r="HZ50" s="33" t="s">
        <v>289</v>
      </c>
      <c r="IA50" s="33" t="s">
        <v>289</v>
      </c>
      <c r="IB50" s="33" t="s">
        <v>289</v>
      </c>
      <c r="IC50" s="33" t="s">
        <v>289</v>
      </c>
      <c r="ID50" s="33" t="s">
        <v>289</v>
      </c>
      <c r="IE50" s="33" t="s">
        <v>289</v>
      </c>
      <c r="IF50" s="33" t="s">
        <v>289</v>
      </c>
      <c r="IG50" s="33" t="s">
        <v>289</v>
      </c>
      <c r="IH50" s="33" t="s">
        <v>289</v>
      </c>
      <c r="II50" s="33" t="s">
        <v>289</v>
      </c>
      <c r="IJ50" s="33" t="s">
        <v>289</v>
      </c>
      <c r="IK50" s="33" t="s">
        <v>289</v>
      </c>
      <c r="IL50" s="33" t="s">
        <v>289</v>
      </c>
      <c r="IM50" s="33" t="s">
        <v>289</v>
      </c>
      <c r="IN50" s="33" t="s">
        <v>289</v>
      </c>
      <c r="IO50" s="33" t="s">
        <v>289</v>
      </c>
      <c r="IP50" s="33" t="s">
        <v>289</v>
      </c>
      <c r="IQ50" s="33" t="s">
        <v>289</v>
      </c>
      <c r="IR50" s="33"/>
      <c r="IS50" s="33"/>
      <c r="IT50" s="33"/>
      <c r="IU50" s="33"/>
      <c r="IV50" s="33"/>
      <c r="IW50" s="33" t="s">
        <v>289</v>
      </c>
      <c r="IX50" s="33" t="s">
        <v>289</v>
      </c>
      <c r="IY50" s="33">
        <v>153723716</v>
      </c>
      <c r="IZ50" s="33" t="s">
        <v>2648</v>
      </c>
      <c r="JA50" s="33" t="s">
        <v>2649</v>
      </c>
      <c r="JB50" s="33" t="s">
        <v>289</v>
      </c>
      <c r="JC50" s="33">
        <v>68</v>
      </c>
    </row>
    <row r="51" spans="2:263" x14ac:dyDescent="0.35">
      <c r="B51" s="33" t="s">
        <v>2653</v>
      </c>
      <c r="C51" s="33" t="s">
        <v>2650</v>
      </c>
      <c r="D51" s="33" t="s">
        <v>2651</v>
      </c>
      <c r="E51" s="33" t="s">
        <v>2472</v>
      </c>
      <c r="F51" s="33"/>
      <c r="G51" s="33"/>
      <c r="H51" s="33" t="s">
        <v>289</v>
      </c>
      <c r="I51" s="33" t="s">
        <v>2472</v>
      </c>
      <c r="J51" s="33" t="s">
        <v>141</v>
      </c>
      <c r="K51" s="33" t="s">
        <v>289</v>
      </c>
      <c r="L51" s="33" t="s">
        <v>142</v>
      </c>
      <c r="M51" s="33" t="s">
        <v>141</v>
      </c>
      <c r="N51" s="33" t="s">
        <v>141</v>
      </c>
      <c r="O51" s="33" t="s">
        <v>161</v>
      </c>
      <c r="P51" s="33" t="s">
        <v>289</v>
      </c>
      <c r="Q51" s="33" t="s">
        <v>120</v>
      </c>
      <c r="R51" s="33" t="s">
        <v>144</v>
      </c>
      <c r="S51" s="33" t="s">
        <v>140</v>
      </c>
      <c r="T51" s="33" t="s">
        <v>145</v>
      </c>
      <c r="U51" s="33" t="s">
        <v>144</v>
      </c>
      <c r="V51" s="33" t="s">
        <v>529</v>
      </c>
      <c r="W51" s="33" t="s">
        <v>140</v>
      </c>
      <c r="X51" s="33" t="s">
        <v>146</v>
      </c>
      <c r="Y51" s="33" t="s">
        <v>289</v>
      </c>
      <c r="Z51" s="34" t="s">
        <v>146</v>
      </c>
      <c r="AA51" s="33" t="s">
        <v>147</v>
      </c>
      <c r="AB51" s="33" t="s">
        <v>289</v>
      </c>
      <c r="AC51" s="34" t="s">
        <v>147</v>
      </c>
      <c r="AD51" s="33" t="s">
        <v>2326</v>
      </c>
      <c r="AE51" s="33" t="s">
        <v>148</v>
      </c>
      <c r="AF51" s="33" t="s">
        <v>147</v>
      </c>
      <c r="AG51" s="33" t="s">
        <v>147</v>
      </c>
      <c r="AH51" s="33" t="s">
        <v>2327</v>
      </c>
      <c r="AI51" s="33" t="s">
        <v>112</v>
      </c>
      <c r="AJ51" s="33" t="s">
        <v>289</v>
      </c>
      <c r="AK51" s="33" t="s">
        <v>112</v>
      </c>
      <c r="AL51" s="33" t="s">
        <v>289</v>
      </c>
      <c r="AM51" s="33" t="s">
        <v>2328</v>
      </c>
      <c r="AN51" s="33" t="s">
        <v>289</v>
      </c>
      <c r="AO51" s="33" t="s">
        <v>289</v>
      </c>
      <c r="AP51" s="33" t="s">
        <v>2350</v>
      </c>
      <c r="AQ51" s="33" t="s">
        <v>289</v>
      </c>
      <c r="AR51" s="33" t="s">
        <v>137</v>
      </c>
      <c r="AS51" s="33">
        <v>0</v>
      </c>
      <c r="AT51" s="33">
        <v>1</v>
      </c>
      <c r="AU51" s="33">
        <v>0</v>
      </c>
      <c r="AV51" s="33" t="s">
        <v>138</v>
      </c>
      <c r="AW51" s="33" t="s">
        <v>2330</v>
      </c>
      <c r="AX51" s="33" t="s">
        <v>2542</v>
      </c>
      <c r="AY51" s="33">
        <v>1</v>
      </c>
      <c r="AZ51" s="33">
        <v>0</v>
      </c>
      <c r="BA51" s="33">
        <v>0</v>
      </c>
      <c r="BB51" s="33">
        <v>0</v>
      </c>
      <c r="BC51" s="33">
        <v>1</v>
      </c>
      <c r="BD51" s="33">
        <v>0</v>
      </c>
      <c r="BE51" s="33">
        <v>0</v>
      </c>
      <c r="BF51" s="33">
        <v>0</v>
      </c>
      <c r="BG51" s="33">
        <v>0</v>
      </c>
      <c r="BH51" s="33">
        <v>0</v>
      </c>
      <c r="BI51" s="33" t="s">
        <v>289</v>
      </c>
      <c r="BJ51" s="33" t="s">
        <v>116</v>
      </c>
      <c r="BK51" s="33" t="s">
        <v>2331</v>
      </c>
      <c r="BL51" s="33" t="s">
        <v>289</v>
      </c>
      <c r="BM51" s="33" t="s">
        <v>289</v>
      </c>
      <c r="BN51" s="33" t="s">
        <v>289</v>
      </c>
      <c r="BO51" s="33" t="s">
        <v>289</v>
      </c>
      <c r="BP51" s="33" t="s">
        <v>289</v>
      </c>
      <c r="BQ51" s="33" t="s">
        <v>289</v>
      </c>
      <c r="BR51" s="33" t="s">
        <v>289</v>
      </c>
      <c r="BS51" s="33" t="s">
        <v>289</v>
      </c>
      <c r="BT51" s="33" t="s">
        <v>289</v>
      </c>
      <c r="BU51" s="33" t="s">
        <v>289</v>
      </c>
      <c r="BV51" s="33" t="s">
        <v>289</v>
      </c>
      <c r="BW51" s="33" t="s">
        <v>289</v>
      </c>
      <c r="BX51" s="33" t="s">
        <v>289</v>
      </c>
      <c r="BY51" s="33" t="s">
        <v>289</v>
      </c>
      <c r="BZ51" s="33" t="s">
        <v>289</v>
      </c>
      <c r="CA51" s="33" t="s">
        <v>289</v>
      </c>
      <c r="CB51" s="33" t="s">
        <v>289</v>
      </c>
      <c r="CC51" s="33" t="s">
        <v>289</v>
      </c>
      <c r="CD51" s="33" t="s">
        <v>289</v>
      </c>
      <c r="CE51" s="33" t="s">
        <v>289</v>
      </c>
      <c r="CF51" s="33" t="s">
        <v>289</v>
      </c>
      <c r="CG51" s="33" t="s">
        <v>289</v>
      </c>
      <c r="CH51" s="33" t="s">
        <v>289</v>
      </c>
      <c r="CI51" s="33" t="s">
        <v>289</v>
      </c>
      <c r="CJ51" s="33" t="s">
        <v>289</v>
      </c>
      <c r="CK51" s="33" t="s">
        <v>289</v>
      </c>
      <c r="CL51" s="33" t="s">
        <v>289</v>
      </c>
      <c r="CM51" s="33" t="s">
        <v>289</v>
      </c>
      <c r="CN51" s="33" t="s">
        <v>289</v>
      </c>
      <c r="CO51" s="33" t="s">
        <v>289</v>
      </c>
      <c r="CP51" s="33" t="s">
        <v>289</v>
      </c>
      <c r="CQ51" s="33" t="s">
        <v>289</v>
      </c>
      <c r="CR51" s="33" t="s">
        <v>289</v>
      </c>
      <c r="CS51" s="33" t="s">
        <v>289</v>
      </c>
      <c r="CT51" s="33" t="s">
        <v>289</v>
      </c>
      <c r="CU51" s="33" t="s">
        <v>289</v>
      </c>
      <c r="CV51" s="33" t="s">
        <v>289</v>
      </c>
      <c r="CW51" s="33" t="s">
        <v>289</v>
      </c>
      <c r="CX51" s="33" t="s">
        <v>289</v>
      </c>
      <c r="CY51" s="33" t="s">
        <v>289</v>
      </c>
      <c r="CZ51" s="33" t="s">
        <v>289</v>
      </c>
      <c r="DA51" s="33" t="s">
        <v>289</v>
      </c>
      <c r="DB51" s="33" t="s">
        <v>289</v>
      </c>
      <c r="DC51" s="33" t="s">
        <v>289</v>
      </c>
      <c r="DD51" s="33" t="s">
        <v>289</v>
      </c>
      <c r="DE51" s="33" t="s">
        <v>289</v>
      </c>
      <c r="DF51" s="33" t="s">
        <v>289</v>
      </c>
      <c r="DG51" s="33" t="s">
        <v>289</v>
      </c>
      <c r="DH51" s="33" t="s">
        <v>289</v>
      </c>
      <c r="DI51" s="33" t="s">
        <v>289</v>
      </c>
      <c r="DJ51" s="33" t="s">
        <v>289</v>
      </c>
      <c r="DK51" s="33" t="s">
        <v>289</v>
      </c>
      <c r="DL51" s="33" t="s">
        <v>289</v>
      </c>
      <c r="DM51" s="33" t="s">
        <v>289</v>
      </c>
      <c r="DN51" s="33" t="s">
        <v>289</v>
      </c>
      <c r="DO51" s="33" t="s">
        <v>289</v>
      </c>
      <c r="DP51" s="33" t="s">
        <v>289</v>
      </c>
      <c r="DQ51" s="33" t="s">
        <v>289</v>
      </c>
      <c r="DR51" s="33" t="s">
        <v>289</v>
      </c>
      <c r="DS51" s="33" t="s">
        <v>289</v>
      </c>
      <c r="DT51" s="33" t="s">
        <v>289</v>
      </c>
      <c r="DU51" s="33" t="s">
        <v>289</v>
      </c>
      <c r="DV51" s="33" t="s">
        <v>289</v>
      </c>
      <c r="DW51" s="33" t="s">
        <v>289</v>
      </c>
      <c r="DX51" s="33" t="s">
        <v>289</v>
      </c>
      <c r="DY51" s="33" t="s">
        <v>289</v>
      </c>
      <c r="DZ51" s="33" t="s">
        <v>289</v>
      </c>
      <c r="EA51" s="33" t="s">
        <v>289</v>
      </c>
      <c r="EB51" s="33" t="s">
        <v>289</v>
      </c>
      <c r="EC51" s="33" t="s">
        <v>289</v>
      </c>
      <c r="ED51" s="33" t="s">
        <v>289</v>
      </c>
      <c r="EE51" s="33" t="s">
        <v>289</v>
      </c>
      <c r="EF51" s="33" t="s">
        <v>289</v>
      </c>
      <c r="EG51" s="33" t="s">
        <v>2343</v>
      </c>
      <c r="EH51" s="33">
        <v>1</v>
      </c>
      <c r="EI51" s="33">
        <v>1</v>
      </c>
      <c r="EJ51" s="33">
        <v>1</v>
      </c>
      <c r="EK51" s="33">
        <v>1</v>
      </c>
      <c r="EL51" s="33">
        <v>1</v>
      </c>
      <c r="EM51" s="33">
        <v>1</v>
      </c>
      <c r="EN51" s="33">
        <v>1</v>
      </c>
      <c r="EO51" s="33">
        <v>0</v>
      </c>
      <c r="EP51" s="33" t="s">
        <v>112</v>
      </c>
      <c r="EQ51" s="33">
        <v>25</v>
      </c>
      <c r="ER51" s="33" t="s">
        <v>289</v>
      </c>
      <c r="ES51" s="33" t="s">
        <v>289</v>
      </c>
      <c r="ET51" s="33">
        <v>25</v>
      </c>
      <c r="EU51" s="33" t="s">
        <v>117</v>
      </c>
      <c r="EV51" s="33">
        <v>25</v>
      </c>
      <c r="EW51" s="33" t="s">
        <v>117</v>
      </c>
      <c r="EX51" s="33" t="s">
        <v>112</v>
      </c>
      <c r="EY51" s="33">
        <v>100</v>
      </c>
      <c r="EZ51" s="33" t="s">
        <v>289</v>
      </c>
      <c r="FA51" s="33" t="s">
        <v>289</v>
      </c>
      <c r="FB51" s="33" t="s">
        <v>289</v>
      </c>
      <c r="FC51" s="34">
        <v>100</v>
      </c>
      <c r="FD51" s="34" t="s">
        <v>117</v>
      </c>
      <c r="FE51" s="33">
        <v>50</v>
      </c>
      <c r="FF51" s="33" t="s">
        <v>117</v>
      </c>
      <c r="FG51" s="33" t="s">
        <v>112</v>
      </c>
      <c r="FH51" s="33">
        <v>75</v>
      </c>
      <c r="FI51" s="33" t="s">
        <v>289</v>
      </c>
      <c r="FJ51" s="33" t="s">
        <v>289</v>
      </c>
      <c r="FK51" s="33" t="s">
        <v>289</v>
      </c>
      <c r="FL51" s="34"/>
      <c r="FM51" s="33" t="s">
        <v>117</v>
      </c>
      <c r="FN51" s="34" t="s">
        <v>112</v>
      </c>
      <c r="FO51" s="33">
        <v>50</v>
      </c>
      <c r="FP51" s="33" t="s">
        <v>289</v>
      </c>
      <c r="FQ51" s="33" t="s">
        <v>289</v>
      </c>
      <c r="FR51" s="33" t="s">
        <v>289</v>
      </c>
      <c r="FS51" s="33" t="s">
        <v>289</v>
      </c>
      <c r="FT51" s="33" t="s">
        <v>289</v>
      </c>
      <c r="FU51" s="33" t="s">
        <v>289</v>
      </c>
      <c r="FV51" s="33" t="s">
        <v>117</v>
      </c>
      <c r="FW51" s="33" t="s">
        <v>176</v>
      </c>
      <c r="FX51" s="33">
        <v>50</v>
      </c>
      <c r="FY51" s="33" t="s">
        <v>112</v>
      </c>
      <c r="FZ51" s="33">
        <v>25</v>
      </c>
      <c r="GA51" s="33" t="s">
        <v>289</v>
      </c>
      <c r="GB51" s="33" t="s">
        <v>289</v>
      </c>
      <c r="GC51" s="33">
        <v>25</v>
      </c>
      <c r="GD51" s="33" t="s">
        <v>117</v>
      </c>
      <c r="GE51" s="33" t="s">
        <v>112</v>
      </c>
      <c r="GF51" s="33" t="s">
        <v>130</v>
      </c>
      <c r="GG51" s="33">
        <v>0</v>
      </c>
      <c r="GH51" s="33">
        <v>0</v>
      </c>
      <c r="GI51" s="33">
        <v>0</v>
      </c>
      <c r="GJ51" s="33">
        <v>0</v>
      </c>
      <c r="GK51" s="33">
        <v>0</v>
      </c>
      <c r="GL51" s="33">
        <v>0</v>
      </c>
      <c r="GM51" s="33">
        <v>0</v>
      </c>
      <c r="GN51" s="33">
        <v>0</v>
      </c>
      <c r="GO51" s="33">
        <v>0</v>
      </c>
      <c r="GP51" s="33">
        <v>0</v>
      </c>
      <c r="GQ51" s="33">
        <v>0</v>
      </c>
      <c r="GR51" s="33">
        <v>0</v>
      </c>
      <c r="GS51" s="33">
        <v>0</v>
      </c>
      <c r="GT51" s="33">
        <v>0</v>
      </c>
      <c r="GU51" s="33">
        <v>1</v>
      </c>
      <c r="GV51" s="33">
        <v>0</v>
      </c>
      <c r="GW51" s="33" t="s">
        <v>2652</v>
      </c>
      <c r="GX51" s="33" t="s">
        <v>2332</v>
      </c>
      <c r="GY51" s="33">
        <v>1</v>
      </c>
      <c r="GZ51" s="33">
        <v>1</v>
      </c>
      <c r="HA51" s="33">
        <v>1</v>
      </c>
      <c r="HB51" s="33">
        <v>1</v>
      </c>
      <c r="HC51" s="33">
        <v>1</v>
      </c>
      <c r="HD51" s="33">
        <v>0</v>
      </c>
      <c r="HE51" s="33">
        <v>1</v>
      </c>
      <c r="HF51" s="33">
        <v>0</v>
      </c>
      <c r="HG51" s="33" t="s">
        <v>112</v>
      </c>
      <c r="HH51" s="33" t="s">
        <v>120</v>
      </c>
      <c r="HI51" s="33" t="s">
        <v>122</v>
      </c>
      <c r="HJ51" s="33" t="s">
        <v>117</v>
      </c>
      <c r="HK51" s="33" t="s">
        <v>117</v>
      </c>
      <c r="HL51" s="33" t="s">
        <v>289</v>
      </c>
      <c r="HM51" s="33" t="s">
        <v>289</v>
      </c>
      <c r="HN51" s="33" t="s">
        <v>289</v>
      </c>
      <c r="HO51" s="33" t="s">
        <v>289</v>
      </c>
      <c r="HP51" s="33" t="s">
        <v>289</v>
      </c>
      <c r="HQ51" s="33" t="s">
        <v>289</v>
      </c>
      <c r="HR51" s="33" t="s">
        <v>289</v>
      </c>
      <c r="HS51" s="33" t="s">
        <v>289</v>
      </c>
      <c r="HT51" s="33" t="s">
        <v>289</v>
      </c>
      <c r="HU51" s="33" t="s">
        <v>289</v>
      </c>
      <c r="HV51" s="33" t="s">
        <v>289</v>
      </c>
      <c r="HW51" s="33" t="s">
        <v>289</v>
      </c>
      <c r="HX51" s="33" t="s">
        <v>289</v>
      </c>
      <c r="HY51" s="33" t="s">
        <v>289</v>
      </c>
      <c r="HZ51" s="33" t="s">
        <v>289</v>
      </c>
      <c r="IA51" s="33" t="s">
        <v>289</v>
      </c>
      <c r="IB51" s="33" t="s">
        <v>289</v>
      </c>
      <c r="IC51" s="33" t="s">
        <v>289</v>
      </c>
      <c r="ID51" s="33" t="s">
        <v>289</v>
      </c>
      <c r="IE51" s="33" t="s">
        <v>289</v>
      </c>
      <c r="IF51" s="33" t="s">
        <v>289</v>
      </c>
      <c r="IG51" s="33" t="s">
        <v>289</v>
      </c>
      <c r="IH51" s="33" t="s">
        <v>289</v>
      </c>
      <c r="II51" s="33" t="s">
        <v>289</v>
      </c>
      <c r="IJ51" s="33" t="s">
        <v>289</v>
      </c>
      <c r="IK51" s="33" t="s">
        <v>289</v>
      </c>
      <c r="IL51" s="33" t="s">
        <v>289</v>
      </c>
      <c r="IM51" s="33" t="s">
        <v>289</v>
      </c>
      <c r="IN51" s="33" t="s">
        <v>289</v>
      </c>
      <c r="IO51" s="33" t="s">
        <v>289</v>
      </c>
      <c r="IP51" s="33" t="s">
        <v>289</v>
      </c>
      <c r="IQ51" s="33" t="s">
        <v>289</v>
      </c>
      <c r="IR51" s="33"/>
      <c r="IS51" s="33"/>
      <c r="IT51" s="33"/>
      <c r="IU51" s="33"/>
      <c r="IV51" s="33"/>
      <c r="IW51" s="33" t="s">
        <v>2543</v>
      </c>
      <c r="IX51" s="33" t="s">
        <v>289</v>
      </c>
      <c r="IY51" s="33">
        <v>153893555</v>
      </c>
      <c r="IZ51" s="33" t="s">
        <v>2653</v>
      </c>
      <c r="JA51" s="33" t="s">
        <v>2654</v>
      </c>
      <c r="JB51" s="33" t="s">
        <v>289</v>
      </c>
      <c r="JC51" s="33">
        <v>81</v>
      </c>
    </row>
    <row r="52" spans="2:263" x14ac:dyDescent="0.35">
      <c r="B52" s="33" t="s">
        <v>2661</v>
      </c>
      <c r="C52" s="33" t="s">
        <v>2655</v>
      </c>
      <c r="D52" s="33" t="s">
        <v>2656</v>
      </c>
      <c r="E52" s="33" t="s">
        <v>2379</v>
      </c>
      <c r="F52" s="33"/>
      <c r="G52" s="33"/>
      <c r="H52" s="33" t="s">
        <v>289</v>
      </c>
      <c r="I52" s="33" t="s">
        <v>2379</v>
      </c>
      <c r="J52" s="33" t="s">
        <v>244</v>
      </c>
      <c r="K52" s="33" t="s">
        <v>289</v>
      </c>
      <c r="L52" s="33" t="s">
        <v>245</v>
      </c>
      <c r="M52" s="33" t="s">
        <v>244</v>
      </c>
      <c r="N52" s="33" t="s">
        <v>244</v>
      </c>
      <c r="O52" s="33" t="s">
        <v>246</v>
      </c>
      <c r="P52" s="33" t="s">
        <v>289</v>
      </c>
      <c r="Q52" s="33" t="s">
        <v>247</v>
      </c>
      <c r="R52" s="33" t="s">
        <v>248</v>
      </c>
      <c r="S52" s="33" t="s">
        <v>140</v>
      </c>
      <c r="T52" s="33" t="s">
        <v>249</v>
      </c>
      <c r="U52" s="33" t="s">
        <v>248</v>
      </c>
      <c r="V52" s="33" t="s">
        <v>529</v>
      </c>
      <c r="W52" s="33" t="s">
        <v>140</v>
      </c>
      <c r="X52" s="33" t="s">
        <v>248</v>
      </c>
      <c r="Y52" s="33" t="s">
        <v>289</v>
      </c>
      <c r="Z52" s="34" t="s">
        <v>248</v>
      </c>
      <c r="AA52" s="33" t="s">
        <v>110</v>
      </c>
      <c r="AB52" s="33" t="s">
        <v>251</v>
      </c>
      <c r="AC52" s="34" t="s">
        <v>251</v>
      </c>
      <c r="AD52" s="33" t="s">
        <v>2361</v>
      </c>
      <c r="AE52" s="33" t="s">
        <v>111</v>
      </c>
      <c r="AF52" s="33" t="s">
        <v>110</v>
      </c>
      <c r="AG52" s="33" t="s">
        <v>251</v>
      </c>
      <c r="AH52" s="33" t="s">
        <v>2327</v>
      </c>
      <c r="AI52" s="33" t="s">
        <v>112</v>
      </c>
      <c r="AJ52" s="33" t="s">
        <v>289</v>
      </c>
      <c r="AK52" s="33" t="s">
        <v>112</v>
      </c>
      <c r="AL52" s="33" t="s">
        <v>289</v>
      </c>
      <c r="AM52" s="33" t="s">
        <v>2328</v>
      </c>
      <c r="AN52" s="33" t="s">
        <v>289</v>
      </c>
      <c r="AO52" s="33" t="s">
        <v>289</v>
      </c>
      <c r="AP52" s="33" t="s">
        <v>2329</v>
      </c>
      <c r="AQ52" s="33" t="s">
        <v>289</v>
      </c>
      <c r="AR52" s="33" t="s">
        <v>2370</v>
      </c>
      <c r="AS52" s="33">
        <v>1</v>
      </c>
      <c r="AT52" s="33">
        <v>1</v>
      </c>
      <c r="AU52" s="33">
        <v>0</v>
      </c>
      <c r="AV52" s="33" t="s">
        <v>113</v>
      </c>
      <c r="AW52" s="33" t="s">
        <v>2351</v>
      </c>
      <c r="AX52" s="33" t="s">
        <v>2542</v>
      </c>
      <c r="AY52" s="33">
        <v>1</v>
      </c>
      <c r="AZ52" s="33">
        <v>0</v>
      </c>
      <c r="BA52" s="33">
        <v>0</v>
      </c>
      <c r="BB52" s="33">
        <v>0</v>
      </c>
      <c r="BC52" s="33">
        <v>1</v>
      </c>
      <c r="BD52" s="33">
        <v>0</v>
      </c>
      <c r="BE52" s="33">
        <v>0</v>
      </c>
      <c r="BF52" s="33">
        <v>0</v>
      </c>
      <c r="BG52" s="33">
        <v>0</v>
      </c>
      <c r="BH52" s="33">
        <v>0</v>
      </c>
      <c r="BI52" s="33" t="s">
        <v>289</v>
      </c>
      <c r="BJ52" s="33" t="s">
        <v>155</v>
      </c>
      <c r="BK52" s="33" t="s">
        <v>2331</v>
      </c>
      <c r="BL52" s="33" t="s">
        <v>2407</v>
      </c>
      <c r="BM52" s="33">
        <v>1</v>
      </c>
      <c r="BN52" s="33">
        <v>1</v>
      </c>
      <c r="BO52" s="33">
        <v>1</v>
      </c>
      <c r="BP52" s="33">
        <v>1</v>
      </c>
      <c r="BQ52" s="33">
        <v>1</v>
      </c>
      <c r="BR52" s="33">
        <v>0</v>
      </c>
      <c r="BS52" s="33">
        <v>1</v>
      </c>
      <c r="BT52" s="33">
        <v>0</v>
      </c>
      <c r="BU52" s="33" t="s">
        <v>2353</v>
      </c>
      <c r="BV52" s="33">
        <v>120</v>
      </c>
      <c r="BW52" s="33">
        <v>60</v>
      </c>
      <c r="BX52" s="33" t="s">
        <v>117</v>
      </c>
      <c r="BY52" s="33">
        <v>200</v>
      </c>
      <c r="BZ52" s="33">
        <v>76.923076923076906</v>
      </c>
      <c r="CA52" s="33" t="s">
        <v>112</v>
      </c>
      <c r="CB52" s="33">
        <v>125</v>
      </c>
      <c r="CC52" s="33">
        <v>54.347826086956502</v>
      </c>
      <c r="CD52" s="33" t="s">
        <v>112</v>
      </c>
      <c r="CE52" s="33">
        <v>200</v>
      </c>
      <c r="CF52" s="33">
        <v>68.965517241379303</v>
      </c>
      <c r="CG52" s="33" t="s">
        <v>112</v>
      </c>
      <c r="CH52" s="33">
        <v>400</v>
      </c>
      <c r="CI52" s="33">
        <v>166.666666666666</v>
      </c>
      <c r="CJ52" s="33" t="s">
        <v>112</v>
      </c>
      <c r="CK52" s="33" t="s">
        <v>289</v>
      </c>
      <c r="CL52" s="33" t="s">
        <v>289</v>
      </c>
      <c r="CM52" s="33" t="s">
        <v>289</v>
      </c>
      <c r="CN52" s="33" t="s">
        <v>112</v>
      </c>
      <c r="CO52" s="33">
        <v>500</v>
      </c>
      <c r="CP52" s="33" t="s">
        <v>289</v>
      </c>
      <c r="CQ52" s="33" t="s">
        <v>289</v>
      </c>
      <c r="CR52" s="33" t="s">
        <v>289</v>
      </c>
      <c r="CS52" s="33" t="s">
        <v>289</v>
      </c>
      <c r="CT52" s="33" t="s">
        <v>289</v>
      </c>
      <c r="CU52" s="33" t="s">
        <v>289</v>
      </c>
      <c r="CV52" s="33" t="s">
        <v>176</v>
      </c>
      <c r="CW52" s="33">
        <v>500</v>
      </c>
      <c r="CX52" s="33" t="s">
        <v>112</v>
      </c>
      <c r="CY52" s="33" t="s">
        <v>112</v>
      </c>
      <c r="CZ52" s="33" t="s">
        <v>2657</v>
      </c>
      <c r="DA52" s="33">
        <v>0</v>
      </c>
      <c r="DB52" s="33">
        <v>0</v>
      </c>
      <c r="DC52" s="33">
        <v>0</v>
      </c>
      <c r="DD52" s="33">
        <v>0</v>
      </c>
      <c r="DE52" s="33">
        <v>0</v>
      </c>
      <c r="DF52" s="33">
        <v>1</v>
      </c>
      <c r="DG52" s="33">
        <v>0</v>
      </c>
      <c r="DH52" s="33">
        <v>0</v>
      </c>
      <c r="DI52" s="33">
        <v>0</v>
      </c>
      <c r="DJ52" s="33">
        <v>0</v>
      </c>
      <c r="DK52" s="33">
        <v>0</v>
      </c>
      <c r="DL52" s="33">
        <v>0</v>
      </c>
      <c r="DM52" s="33">
        <v>1</v>
      </c>
      <c r="DN52" s="33">
        <v>0</v>
      </c>
      <c r="DO52" s="33">
        <v>0</v>
      </c>
      <c r="DP52" s="33">
        <v>0</v>
      </c>
      <c r="DQ52" s="33">
        <v>0</v>
      </c>
      <c r="DR52" s="33" t="s">
        <v>289</v>
      </c>
      <c r="DS52" s="33" t="s">
        <v>2658</v>
      </c>
      <c r="DT52" s="33">
        <v>1</v>
      </c>
      <c r="DU52" s="33">
        <v>1</v>
      </c>
      <c r="DV52" s="33">
        <v>0</v>
      </c>
      <c r="DW52" s="33">
        <v>0</v>
      </c>
      <c r="DX52" s="33">
        <v>1</v>
      </c>
      <c r="DY52" s="33">
        <v>0</v>
      </c>
      <c r="DZ52" s="33">
        <v>0</v>
      </c>
      <c r="EA52" s="33">
        <v>0</v>
      </c>
      <c r="EB52" s="33" t="s">
        <v>112</v>
      </c>
      <c r="EC52" s="33" t="s">
        <v>247</v>
      </c>
      <c r="ED52" s="33" t="s">
        <v>248</v>
      </c>
      <c r="EE52" s="33" t="s">
        <v>112</v>
      </c>
      <c r="EF52" s="33" t="s">
        <v>117</v>
      </c>
      <c r="EG52" s="33" t="s">
        <v>2659</v>
      </c>
      <c r="EH52" s="33">
        <v>1</v>
      </c>
      <c r="EI52" s="33">
        <v>1</v>
      </c>
      <c r="EJ52" s="33">
        <v>0</v>
      </c>
      <c r="EK52" s="33">
        <v>1</v>
      </c>
      <c r="EL52" s="33">
        <v>1</v>
      </c>
      <c r="EM52" s="33">
        <v>0</v>
      </c>
      <c r="EN52" s="33">
        <v>1</v>
      </c>
      <c r="EO52" s="33">
        <v>0</v>
      </c>
      <c r="EP52" s="33" t="s">
        <v>112</v>
      </c>
      <c r="EQ52" s="33">
        <v>20</v>
      </c>
      <c r="ER52" s="33" t="s">
        <v>289</v>
      </c>
      <c r="ES52" s="33" t="s">
        <v>289</v>
      </c>
      <c r="ET52" s="33">
        <v>20</v>
      </c>
      <c r="EU52" s="33" t="s">
        <v>117</v>
      </c>
      <c r="EV52" s="33">
        <v>15</v>
      </c>
      <c r="EW52" s="33" t="s">
        <v>140</v>
      </c>
      <c r="EX52" s="33" t="s">
        <v>289</v>
      </c>
      <c r="EY52" s="33" t="s">
        <v>289</v>
      </c>
      <c r="EZ52" s="33" t="s">
        <v>289</v>
      </c>
      <c r="FA52" s="33" t="s">
        <v>289</v>
      </c>
      <c r="FB52" s="33" t="s">
        <v>289</v>
      </c>
      <c r="FC52" s="34" t="s">
        <v>289</v>
      </c>
      <c r="FD52" s="34" t="s">
        <v>140</v>
      </c>
      <c r="FE52" s="33">
        <v>20</v>
      </c>
      <c r="FF52" s="33" t="s">
        <v>140</v>
      </c>
      <c r="FG52" s="33" t="s">
        <v>112</v>
      </c>
      <c r="FH52" s="33">
        <v>50</v>
      </c>
      <c r="FI52" s="33" t="s">
        <v>289</v>
      </c>
      <c r="FJ52" s="33" t="s">
        <v>289</v>
      </c>
      <c r="FK52" s="33" t="s">
        <v>289</v>
      </c>
      <c r="FL52" s="34"/>
      <c r="FM52" s="33" t="s">
        <v>140</v>
      </c>
      <c r="FN52" s="34" t="s">
        <v>289</v>
      </c>
      <c r="FO52" s="33" t="s">
        <v>289</v>
      </c>
      <c r="FP52" s="33" t="s">
        <v>289</v>
      </c>
      <c r="FQ52" s="33" t="s">
        <v>289</v>
      </c>
      <c r="FR52" s="33" t="s">
        <v>289</v>
      </c>
      <c r="FS52" s="33" t="s">
        <v>289</v>
      </c>
      <c r="FT52" s="33" t="s">
        <v>289</v>
      </c>
      <c r="FU52" s="33" t="s">
        <v>289</v>
      </c>
      <c r="FV52" s="33" t="s">
        <v>289</v>
      </c>
      <c r="FW52" s="33" t="s">
        <v>289</v>
      </c>
      <c r="FX52" s="33" t="s">
        <v>289</v>
      </c>
      <c r="FY52" s="33" t="s">
        <v>112</v>
      </c>
      <c r="FZ52" s="33">
        <v>20</v>
      </c>
      <c r="GA52" s="33" t="s">
        <v>289</v>
      </c>
      <c r="GB52" s="33" t="s">
        <v>289</v>
      </c>
      <c r="GC52" s="33">
        <v>20</v>
      </c>
      <c r="GD52" s="33" t="s">
        <v>117</v>
      </c>
      <c r="GE52" s="33" t="s">
        <v>117</v>
      </c>
      <c r="GF52" s="33" t="s">
        <v>289</v>
      </c>
      <c r="GG52" s="33" t="s">
        <v>289</v>
      </c>
      <c r="GH52" s="33" t="s">
        <v>289</v>
      </c>
      <c r="GI52" s="33" t="s">
        <v>289</v>
      </c>
      <c r="GJ52" s="33" t="s">
        <v>289</v>
      </c>
      <c r="GK52" s="33" t="s">
        <v>289</v>
      </c>
      <c r="GL52" s="33" t="s">
        <v>289</v>
      </c>
      <c r="GM52" s="33" t="s">
        <v>289</v>
      </c>
      <c r="GN52" s="33" t="s">
        <v>289</v>
      </c>
      <c r="GO52" s="33" t="s">
        <v>289</v>
      </c>
      <c r="GP52" s="33" t="s">
        <v>289</v>
      </c>
      <c r="GQ52" s="33" t="s">
        <v>289</v>
      </c>
      <c r="GR52" s="33" t="s">
        <v>289</v>
      </c>
      <c r="GS52" s="33" t="s">
        <v>289</v>
      </c>
      <c r="GT52" s="33" t="s">
        <v>289</v>
      </c>
      <c r="GU52" s="33" t="s">
        <v>289</v>
      </c>
      <c r="GV52" s="33" t="s">
        <v>289</v>
      </c>
      <c r="GW52" s="33" t="s">
        <v>289</v>
      </c>
      <c r="GX52" s="33" t="s">
        <v>289</v>
      </c>
      <c r="GY52" s="33" t="s">
        <v>289</v>
      </c>
      <c r="GZ52" s="33" t="s">
        <v>289</v>
      </c>
      <c r="HA52" s="33" t="s">
        <v>289</v>
      </c>
      <c r="HB52" s="33" t="s">
        <v>289</v>
      </c>
      <c r="HC52" s="33" t="s">
        <v>289</v>
      </c>
      <c r="HD52" s="33" t="s">
        <v>289</v>
      </c>
      <c r="HE52" s="33" t="s">
        <v>289</v>
      </c>
      <c r="HF52" s="33" t="s">
        <v>289</v>
      </c>
      <c r="HG52" s="33" t="s">
        <v>112</v>
      </c>
      <c r="HH52" s="33" t="s">
        <v>247</v>
      </c>
      <c r="HI52" s="33" t="s">
        <v>248</v>
      </c>
      <c r="HJ52" s="33" t="s">
        <v>112</v>
      </c>
      <c r="HK52" s="33" t="s">
        <v>117</v>
      </c>
      <c r="HL52" s="33" t="s">
        <v>289</v>
      </c>
      <c r="HM52" s="33" t="s">
        <v>289</v>
      </c>
      <c r="HN52" s="33" t="s">
        <v>289</v>
      </c>
      <c r="HO52" s="33" t="s">
        <v>289</v>
      </c>
      <c r="HP52" s="33" t="s">
        <v>289</v>
      </c>
      <c r="HQ52" s="33" t="s">
        <v>289</v>
      </c>
      <c r="HR52" s="33" t="s">
        <v>289</v>
      </c>
      <c r="HS52" s="33" t="s">
        <v>289</v>
      </c>
      <c r="HT52" s="33" t="s">
        <v>289</v>
      </c>
      <c r="HU52" s="33" t="s">
        <v>289</v>
      </c>
      <c r="HV52" s="33" t="s">
        <v>289</v>
      </c>
      <c r="HW52" s="33" t="s">
        <v>289</v>
      </c>
      <c r="HX52" s="33" t="s">
        <v>289</v>
      </c>
      <c r="HY52" s="33" t="s">
        <v>289</v>
      </c>
      <c r="HZ52" s="33" t="s">
        <v>289</v>
      </c>
      <c r="IA52" s="33" t="s">
        <v>289</v>
      </c>
      <c r="IB52" s="33" t="s">
        <v>289</v>
      </c>
      <c r="IC52" s="33" t="s">
        <v>289</v>
      </c>
      <c r="ID52" s="33" t="s">
        <v>289</v>
      </c>
      <c r="IE52" s="33" t="s">
        <v>289</v>
      </c>
      <c r="IF52" s="33" t="s">
        <v>289</v>
      </c>
      <c r="IG52" s="33" t="s">
        <v>289</v>
      </c>
      <c r="IH52" s="33" t="s">
        <v>289</v>
      </c>
      <c r="II52" s="33" t="s">
        <v>289</v>
      </c>
      <c r="IJ52" s="33" t="s">
        <v>289</v>
      </c>
      <c r="IK52" s="33" t="s">
        <v>289</v>
      </c>
      <c r="IL52" s="33" t="s">
        <v>289</v>
      </c>
      <c r="IM52" s="33" t="s">
        <v>289</v>
      </c>
      <c r="IN52" s="33" t="s">
        <v>289</v>
      </c>
      <c r="IO52" s="33" t="s">
        <v>289</v>
      </c>
      <c r="IP52" s="33" t="s">
        <v>289</v>
      </c>
      <c r="IQ52" s="33" t="s">
        <v>289</v>
      </c>
      <c r="IR52" s="33"/>
      <c r="IS52" s="33"/>
      <c r="IT52" s="33"/>
      <c r="IU52" s="33"/>
      <c r="IV52" s="33"/>
      <c r="IW52" s="33" t="s">
        <v>2660</v>
      </c>
      <c r="IX52" s="33" t="s">
        <v>289</v>
      </c>
      <c r="IY52" s="33">
        <v>153727592</v>
      </c>
      <c r="IZ52" s="33" t="s">
        <v>2661</v>
      </c>
      <c r="JA52" s="33" t="s">
        <v>2662</v>
      </c>
      <c r="JB52" s="33" t="s">
        <v>289</v>
      </c>
      <c r="JC52" s="33">
        <v>69</v>
      </c>
    </row>
    <row r="53" spans="2:263" x14ac:dyDescent="0.35">
      <c r="B53" s="33" t="s">
        <v>2665</v>
      </c>
      <c r="C53" s="33" t="s">
        <v>2663</v>
      </c>
      <c r="D53" s="33" t="s">
        <v>2664</v>
      </c>
      <c r="E53" s="33" t="s">
        <v>2359</v>
      </c>
      <c r="F53" s="33"/>
      <c r="G53" s="33"/>
      <c r="H53" s="33" t="s">
        <v>289</v>
      </c>
      <c r="I53" s="33" t="s">
        <v>2359</v>
      </c>
      <c r="J53" s="33" t="s">
        <v>209</v>
      </c>
      <c r="K53" s="33" t="s">
        <v>289</v>
      </c>
      <c r="L53" s="33" t="s">
        <v>210</v>
      </c>
      <c r="M53" s="33" t="s">
        <v>209</v>
      </c>
      <c r="N53" s="33" t="s">
        <v>209</v>
      </c>
      <c r="O53" s="33" t="s">
        <v>2360</v>
      </c>
      <c r="P53" s="33" t="s">
        <v>289</v>
      </c>
      <c r="Q53" s="33" t="s">
        <v>107</v>
      </c>
      <c r="R53" s="33" t="s">
        <v>212</v>
      </c>
      <c r="S53" s="33" t="s">
        <v>1794</v>
      </c>
      <c r="T53" s="33" t="s">
        <v>213</v>
      </c>
      <c r="U53" s="33" t="s">
        <v>212</v>
      </c>
      <c r="V53" s="33" t="s">
        <v>1793</v>
      </c>
      <c r="W53" s="33" t="s">
        <v>1794</v>
      </c>
      <c r="X53" s="33" t="s">
        <v>110</v>
      </c>
      <c r="Y53" s="33" t="s">
        <v>2432</v>
      </c>
      <c r="Z53" s="34" t="s">
        <v>2432</v>
      </c>
      <c r="AA53" s="33" t="s">
        <v>110</v>
      </c>
      <c r="AB53" s="33" t="s">
        <v>2433</v>
      </c>
      <c r="AC53" s="34" t="s">
        <v>2433</v>
      </c>
      <c r="AD53" s="33" t="s">
        <v>2361</v>
      </c>
      <c r="AE53" s="33" t="s">
        <v>111</v>
      </c>
      <c r="AF53" s="33" t="s">
        <v>110</v>
      </c>
      <c r="AG53" s="33" t="s">
        <v>2433</v>
      </c>
      <c r="AH53" s="33" t="s">
        <v>2327</v>
      </c>
      <c r="AI53" s="33" t="s">
        <v>112</v>
      </c>
      <c r="AJ53" s="33" t="s">
        <v>289</v>
      </c>
      <c r="AK53" s="33" t="s">
        <v>112</v>
      </c>
      <c r="AL53" s="33" t="s">
        <v>289</v>
      </c>
      <c r="AM53" s="33" t="s">
        <v>2328</v>
      </c>
      <c r="AN53" s="33" t="s">
        <v>289</v>
      </c>
      <c r="AO53" s="33" t="s">
        <v>289</v>
      </c>
      <c r="AP53" s="33" t="s">
        <v>2350</v>
      </c>
      <c r="AQ53" s="33" t="s">
        <v>289</v>
      </c>
      <c r="AR53" s="33" t="s">
        <v>114</v>
      </c>
      <c r="AS53" s="33">
        <v>1</v>
      </c>
      <c r="AT53" s="33">
        <v>0</v>
      </c>
      <c r="AU53" s="33">
        <v>0</v>
      </c>
      <c r="AV53" s="33" t="s">
        <v>113</v>
      </c>
      <c r="AW53" s="33" t="s">
        <v>2351</v>
      </c>
      <c r="AX53" s="33" t="s">
        <v>115</v>
      </c>
      <c r="AY53" s="33">
        <v>1</v>
      </c>
      <c r="AZ53" s="33">
        <v>0</v>
      </c>
      <c r="BA53" s="33">
        <v>0</v>
      </c>
      <c r="BB53" s="33">
        <v>0</v>
      </c>
      <c r="BC53" s="33">
        <v>0</v>
      </c>
      <c r="BD53" s="33">
        <v>0</v>
      </c>
      <c r="BE53" s="33">
        <v>0</v>
      </c>
      <c r="BF53" s="33">
        <v>0</v>
      </c>
      <c r="BG53" s="33">
        <v>0</v>
      </c>
      <c r="BH53" s="33">
        <v>0</v>
      </c>
      <c r="BI53" s="33" t="s">
        <v>289</v>
      </c>
      <c r="BJ53" s="33" t="s">
        <v>155</v>
      </c>
      <c r="BK53" s="33" t="s">
        <v>2385</v>
      </c>
      <c r="BL53" s="33" t="s">
        <v>2425</v>
      </c>
      <c r="BM53" s="33">
        <v>1</v>
      </c>
      <c r="BN53" s="33">
        <v>1</v>
      </c>
      <c r="BO53" s="33">
        <v>1</v>
      </c>
      <c r="BP53" s="33">
        <v>1</v>
      </c>
      <c r="BQ53" s="33">
        <v>0</v>
      </c>
      <c r="BR53" s="33">
        <v>1</v>
      </c>
      <c r="BS53" s="33">
        <v>1</v>
      </c>
      <c r="BT53" s="33">
        <v>0</v>
      </c>
      <c r="BU53" s="33" t="s">
        <v>2353</v>
      </c>
      <c r="BV53" s="33">
        <v>125</v>
      </c>
      <c r="BW53" s="33">
        <v>62.5</v>
      </c>
      <c r="BX53" s="33" t="s">
        <v>140</v>
      </c>
      <c r="BY53" s="33">
        <v>250</v>
      </c>
      <c r="BZ53" s="33">
        <v>57.692307692307601</v>
      </c>
      <c r="CA53" s="33" t="s">
        <v>140</v>
      </c>
      <c r="CB53" s="33">
        <v>125</v>
      </c>
      <c r="CC53" s="33">
        <v>54.347826086956502</v>
      </c>
      <c r="CD53" s="33" t="s">
        <v>140</v>
      </c>
      <c r="CE53" s="33">
        <v>200</v>
      </c>
      <c r="CF53" s="33">
        <v>68.965517241379303</v>
      </c>
      <c r="CG53" s="33" t="s">
        <v>140</v>
      </c>
      <c r="CH53" s="33" t="s">
        <v>289</v>
      </c>
      <c r="CI53" s="33" t="s">
        <v>289</v>
      </c>
      <c r="CJ53" s="33" t="s">
        <v>289</v>
      </c>
      <c r="CK53" s="33">
        <v>400</v>
      </c>
      <c r="CL53" s="33">
        <v>166.66666670000001</v>
      </c>
      <c r="CM53" s="33" t="s">
        <v>140</v>
      </c>
      <c r="CN53" s="33" t="s">
        <v>112</v>
      </c>
      <c r="CO53" s="33">
        <v>500</v>
      </c>
      <c r="CP53" s="33" t="s">
        <v>289</v>
      </c>
      <c r="CQ53" s="33" t="s">
        <v>289</v>
      </c>
      <c r="CR53" s="33" t="s">
        <v>289</v>
      </c>
      <c r="CS53" s="33" t="s">
        <v>289</v>
      </c>
      <c r="CT53" s="33" t="s">
        <v>289</v>
      </c>
      <c r="CU53" s="33" t="s">
        <v>289</v>
      </c>
      <c r="CV53" s="33" t="s">
        <v>176</v>
      </c>
      <c r="CW53" s="33">
        <v>500</v>
      </c>
      <c r="CX53" s="33" t="s">
        <v>140</v>
      </c>
      <c r="CY53" s="33" t="s">
        <v>112</v>
      </c>
      <c r="CZ53" s="33" t="s">
        <v>2434</v>
      </c>
      <c r="DA53" s="33">
        <v>0</v>
      </c>
      <c r="DB53" s="33">
        <v>0</v>
      </c>
      <c r="DC53" s="33">
        <v>1</v>
      </c>
      <c r="DD53" s="33">
        <v>0</v>
      </c>
      <c r="DE53" s="33">
        <v>0</v>
      </c>
      <c r="DF53" s="33">
        <v>0</v>
      </c>
      <c r="DG53" s="33">
        <v>0</v>
      </c>
      <c r="DH53" s="33">
        <v>0</v>
      </c>
      <c r="DI53" s="33">
        <v>0</v>
      </c>
      <c r="DJ53" s="33">
        <v>0</v>
      </c>
      <c r="DK53" s="33">
        <v>0</v>
      </c>
      <c r="DL53" s="33">
        <v>0</v>
      </c>
      <c r="DM53" s="33">
        <v>1</v>
      </c>
      <c r="DN53" s="33">
        <v>0</v>
      </c>
      <c r="DO53" s="33">
        <v>0</v>
      </c>
      <c r="DP53" s="33">
        <v>0</v>
      </c>
      <c r="DQ53" s="33">
        <v>0</v>
      </c>
      <c r="DR53" s="33" t="s">
        <v>289</v>
      </c>
      <c r="DS53" s="33" t="s">
        <v>2425</v>
      </c>
      <c r="DT53" s="33">
        <v>1</v>
      </c>
      <c r="DU53" s="33">
        <v>1</v>
      </c>
      <c r="DV53" s="33">
        <v>1</v>
      </c>
      <c r="DW53" s="33">
        <v>1</v>
      </c>
      <c r="DX53" s="33">
        <v>0</v>
      </c>
      <c r="DY53" s="33">
        <v>1</v>
      </c>
      <c r="DZ53" s="33">
        <v>1</v>
      </c>
      <c r="EA53" s="33">
        <v>0</v>
      </c>
      <c r="EB53" s="33" t="s">
        <v>112</v>
      </c>
      <c r="EC53" s="33" t="s">
        <v>107</v>
      </c>
      <c r="ED53" s="33" t="s">
        <v>212</v>
      </c>
      <c r="EE53" s="33" t="s">
        <v>112</v>
      </c>
      <c r="EF53" s="33" t="s">
        <v>112</v>
      </c>
      <c r="EG53" s="33" t="s">
        <v>289</v>
      </c>
      <c r="EH53" s="33" t="s">
        <v>289</v>
      </c>
      <c r="EI53" s="33" t="s">
        <v>289</v>
      </c>
      <c r="EJ53" s="33" t="s">
        <v>289</v>
      </c>
      <c r="EK53" s="33" t="s">
        <v>289</v>
      </c>
      <c r="EL53" s="33" t="s">
        <v>289</v>
      </c>
      <c r="EM53" s="33" t="s">
        <v>289</v>
      </c>
      <c r="EN53" s="33" t="s">
        <v>289</v>
      </c>
      <c r="EO53" s="33" t="s">
        <v>289</v>
      </c>
      <c r="EP53" s="33" t="s">
        <v>289</v>
      </c>
      <c r="EQ53" s="33" t="s">
        <v>289</v>
      </c>
      <c r="ER53" s="33" t="s">
        <v>289</v>
      </c>
      <c r="ES53" s="33" t="s">
        <v>289</v>
      </c>
      <c r="ET53" s="33" t="s">
        <v>289</v>
      </c>
      <c r="EU53" s="33" t="s">
        <v>289</v>
      </c>
      <c r="EV53" s="33" t="s">
        <v>289</v>
      </c>
      <c r="EW53" s="33" t="s">
        <v>289</v>
      </c>
      <c r="EX53" s="33" t="s">
        <v>289</v>
      </c>
      <c r="EY53" s="33" t="s">
        <v>289</v>
      </c>
      <c r="EZ53" s="33" t="s">
        <v>289</v>
      </c>
      <c r="FA53" s="33" t="s">
        <v>289</v>
      </c>
      <c r="FB53" s="33" t="s">
        <v>289</v>
      </c>
      <c r="FC53" s="34" t="s">
        <v>289</v>
      </c>
      <c r="FD53" s="34" t="s">
        <v>289</v>
      </c>
      <c r="FE53" s="33" t="s">
        <v>289</v>
      </c>
      <c r="FF53" s="33" t="s">
        <v>289</v>
      </c>
      <c r="FG53" s="33" t="s">
        <v>289</v>
      </c>
      <c r="FH53" s="33" t="s">
        <v>289</v>
      </c>
      <c r="FI53" s="33" t="s">
        <v>289</v>
      </c>
      <c r="FJ53" s="33" t="s">
        <v>289</v>
      </c>
      <c r="FK53" s="33" t="s">
        <v>289</v>
      </c>
      <c r="FL53" s="34"/>
      <c r="FM53" s="33" t="s">
        <v>289</v>
      </c>
      <c r="FN53" s="34" t="s">
        <v>289</v>
      </c>
      <c r="FO53" s="33" t="s">
        <v>289</v>
      </c>
      <c r="FP53" s="33" t="s">
        <v>289</v>
      </c>
      <c r="FQ53" s="33" t="s">
        <v>289</v>
      </c>
      <c r="FR53" s="33" t="s">
        <v>289</v>
      </c>
      <c r="FS53" s="33" t="s">
        <v>289</v>
      </c>
      <c r="FT53" s="33" t="s">
        <v>289</v>
      </c>
      <c r="FU53" s="33" t="s">
        <v>289</v>
      </c>
      <c r="FV53" s="33" t="s">
        <v>289</v>
      </c>
      <c r="FW53" s="33" t="s">
        <v>289</v>
      </c>
      <c r="FX53" s="33" t="s">
        <v>289</v>
      </c>
      <c r="FY53" s="33" t="s">
        <v>289</v>
      </c>
      <c r="FZ53" s="33" t="s">
        <v>289</v>
      </c>
      <c r="GA53" s="33" t="s">
        <v>289</v>
      </c>
      <c r="GB53" s="33" t="s">
        <v>289</v>
      </c>
      <c r="GC53" s="33" t="s">
        <v>289</v>
      </c>
      <c r="GD53" s="33" t="s">
        <v>289</v>
      </c>
      <c r="GE53" s="33" t="s">
        <v>289</v>
      </c>
      <c r="GF53" s="33" t="s">
        <v>289</v>
      </c>
      <c r="GG53" s="33" t="s">
        <v>289</v>
      </c>
      <c r="GH53" s="33" t="s">
        <v>289</v>
      </c>
      <c r="GI53" s="33" t="s">
        <v>289</v>
      </c>
      <c r="GJ53" s="33" t="s">
        <v>289</v>
      </c>
      <c r="GK53" s="33" t="s">
        <v>289</v>
      </c>
      <c r="GL53" s="33" t="s">
        <v>289</v>
      </c>
      <c r="GM53" s="33" t="s">
        <v>289</v>
      </c>
      <c r="GN53" s="33" t="s">
        <v>289</v>
      </c>
      <c r="GO53" s="33" t="s">
        <v>289</v>
      </c>
      <c r="GP53" s="33" t="s">
        <v>289</v>
      </c>
      <c r="GQ53" s="33" t="s">
        <v>289</v>
      </c>
      <c r="GR53" s="33" t="s">
        <v>289</v>
      </c>
      <c r="GS53" s="33" t="s">
        <v>289</v>
      </c>
      <c r="GT53" s="33" t="s">
        <v>289</v>
      </c>
      <c r="GU53" s="33" t="s">
        <v>289</v>
      </c>
      <c r="GV53" s="33" t="s">
        <v>289</v>
      </c>
      <c r="GW53" s="33" t="s">
        <v>289</v>
      </c>
      <c r="GX53" s="33" t="s">
        <v>289</v>
      </c>
      <c r="GY53" s="33" t="s">
        <v>289</v>
      </c>
      <c r="GZ53" s="33" t="s">
        <v>289</v>
      </c>
      <c r="HA53" s="33" t="s">
        <v>289</v>
      </c>
      <c r="HB53" s="33" t="s">
        <v>289</v>
      </c>
      <c r="HC53" s="33" t="s">
        <v>289</v>
      </c>
      <c r="HD53" s="33" t="s">
        <v>289</v>
      </c>
      <c r="HE53" s="33" t="s">
        <v>289</v>
      </c>
      <c r="HF53" s="33" t="s">
        <v>289</v>
      </c>
      <c r="HG53" s="33" t="s">
        <v>289</v>
      </c>
      <c r="HH53" s="33" t="s">
        <v>289</v>
      </c>
      <c r="HI53" s="33" t="s">
        <v>289</v>
      </c>
      <c r="HJ53" s="33" t="s">
        <v>289</v>
      </c>
      <c r="HK53" s="33" t="s">
        <v>289</v>
      </c>
      <c r="HL53" s="33" t="s">
        <v>289</v>
      </c>
      <c r="HM53" s="33" t="s">
        <v>289</v>
      </c>
      <c r="HN53" s="33" t="s">
        <v>289</v>
      </c>
      <c r="HO53" s="33" t="s">
        <v>289</v>
      </c>
      <c r="HP53" s="33" t="s">
        <v>289</v>
      </c>
      <c r="HQ53" s="33" t="s">
        <v>289</v>
      </c>
      <c r="HR53" s="33" t="s">
        <v>289</v>
      </c>
      <c r="HS53" s="33" t="s">
        <v>289</v>
      </c>
      <c r="HT53" s="33" t="s">
        <v>289</v>
      </c>
      <c r="HU53" s="33" t="s">
        <v>289</v>
      </c>
      <c r="HV53" s="33" t="s">
        <v>289</v>
      </c>
      <c r="HW53" s="33" t="s">
        <v>289</v>
      </c>
      <c r="HX53" s="33" t="s">
        <v>289</v>
      </c>
      <c r="HY53" s="33" t="s">
        <v>289</v>
      </c>
      <c r="HZ53" s="33" t="s">
        <v>289</v>
      </c>
      <c r="IA53" s="33" t="s">
        <v>289</v>
      </c>
      <c r="IB53" s="33" t="s">
        <v>289</v>
      </c>
      <c r="IC53" s="33" t="s">
        <v>289</v>
      </c>
      <c r="ID53" s="33" t="s">
        <v>289</v>
      </c>
      <c r="IE53" s="33" t="s">
        <v>289</v>
      </c>
      <c r="IF53" s="33" t="s">
        <v>289</v>
      </c>
      <c r="IG53" s="33" t="s">
        <v>289</v>
      </c>
      <c r="IH53" s="33" t="s">
        <v>289</v>
      </c>
      <c r="II53" s="33" t="s">
        <v>289</v>
      </c>
      <c r="IJ53" s="33" t="s">
        <v>289</v>
      </c>
      <c r="IK53" s="33" t="s">
        <v>289</v>
      </c>
      <c r="IL53" s="33" t="s">
        <v>289</v>
      </c>
      <c r="IM53" s="33" t="s">
        <v>289</v>
      </c>
      <c r="IN53" s="33" t="s">
        <v>289</v>
      </c>
      <c r="IO53" s="33" t="s">
        <v>289</v>
      </c>
      <c r="IP53" s="33" t="s">
        <v>289</v>
      </c>
      <c r="IQ53" s="33" t="s">
        <v>289</v>
      </c>
      <c r="IR53" s="33"/>
      <c r="IS53" s="33"/>
      <c r="IT53" s="33"/>
      <c r="IU53" s="33"/>
      <c r="IV53" s="33"/>
      <c r="IW53" s="33" t="s">
        <v>289</v>
      </c>
      <c r="IX53" s="33" t="s">
        <v>289</v>
      </c>
      <c r="IY53" s="33">
        <v>153549000</v>
      </c>
      <c r="IZ53" s="33" t="s">
        <v>2665</v>
      </c>
      <c r="JA53" s="33" t="s">
        <v>2666</v>
      </c>
      <c r="JB53" s="33" t="s">
        <v>289</v>
      </c>
      <c r="JC53" s="33">
        <v>20</v>
      </c>
    </row>
    <row r="54" spans="2:263" x14ac:dyDescent="0.35">
      <c r="B54" s="33" t="s">
        <v>2670</v>
      </c>
      <c r="C54" s="33" t="s">
        <v>2667</v>
      </c>
      <c r="D54" s="33" t="s">
        <v>2668</v>
      </c>
      <c r="E54" s="33" t="s">
        <v>2379</v>
      </c>
      <c r="F54" s="33"/>
      <c r="G54" s="33"/>
      <c r="H54" s="33" t="s">
        <v>289</v>
      </c>
      <c r="I54" s="33" t="s">
        <v>2379</v>
      </c>
      <c r="J54" s="33" t="s">
        <v>198</v>
      </c>
      <c r="K54" s="33" t="s">
        <v>289</v>
      </c>
      <c r="L54" s="33" t="s">
        <v>199</v>
      </c>
      <c r="M54" s="33" t="s">
        <v>198</v>
      </c>
      <c r="N54" s="33" t="s">
        <v>198</v>
      </c>
      <c r="O54" s="33" t="s">
        <v>206</v>
      </c>
      <c r="P54" s="33" t="s">
        <v>289</v>
      </c>
      <c r="Q54" s="33" t="s">
        <v>120</v>
      </c>
      <c r="R54" s="33" t="s">
        <v>122</v>
      </c>
      <c r="S54" s="33" t="s">
        <v>998</v>
      </c>
      <c r="T54" s="33" t="s">
        <v>207</v>
      </c>
      <c r="U54" s="33" t="s">
        <v>122</v>
      </c>
      <c r="V54" s="33" t="s">
        <v>997</v>
      </c>
      <c r="W54" s="33" t="s">
        <v>998</v>
      </c>
      <c r="X54" s="33" t="s">
        <v>2413</v>
      </c>
      <c r="Y54" s="33" t="s">
        <v>289</v>
      </c>
      <c r="Z54" s="34" t="s">
        <v>2413</v>
      </c>
      <c r="AA54" s="33" t="s">
        <v>2414</v>
      </c>
      <c r="AB54" s="33" t="s">
        <v>289</v>
      </c>
      <c r="AC54" s="34" t="s">
        <v>2414</v>
      </c>
      <c r="AD54" s="33" t="s">
        <v>2361</v>
      </c>
      <c r="AE54" s="33" t="s">
        <v>208</v>
      </c>
      <c r="AF54" s="33" t="s">
        <v>2414</v>
      </c>
      <c r="AG54" s="33" t="s">
        <v>2414</v>
      </c>
      <c r="AH54" s="33" t="s">
        <v>2327</v>
      </c>
      <c r="AI54" s="33" t="s">
        <v>112</v>
      </c>
      <c r="AJ54" s="33" t="s">
        <v>289</v>
      </c>
      <c r="AK54" s="33" t="s">
        <v>112</v>
      </c>
      <c r="AL54" s="33" t="s">
        <v>289</v>
      </c>
      <c r="AM54" s="33" t="s">
        <v>2328</v>
      </c>
      <c r="AN54" s="33" t="s">
        <v>289</v>
      </c>
      <c r="AO54" s="33" t="s">
        <v>289</v>
      </c>
      <c r="AP54" s="33" t="s">
        <v>2350</v>
      </c>
      <c r="AQ54" s="33" t="s">
        <v>289</v>
      </c>
      <c r="AR54" s="33" t="s">
        <v>114</v>
      </c>
      <c r="AS54" s="33">
        <v>1</v>
      </c>
      <c r="AT54" s="33">
        <v>0</v>
      </c>
      <c r="AU54" s="33">
        <v>0</v>
      </c>
      <c r="AV54" s="33" t="s">
        <v>113</v>
      </c>
      <c r="AW54" s="33" t="s">
        <v>2351</v>
      </c>
      <c r="AX54" s="33" t="s">
        <v>2542</v>
      </c>
      <c r="AY54" s="33">
        <v>1</v>
      </c>
      <c r="AZ54" s="33">
        <v>0</v>
      </c>
      <c r="BA54" s="33">
        <v>0</v>
      </c>
      <c r="BB54" s="33">
        <v>0</v>
      </c>
      <c r="BC54" s="33">
        <v>1</v>
      </c>
      <c r="BD54" s="33">
        <v>0</v>
      </c>
      <c r="BE54" s="33">
        <v>0</v>
      </c>
      <c r="BF54" s="33">
        <v>0</v>
      </c>
      <c r="BG54" s="33">
        <v>0</v>
      </c>
      <c r="BH54" s="33">
        <v>0</v>
      </c>
      <c r="BI54" s="33" t="s">
        <v>289</v>
      </c>
      <c r="BJ54" s="33" t="s">
        <v>135</v>
      </c>
      <c r="BK54" s="33" t="s">
        <v>2385</v>
      </c>
      <c r="BL54" s="33" t="s">
        <v>2362</v>
      </c>
      <c r="BM54" s="33">
        <v>1</v>
      </c>
      <c r="BN54" s="33">
        <v>1</v>
      </c>
      <c r="BO54" s="33">
        <v>1</v>
      </c>
      <c r="BP54" s="33">
        <v>1</v>
      </c>
      <c r="BQ54" s="33">
        <v>1</v>
      </c>
      <c r="BR54" s="33">
        <v>1</v>
      </c>
      <c r="BS54" s="33">
        <v>1</v>
      </c>
      <c r="BT54" s="33">
        <v>0</v>
      </c>
      <c r="BU54" s="33" t="s">
        <v>2353</v>
      </c>
      <c r="BV54" s="33">
        <v>125</v>
      </c>
      <c r="BW54" s="33">
        <v>62.5</v>
      </c>
      <c r="BX54" s="33" t="s">
        <v>112</v>
      </c>
      <c r="BY54" s="33">
        <v>250</v>
      </c>
      <c r="BZ54" s="33">
        <v>96.153846153846104</v>
      </c>
      <c r="CA54" s="33" t="s">
        <v>112</v>
      </c>
      <c r="CB54" s="33">
        <v>200</v>
      </c>
      <c r="CC54" s="33">
        <v>86.956521739130395</v>
      </c>
      <c r="CD54" s="33" t="s">
        <v>117</v>
      </c>
      <c r="CE54" s="33">
        <v>250</v>
      </c>
      <c r="CF54" s="33">
        <v>86.2068965517241</v>
      </c>
      <c r="CG54" s="33" t="s">
        <v>112</v>
      </c>
      <c r="CH54" s="33">
        <v>500</v>
      </c>
      <c r="CI54" s="33">
        <v>208.333333333333</v>
      </c>
      <c r="CJ54" s="33" t="s">
        <v>117</v>
      </c>
      <c r="CK54" s="33">
        <v>500</v>
      </c>
      <c r="CL54" s="33">
        <v>208.33333329999999</v>
      </c>
      <c r="CM54" s="33" t="s">
        <v>112</v>
      </c>
      <c r="CN54" s="33" t="s">
        <v>112</v>
      </c>
      <c r="CO54" s="33">
        <v>550</v>
      </c>
      <c r="CP54" s="33" t="s">
        <v>289</v>
      </c>
      <c r="CQ54" s="33" t="s">
        <v>289</v>
      </c>
      <c r="CR54" s="33" t="s">
        <v>289</v>
      </c>
      <c r="CS54" s="33" t="s">
        <v>289</v>
      </c>
      <c r="CT54" s="33" t="s">
        <v>289</v>
      </c>
      <c r="CU54" s="33" t="s">
        <v>289</v>
      </c>
      <c r="CV54" s="33" t="s">
        <v>176</v>
      </c>
      <c r="CW54" s="33">
        <v>550</v>
      </c>
      <c r="CX54" s="33" t="s">
        <v>112</v>
      </c>
      <c r="CY54" s="33" t="s">
        <v>112</v>
      </c>
      <c r="CZ54" s="33" t="s">
        <v>2528</v>
      </c>
      <c r="DA54" s="33">
        <v>1</v>
      </c>
      <c r="DB54" s="33">
        <v>0</v>
      </c>
      <c r="DC54" s="33">
        <v>0</v>
      </c>
      <c r="DD54" s="33">
        <v>0</v>
      </c>
      <c r="DE54" s="33">
        <v>0</v>
      </c>
      <c r="DF54" s="33">
        <v>0</v>
      </c>
      <c r="DG54" s="33">
        <v>0</v>
      </c>
      <c r="DH54" s="33">
        <v>0</v>
      </c>
      <c r="DI54" s="33">
        <v>0</v>
      </c>
      <c r="DJ54" s="33">
        <v>0</v>
      </c>
      <c r="DK54" s="33">
        <v>1</v>
      </c>
      <c r="DL54" s="33">
        <v>0</v>
      </c>
      <c r="DM54" s="33">
        <v>0</v>
      </c>
      <c r="DN54" s="33">
        <v>0</v>
      </c>
      <c r="DO54" s="33">
        <v>0</v>
      </c>
      <c r="DP54" s="33">
        <v>0</v>
      </c>
      <c r="DQ54" s="33">
        <v>0</v>
      </c>
      <c r="DR54" s="33" t="s">
        <v>289</v>
      </c>
      <c r="DS54" s="33" t="s">
        <v>2669</v>
      </c>
      <c r="DT54" s="33">
        <v>1</v>
      </c>
      <c r="DU54" s="33">
        <v>1</v>
      </c>
      <c r="DV54" s="33">
        <v>1</v>
      </c>
      <c r="DW54" s="33">
        <v>1</v>
      </c>
      <c r="DX54" s="33">
        <v>1</v>
      </c>
      <c r="DY54" s="33">
        <v>1</v>
      </c>
      <c r="DZ54" s="33">
        <v>0</v>
      </c>
      <c r="EA54" s="33">
        <v>0</v>
      </c>
      <c r="EB54" s="33" t="s">
        <v>112</v>
      </c>
      <c r="EC54" s="33" t="s">
        <v>120</v>
      </c>
      <c r="ED54" s="33" t="s">
        <v>122</v>
      </c>
      <c r="EE54" s="33" t="s">
        <v>117</v>
      </c>
      <c r="EF54" s="33" t="s">
        <v>117</v>
      </c>
      <c r="EG54" s="33" t="s">
        <v>289</v>
      </c>
      <c r="EH54" s="33" t="s">
        <v>289</v>
      </c>
      <c r="EI54" s="33" t="s">
        <v>289</v>
      </c>
      <c r="EJ54" s="33" t="s">
        <v>289</v>
      </c>
      <c r="EK54" s="33" t="s">
        <v>289</v>
      </c>
      <c r="EL54" s="33" t="s">
        <v>289</v>
      </c>
      <c r="EM54" s="33" t="s">
        <v>289</v>
      </c>
      <c r="EN54" s="33" t="s">
        <v>289</v>
      </c>
      <c r="EO54" s="33" t="s">
        <v>289</v>
      </c>
      <c r="EP54" s="33" t="s">
        <v>289</v>
      </c>
      <c r="EQ54" s="33" t="s">
        <v>289</v>
      </c>
      <c r="ER54" s="33" t="s">
        <v>289</v>
      </c>
      <c r="ES54" s="33" t="s">
        <v>289</v>
      </c>
      <c r="ET54" s="33" t="s">
        <v>289</v>
      </c>
      <c r="EU54" s="33" t="s">
        <v>289</v>
      </c>
      <c r="EV54" s="33" t="s">
        <v>289</v>
      </c>
      <c r="EW54" s="33" t="s">
        <v>289</v>
      </c>
      <c r="EX54" s="33" t="s">
        <v>289</v>
      </c>
      <c r="EY54" s="33" t="s">
        <v>289</v>
      </c>
      <c r="EZ54" s="33" t="s">
        <v>289</v>
      </c>
      <c r="FA54" s="33" t="s">
        <v>289</v>
      </c>
      <c r="FB54" s="33" t="s">
        <v>289</v>
      </c>
      <c r="FC54" s="34" t="s">
        <v>289</v>
      </c>
      <c r="FD54" s="34" t="s">
        <v>289</v>
      </c>
      <c r="FE54" s="33" t="s">
        <v>289</v>
      </c>
      <c r="FF54" s="33" t="s">
        <v>289</v>
      </c>
      <c r="FG54" s="33" t="s">
        <v>289</v>
      </c>
      <c r="FH54" s="33" t="s">
        <v>289</v>
      </c>
      <c r="FI54" s="33" t="s">
        <v>289</v>
      </c>
      <c r="FJ54" s="33" t="s">
        <v>289</v>
      </c>
      <c r="FK54" s="33" t="s">
        <v>289</v>
      </c>
      <c r="FL54" s="34"/>
      <c r="FM54" s="33" t="s">
        <v>289</v>
      </c>
      <c r="FN54" s="34" t="s">
        <v>289</v>
      </c>
      <c r="FO54" s="33" t="s">
        <v>289</v>
      </c>
      <c r="FP54" s="33" t="s">
        <v>289</v>
      </c>
      <c r="FQ54" s="33" t="s">
        <v>289</v>
      </c>
      <c r="FR54" s="33" t="s">
        <v>289</v>
      </c>
      <c r="FS54" s="33" t="s">
        <v>289</v>
      </c>
      <c r="FT54" s="33" t="s">
        <v>289</v>
      </c>
      <c r="FU54" s="33" t="s">
        <v>289</v>
      </c>
      <c r="FV54" s="33" t="s">
        <v>289</v>
      </c>
      <c r="FW54" s="33" t="s">
        <v>289</v>
      </c>
      <c r="FX54" s="33" t="s">
        <v>289</v>
      </c>
      <c r="FY54" s="33" t="s">
        <v>289</v>
      </c>
      <c r="FZ54" s="33" t="s">
        <v>289</v>
      </c>
      <c r="GA54" s="33" t="s">
        <v>289</v>
      </c>
      <c r="GB54" s="33" t="s">
        <v>289</v>
      </c>
      <c r="GC54" s="33" t="s">
        <v>289</v>
      </c>
      <c r="GD54" s="33" t="s">
        <v>289</v>
      </c>
      <c r="GE54" s="33" t="s">
        <v>289</v>
      </c>
      <c r="GF54" s="33" t="s">
        <v>289</v>
      </c>
      <c r="GG54" s="33" t="s">
        <v>289</v>
      </c>
      <c r="GH54" s="33" t="s">
        <v>289</v>
      </c>
      <c r="GI54" s="33" t="s">
        <v>289</v>
      </c>
      <c r="GJ54" s="33" t="s">
        <v>289</v>
      </c>
      <c r="GK54" s="33" t="s">
        <v>289</v>
      </c>
      <c r="GL54" s="33" t="s">
        <v>289</v>
      </c>
      <c r="GM54" s="33" t="s">
        <v>289</v>
      </c>
      <c r="GN54" s="33" t="s">
        <v>289</v>
      </c>
      <c r="GO54" s="33" t="s">
        <v>289</v>
      </c>
      <c r="GP54" s="33" t="s">
        <v>289</v>
      </c>
      <c r="GQ54" s="33" t="s">
        <v>289</v>
      </c>
      <c r="GR54" s="33" t="s">
        <v>289</v>
      </c>
      <c r="GS54" s="33" t="s">
        <v>289</v>
      </c>
      <c r="GT54" s="33" t="s">
        <v>289</v>
      </c>
      <c r="GU54" s="33" t="s">
        <v>289</v>
      </c>
      <c r="GV54" s="33" t="s">
        <v>289</v>
      </c>
      <c r="GW54" s="33" t="s">
        <v>289</v>
      </c>
      <c r="GX54" s="33" t="s">
        <v>289</v>
      </c>
      <c r="GY54" s="33" t="s">
        <v>289</v>
      </c>
      <c r="GZ54" s="33" t="s">
        <v>289</v>
      </c>
      <c r="HA54" s="33" t="s">
        <v>289</v>
      </c>
      <c r="HB54" s="33" t="s">
        <v>289</v>
      </c>
      <c r="HC54" s="33" t="s">
        <v>289</v>
      </c>
      <c r="HD54" s="33" t="s">
        <v>289</v>
      </c>
      <c r="HE54" s="33" t="s">
        <v>289</v>
      </c>
      <c r="HF54" s="33" t="s">
        <v>289</v>
      </c>
      <c r="HG54" s="33" t="s">
        <v>289</v>
      </c>
      <c r="HH54" s="33" t="s">
        <v>289</v>
      </c>
      <c r="HI54" s="33" t="s">
        <v>289</v>
      </c>
      <c r="HJ54" s="33" t="s">
        <v>289</v>
      </c>
      <c r="HK54" s="33" t="s">
        <v>289</v>
      </c>
      <c r="HL54" s="33" t="s">
        <v>289</v>
      </c>
      <c r="HM54" s="33" t="s">
        <v>289</v>
      </c>
      <c r="HN54" s="33" t="s">
        <v>289</v>
      </c>
      <c r="HO54" s="33" t="s">
        <v>289</v>
      </c>
      <c r="HP54" s="33" t="s">
        <v>289</v>
      </c>
      <c r="HQ54" s="33" t="s">
        <v>289</v>
      </c>
      <c r="HR54" s="33" t="s">
        <v>289</v>
      </c>
      <c r="HS54" s="33" t="s">
        <v>289</v>
      </c>
      <c r="HT54" s="33" t="s">
        <v>289</v>
      </c>
      <c r="HU54" s="33" t="s">
        <v>289</v>
      </c>
      <c r="HV54" s="33" t="s">
        <v>289</v>
      </c>
      <c r="HW54" s="33" t="s">
        <v>289</v>
      </c>
      <c r="HX54" s="33" t="s">
        <v>289</v>
      </c>
      <c r="HY54" s="33" t="s">
        <v>289</v>
      </c>
      <c r="HZ54" s="33" t="s">
        <v>289</v>
      </c>
      <c r="IA54" s="33" t="s">
        <v>289</v>
      </c>
      <c r="IB54" s="33" t="s">
        <v>289</v>
      </c>
      <c r="IC54" s="33" t="s">
        <v>289</v>
      </c>
      <c r="ID54" s="33" t="s">
        <v>289</v>
      </c>
      <c r="IE54" s="33" t="s">
        <v>289</v>
      </c>
      <c r="IF54" s="33" t="s">
        <v>289</v>
      </c>
      <c r="IG54" s="33" t="s">
        <v>289</v>
      </c>
      <c r="IH54" s="33" t="s">
        <v>289</v>
      </c>
      <c r="II54" s="33" t="s">
        <v>289</v>
      </c>
      <c r="IJ54" s="33" t="s">
        <v>289</v>
      </c>
      <c r="IK54" s="33" t="s">
        <v>289</v>
      </c>
      <c r="IL54" s="33" t="s">
        <v>289</v>
      </c>
      <c r="IM54" s="33" t="s">
        <v>289</v>
      </c>
      <c r="IN54" s="33" t="s">
        <v>289</v>
      </c>
      <c r="IO54" s="33" t="s">
        <v>289</v>
      </c>
      <c r="IP54" s="33" t="s">
        <v>289</v>
      </c>
      <c r="IQ54" s="33" t="s">
        <v>289</v>
      </c>
      <c r="IR54" s="33"/>
      <c r="IS54" s="33"/>
      <c r="IT54" s="33"/>
      <c r="IU54" s="33"/>
      <c r="IV54" s="33"/>
      <c r="IW54" s="33" t="s">
        <v>289</v>
      </c>
      <c r="IX54" s="33" t="s">
        <v>289</v>
      </c>
      <c r="IY54" s="33">
        <v>153675880</v>
      </c>
      <c r="IZ54" s="33" t="s">
        <v>2670</v>
      </c>
      <c r="JA54" s="33" t="s">
        <v>2671</v>
      </c>
      <c r="JB54" s="33" t="s">
        <v>289</v>
      </c>
      <c r="JC54" s="33">
        <v>47</v>
      </c>
    </row>
    <row r="55" spans="2:263" x14ac:dyDescent="0.35">
      <c r="B55" s="33" t="s">
        <v>2674</v>
      </c>
      <c r="C55" s="33" t="s">
        <v>2672</v>
      </c>
      <c r="D55" s="33" t="s">
        <v>2673</v>
      </c>
      <c r="E55" s="33" t="s">
        <v>2379</v>
      </c>
      <c r="F55" s="33"/>
      <c r="G55" s="33"/>
      <c r="H55" s="33" t="s">
        <v>289</v>
      </c>
      <c r="I55" s="33" t="s">
        <v>2379</v>
      </c>
      <c r="J55" s="33" t="s">
        <v>166</v>
      </c>
      <c r="K55" s="33" t="s">
        <v>289</v>
      </c>
      <c r="L55" s="33" t="s">
        <v>167</v>
      </c>
      <c r="M55" s="33" t="s">
        <v>166</v>
      </c>
      <c r="N55" s="33" t="s">
        <v>166</v>
      </c>
      <c r="O55" s="33" t="s">
        <v>168</v>
      </c>
      <c r="P55" s="33" t="s">
        <v>289</v>
      </c>
      <c r="Q55" s="33" t="s">
        <v>126</v>
      </c>
      <c r="R55" s="33" t="s">
        <v>169</v>
      </c>
      <c r="S55" s="33" t="s">
        <v>1321</v>
      </c>
      <c r="T55" s="33" t="s">
        <v>170</v>
      </c>
      <c r="U55" s="33" t="s">
        <v>169</v>
      </c>
      <c r="V55" s="33" t="s">
        <v>1320</v>
      </c>
      <c r="W55" s="33" t="s">
        <v>1321</v>
      </c>
      <c r="X55" s="33" t="s">
        <v>171</v>
      </c>
      <c r="Y55" s="33" t="s">
        <v>289</v>
      </c>
      <c r="Z55" s="34" t="s">
        <v>171</v>
      </c>
      <c r="AA55" s="33" t="s">
        <v>2492</v>
      </c>
      <c r="AB55" s="33" t="s">
        <v>289</v>
      </c>
      <c r="AC55" s="34" t="s">
        <v>2492</v>
      </c>
      <c r="AD55" s="33" t="s">
        <v>2361</v>
      </c>
      <c r="AE55" s="33" t="s">
        <v>172</v>
      </c>
      <c r="AF55" s="33" t="s">
        <v>2492</v>
      </c>
      <c r="AG55" s="33" t="s">
        <v>2492</v>
      </c>
      <c r="AH55" s="33" t="s">
        <v>2327</v>
      </c>
      <c r="AI55" s="33" t="s">
        <v>112</v>
      </c>
      <c r="AJ55" s="33" t="s">
        <v>289</v>
      </c>
      <c r="AK55" s="33" t="s">
        <v>112</v>
      </c>
      <c r="AL55" s="33" t="s">
        <v>289</v>
      </c>
      <c r="AM55" s="33" t="s">
        <v>2328</v>
      </c>
      <c r="AN55" s="33" t="s">
        <v>289</v>
      </c>
      <c r="AO55" s="33" t="s">
        <v>289</v>
      </c>
      <c r="AP55" s="33" t="s">
        <v>2350</v>
      </c>
      <c r="AQ55" s="33" t="s">
        <v>289</v>
      </c>
      <c r="AR55" s="33" t="s">
        <v>114</v>
      </c>
      <c r="AS55" s="33">
        <v>1</v>
      </c>
      <c r="AT55" s="33">
        <v>0</v>
      </c>
      <c r="AU55" s="33">
        <v>0</v>
      </c>
      <c r="AV55" s="33" t="s">
        <v>113</v>
      </c>
      <c r="AW55" s="33" t="s">
        <v>2351</v>
      </c>
      <c r="AX55" s="33" t="s">
        <v>115</v>
      </c>
      <c r="AY55" s="33">
        <v>1</v>
      </c>
      <c r="AZ55" s="33">
        <v>0</v>
      </c>
      <c r="BA55" s="33">
        <v>0</v>
      </c>
      <c r="BB55" s="33">
        <v>0</v>
      </c>
      <c r="BC55" s="33">
        <v>0</v>
      </c>
      <c r="BD55" s="33">
        <v>0</v>
      </c>
      <c r="BE55" s="33">
        <v>0</v>
      </c>
      <c r="BF55" s="33">
        <v>0</v>
      </c>
      <c r="BG55" s="33">
        <v>0</v>
      </c>
      <c r="BH55" s="33">
        <v>0</v>
      </c>
      <c r="BI55" s="33" t="s">
        <v>289</v>
      </c>
      <c r="BJ55" s="33" t="s">
        <v>151</v>
      </c>
      <c r="BK55" s="33" t="s">
        <v>151</v>
      </c>
      <c r="BL55" s="33" t="s">
        <v>2362</v>
      </c>
      <c r="BM55" s="33">
        <v>1</v>
      </c>
      <c r="BN55" s="33">
        <v>1</v>
      </c>
      <c r="BO55" s="33">
        <v>1</v>
      </c>
      <c r="BP55" s="33">
        <v>1</v>
      </c>
      <c r="BQ55" s="33">
        <v>1</v>
      </c>
      <c r="BR55" s="33">
        <v>1</v>
      </c>
      <c r="BS55" s="33">
        <v>1</v>
      </c>
      <c r="BT55" s="33">
        <v>0</v>
      </c>
      <c r="BU55" s="33" t="s">
        <v>2353</v>
      </c>
      <c r="BV55" s="33">
        <v>200</v>
      </c>
      <c r="BW55" s="33">
        <v>100</v>
      </c>
      <c r="BX55" s="33" t="s">
        <v>140</v>
      </c>
      <c r="BY55" s="33">
        <v>250</v>
      </c>
      <c r="BZ55" s="33">
        <v>96.153846153846104</v>
      </c>
      <c r="CA55" s="33" t="s">
        <v>112</v>
      </c>
      <c r="CB55" s="33">
        <v>250</v>
      </c>
      <c r="CC55" s="33">
        <v>108.695652173913</v>
      </c>
      <c r="CD55" s="33" t="s">
        <v>112</v>
      </c>
      <c r="CE55" s="33">
        <v>250</v>
      </c>
      <c r="CF55" s="33">
        <v>86.2068965517241</v>
      </c>
      <c r="CG55" s="33" t="s">
        <v>140</v>
      </c>
      <c r="CH55" s="33">
        <v>500</v>
      </c>
      <c r="CI55" s="33">
        <v>208.333333333333</v>
      </c>
      <c r="CJ55" s="33" t="s">
        <v>117</v>
      </c>
      <c r="CK55" s="33">
        <v>750</v>
      </c>
      <c r="CL55" s="33">
        <v>312.5</v>
      </c>
      <c r="CM55" s="33" t="s">
        <v>117</v>
      </c>
      <c r="CN55" s="33" t="s">
        <v>112</v>
      </c>
      <c r="CO55" s="33">
        <v>600</v>
      </c>
      <c r="CP55" s="33" t="s">
        <v>289</v>
      </c>
      <c r="CQ55" s="33" t="s">
        <v>289</v>
      </c>
      <c r="CR55" s="33" t="s">
        <v>289</v>
      </c>
      <c r="CS55" s="33" t="s">
        <v>289</v>
      </c>
      <c r="CT55" s="33" t="s">
        <v>289</v>
      </c>
      <c r="CU55" s="33" t="s">
        <v>289</v>
      </c>
      <c r="CV55" s="33" t="s">
        <v>176</v>
      </c>
      <c r="CW55" s="33">
        <v>600</v>
      </c>
      <c r="CX55" s="33" t="s">
        <v>140</v>
      </c>
      <c r="CY55" s="33" t="s">
        <v>117</v>
      </c>
      <c r="CZ55" s="33" t="s">
        <v>289</v>
      </c>
      <c r="DA55" s="33" t="s">
        <v>289</v>
      </c>
      <c r="DB55" s="33" t="s">
        <v>289</v>
      </c>
      <c r="DC55" s="33" t="s">
        <v>289</v>
      </c>
      <c r="DD55" s="33" t="s">
        <v>289</v>
      </c>
      <c r="DE55" s="33" t="s">
        <v>289</v>
      </c>
      <c r="DF55" s="33" t="s">
        <v>289</v>
      </c>
      <c r="DG55" s="33" t="s">
        <v>289</v>
      </c>
      <c r="DH55" s="33" t="s">
        <v>289</v>
      </c>
      <c r="DI55" s="33" t="s">
        <v>289</v>
      </c>
      <c r="DJ55" s="33" t="s">
        <v>289</v>
      </c>
      <c r="DK55" s="33" t="s">
        <v>289</v>
      </c>
      <c r="DL55" s="33" t="s">
        <v>289</v>
      </c>
      <c r="DM55" s="33" t="s">
        <v>289</v>
      </c>
      <c r="DN55" s="33" t="s">
        <v>289</v>
      </c>
      <c r="DO55" s="33" t="s">
        <v>289</v>
      </c>
      <c r="DP55" s="33" t="s">
        <v>289</v>
      </c>
      <c r="DQ55" s="33" t="s">
        <v>289</v>
      </c>
      <c r="DR55" s="33" t="s">
        <v>289</v>
      </c>
      <c r="DS55" s="33" t="s">
        <v>289</v>
      </c>
      <c r="DT55" s="33" t="s">
        <v>289</v>
      </c>
      <c r="DU55" s="33" t="s">
        <v>289</v>
      </c>
      <c r="DV55" s="33" t="s">
        <v>289</v>
      </c>
      <c r="DW55" s="33" t="s">
        <v>289</v>
      </c>
      <c r="DX55" s="33" t="s">
        <v>289</v>
      </c>
      <c r="DY55" s="33" t="s">
        <v>289</v>
      </c>
      <c r="DZ55" s="33" t="s">
        <v>289</v>
      </c>
      <c r="EA55" s="33" t="s">
        <v>289</v>
      </c>
      <c r="EB55" s="33" t="s">
        <v>112</v>
      </c>
      <c r="EC55" s="33" t="s">
        <v>126</v>
      </c>
      <c r="ED55" s="33" t="s">
        <v>127</v>
      </c>
      <c r="EE55" s="33" t="s">
        <v>117</v>
      </c>
      <c r="EF55" s="33" t="s">
        <v>117</v>
      </c>
      <c r="EG55" s="33" t="s">
        <v>289</v>
      </c>
      <c r="EH55" s="33" t="s">
        <v>289</v>
      </c>
      <c r="EI55" s="33" t="s">
        <v>289</v>
      </c>
      <c r="EJ55" s="33" t="s">
        <v>289</v>
      </c>
      <c r="EK55" s="33" t="s">
        <v>289</v>
      </c>
      <c r="EL55" s="33" t="s">
        <v>289</v>
      </c>
      <c r="EM55" s="33" t="s">
        <v>289</v>
      </c>
      <c r="EN55" s="33" t="s">
        <v>289</v>
      </c>
      <c r="EO55" s="33" t="s">
        <v>289</v>
      </c>
      <c r="EP55" s="33" t="s">
        <v>289</v>
      </c>
      <c r="EQ55" s="33" t="s">
        <v>289</v>
      </c>
      <c r="ER55" s="33" t="s">
        <v>289</v>
      </c>
      <c r="ES55" s="33" t="s">
        <v>289</v>
      </c>
      <c r="ET55" s="33" t="s">
        <v>289</v>
      </c>
      <c r="EU55" s="33" t="s">
        <v>289</v>
      </c>
      <c r="EV55" s="33" t="s">
        <v>289</v>
      </c>
      <c r="EW55" s="33" t="s">
        <v>289</v>
      </c>
      <c r="EX55" s="33" t="s">
        <v>289</v>
      </c>
      <c r="EY55" s="33" t="s">
        <v>289</v>
      </c>
      <c r="EZ55" s="33" t="s">
        <v>289</v>
      </c>
      <c r="FA55" s="33" t="s">
        <v>289</v>
      </c>
      <c r="FB55" s="33" t="s">
        <v>289</v>
      </c>
      <c r="FC55" s="34" t="s">
        <v>289</v>
      </c>
      <c r="FD55" s="34" t="s">
        <v>289</v>
      </c>
      <c r="FE55" s="33" t="s">
        <v>289</v>
      </c>
      <c r="FF55" s="33" t="s">
        <v>289</v>
      </c>
      <c r="FG55" s="33" t="s">
        <v>289</v>
      </c>
      <c r="FH55" s="33" t="s">
        <v>289</v>
      </c>
      <c r="FI55" s="33" t="s">
        <v>289</v>
      </c>
      <c r="FJ55" s="33" t="s">
        <v>289</v>
      </c>
      <c r="FK55" s="33" t="s">
        <v>289</v>
      </c>
      <c r="FL55" s="34"/>
      <c r="FM55" s="33" t="s">
        <v>289</v>
      </c>
      <c r="FN55" s="34" t="s">
        <v>289</v>
      </c>
      <c r="FO55" s="33" t="s">
        <v>289</v>
      </c>
      <c r="FP55" s="33" t="s">
        <v>289</v>
      </c>
      <c r="FQ55" s="33" t="s">
        <v>289</v>
      </c>
      <c r="FR55" s="33" t="s">
        <v>289</v>
      </c>
      <c r="FS55" s="33" t="s">
        <v>289</v>
      </c>
      <c r="FT55" s="33" t="s">
        <v>289</v>
      </c>
      <c r="FU55" s="33" t="s">
        <v>289</v>
      </c>
      <c r="FV55" s="33" t="s">
        <v>289</v>
      </c>
      <c r="FW55" s="33" t="s">
        <v>289</v>
      </c>
      <c r="FX55" s="33" t="s">
        <v>289</v>
      </c>
      <c r="FY55" s="33" t="s">
        <v>289</v>
      </c>
      <c r="FZ55" s="33" t="s">
        <v>289</v>
      </c>
      <c r="GA55" s="33" t="s">
        <v>289</v>
      </c>
      <c r="GB55" s="33" t="s">
        <v>289</v>
      </c>
      <c r="GC55" s="33" t="s">
        <v>289</v>
      </c>
      <c r="GD55" s="33" t="s">
        <v>289</v>
      </c>
      <c r="GE55" s="33" t="s">
        <v>289</v>
      </c>
      <c r="GF55" s="33" t="s">
        <v>289</v>
      </c>
      <c r="GG55" s="33" t="s">
        <v>289</v>
      </c>
      <c r="GH55" s="33" t="s">
        <v>289</v>
      </c>
      <c r="GI55" s="33" t="s">
        <v>289</v>
      </c>
      <c r="GJ55" s="33" t="s">
        <v>289</v>
      </c>
      <c r="GK55" s="33" t="s">
        <v>289</v>
      </c>
      <c r="GL55" s="33" t="s">
        <v>289</v>
      </c>
      <c r="GM55" s="33" t="s">
        <v>289</v>
      </c>
      <c r="GN55" s="33" t="s">
        <v>289</v>
      </c>
      <c r="GO55" s="33" t="s">
        <v>289</v>
      </c>
      <c r="GP55" s="33" t="s">
        <v>289</v>
      </c>
      <c r="GQ55" s="33" t="s">
        <v>289</v>
      </c>
      <c r="GR55" s="33" t="s">
        <v>289</v>
      </c>
      <c r="GS55" s="33" t="s">
        <v>289</v>
      </c>
      <c r="GT55" s="33" t="s">
        <v>289</v>
      </c>
      <c r="GU55" s="33" t="s">
        <v>289</v>
      </c>
      <c r="GV55" s="33" t="s">
        <v>289</v>
      </c>
      <c r="GW55" s="33" t="s">
        <v>289</v>
      </c>
      <c r="GX55" s="33" t="s">
        <v>289</v>
      </c>
      <c r="GY55" s="33" t="s">
        <v>289</v>
      </c>
      <c r="GZ55" s="33" t="s">
        <v>289</v>
      </c>
      <c r="HA55" s="33" t="s">
        <v>289</v>
      </c>
      <c r="HB55" s="33" t="s">
        <v>289</v>
      </c>
      <c r="HC55" s="33" t="s">
        <v>289</v>
      </c>
      <c r="HD55" s="33" t="s">
        <v>289</v>
      </c>
      <c r="HE55" s="33" t="s">
        <v>289</v>
      </c>
      <c r="HF55" s="33" t="s">
        <v>289</v>
      </c>
      <c r="HG55" s="33" t="s">
        <v>289</v>
      </c>
      <c r="HH55" s="33" t="s">
        <v>289</v>
      </c>
      <c r="HI55" s="33" t="s">
        <v>289</v>
      </c>
      <c r="HJ55" s="33" t="s">
        <v>289</v>
      </c>
      <c r="HK55" s="33" t="s">
        <v>289</v>
      </c>
      <c r="HL55" s="33" t="s">
        <v>289</v>
      </c>
      <c r="HM55" s="33" t="s">
        <v>289</v>
      </c>
      <c r="HN55" s="33" t="s">
        <v>289</v>
      </c>
      <c r="HO55" s="33" t="s">
        <v>289</v>
      </c>
      <c r="HP55" s="33" t="s">
        <v>289</v>
      </c>
      <c r="HQ55" s="33" t="s">
        <v>289</v>
      </c>
      <c r="HR55" s="33" t="s">
        <v>289</v>
      </c>
      <c r="HS55" s="33" t="s">
        <v>289</v>
      </c>
      <c r="HT55" s="33" t="s">
        <v>289</v>
      </c>
      <c r="HU55" s="33" t="s">
        <v>289</v>
      </c>
      <c r="HV55" s="33" t="s">
        <v>289</v>
      </c>
      <c r="HW55" s="33" t="s">
        <v>289</v>
      </c>
      <c r="HX55" s="33" t="s">
        <v>289</v>
      </c>
      <c r="HY55" s="33" t="s">
        <v>289</v>
      </c>
      <c r="HZ55" s="33" t="s">
        <v>289</v>
      </c>
      <c r="IA55" s="33" t="s">
        <v>289</v>
      </c>
      <c r="IB55" s="33" t="s">
        <v>289</v>
      </c>
      <c r="IC55" s="33" t="s">
        <v>289</v>
      </c>
      <c r="ID55" s="33" t="s">
        <v>289</v>
      </c>
      <c r="IE55" s="33" t="s">
        <v>289</v>
      </c>
      <c r="IF55" s="33" t="s">
        <v>289</v>
      </c>
      <c r="IG55" s="33" t="s">
        <v>289</v>
      </c>
      <c r="IH55" s="33" t="s">
        <v>289</v>
      </c>
      <c r="II55" s="33" t="s">
        <v>289</v>
      </c>
      <c r="IJ55" s="33" t="s">
        <v>289</v>
      </c>
      <c r="IK55" s="33" t="s">
        <v>289</v>
      </c>
      <c r="IL55" s="33" t="s">
        <v>289</v>
      </c>
      <c r="IM55" s="33" t="s">
        <v>289</v>
      </c>
      <c r="IN55" s="33" t="s">
        <v>289</v>
      </c>
      <c r="IO55" s="33" t="s">
        <v>289</v>
      </c>
      <c r="IP55" s="33" t="s">
        <v>289</v>
      </c>
      <c r="IQ55" s="33" t="s">
        <v>289</v>
      </c>
      <c r="IR55" s="33"/>
      <c r="IS55" s="33"/>
      <c r="IT55" s="33"/>
      <c r="IU55" s="33"/>
      <c r="IV55" s="33"/>
      <c r="IW55" s="33" t="s">
        <v>289</v>
      </c>
      <c r="IX55" s="33" t="s">
        <v>289</v>
      </c>
      <c r="IY55" s="33">
        <v>154200361</v>
      </c>
      <c r="IZ55" s="33" t="s">
        <v>2674</v>
      </c>
      <c r="JA55" s="33" t="s">
        <v>2675</v>
      </c>
      <c r="JB55" s="33" t="s">
        <v>289</v>
      </c>
      <c r="JC55" s="33">
        <v>111</v>
      </c>
    </row>
    <row r="56" spans="2:263" x14ac:dyDescent="0.35">
      <c r="B56" s="33" t="s">
        <v>2679</v>
      </c>
      <c r="C56" s="33" t="s">
        <v>2676</v>
      </c>
      <c r="D56" s="33" t="s">
        <v>2677</v>
      </c>
      <c r="E56" s="33" t="s">
        <v>2379</v>
      </c>
      <c r="F56" s="33"/>
      <c r="G56" s="33"/>
      <c r="H56" s="33" t="s">
        <v>289</v>
      </c>
      <c r="I56" s="33" t="s">
        <v>2379</v>
      </c>
      <c r="J56" s="33" t="s">
        <v>244</v>
      </c>
      <c r="K56" s="33" t="s">
        <v>289</v>
      </c>
      <c r="L56" s="33" t="s">
        <v>245</v>
      </c>
      <c r="M56" s="33" t="s">
        <v>244</v>
      </c>
      <c r="N56" s="33" t="s">
        <v>244</v>
      </c>
      <c r="O56" s="33" t="s">
        <v>246</v>
      </c>
      <c r="P56" s="33" t="s">
        <v>289</v>
      </c>
      <c r="Q56" s="33" t="s">
        <v>247</v>
      </c>
      <c r="R56" s="33" t="s">
        <v>248</v>
      </c>
      <c r="S56" s="33" t="s">
        <v>140</v>
      </c>
      <c r="T56" s="33" t="s">
        <v>249</v>
      </c>
      <c r="U56" s="33" t="s">
        <v>248</v>
      </c>
      <c r="V56" s="33" t="s">
        <v>529</v>
      </c>
      <c r="W56" s="33" t="s">
        <v>140</v>
      </c>
      <c r="X56" s="33" t="s">
        <v>248</v>
      </c>
      <c r="Y56" s="33" t="s">
        <v>289</v>
      </c>
      <c r="Z56" s="34" t="s">
        <v>248</v>
      </c>
      <c r="AA56" s="33" t="s">
        <v>110</v>
      </c>
      <c r="AB56" s="33" t="s">
        <v>251</v>
      </c>
      <c r="AC56" s="34" t="s">
        <v>251</v>
      </c>
      <c r="AD56" s="33" t="s">
        <v>2361</v>
      </c>
      <c r="AE56" s="33" t="s">
        <v>111</v>
      </c>
      <c r="AF56" s="33" t="s">
        <v>110</v>
      </c>
      <c r="AG56" s="33" t="s">
        <v>251</v>
      </c>
      <c r="AH56" s="33" t="s">
        <v>2327</v>
      </c>
      <c r="AI56" s="33" t="s">
        <v>112</v>
      </c>
      <c r="AJ56" s="33" t="s">
        <v>289</v>
      </c>
      <c r="AK56" s="33" t="s">
        <v>112</v>
      </c>
      <c r="AL56" s="33" t="s">
        <v>289</v>
      </c>
      <c r="AM56" s="33" t="s">
        <v>2328</v>
      </c>
      <c r="AN56" s="33" t="s">
        <v>289</v>
      </c>
      <c r="AO56" s="33" t="s">
        <v>289</v>
      </c>
      <c r="AP56" s="33" t="s">
        <v>2350</v>
      </c>
      <c r="AQ56" s="33" t="s">
        <v>289</v>
      </c>
      <c r="AR56" s="33" t="s">
        <v>114</v>
      </c>
      <c r="AS56" s="33">
        <v>1</v>
      </c>
      <c r="AT56" s="33">
        <v>0</v>
      </c>
      <c r="AU56" s="33">
        <v>0</v>
      </c>
      <c r="AV56" s="33" t="s">
        <v>113</v>
      </c>
      <c r="AW56" s="33" t="s">
        <v>2351</v>
      </c>
      <c r="AX56" s="33" t="s">
        <v>115</v>
      </c>
      <c r="AY56" s="33">
        <v>1</v>
      </c>
      <c r="AZ56" s="33">
        <v>0</v>
      </c>
      <c r="BA56" s="33">
        <v>0</v>
      </c>
      <c r="BB56" s="33">
        <v>0</v>
      </c>
      <c r="BC56" s="33">
        <v>0</v>
      </c>
      <c r="BD56" s="33">
        <v>0</v>
      </c>
      <c r="BE56" s="33">
        <v>0</v>
      </c>
      <c r="BF56" s="33">
        <v>0</v>
      </c>
      <c r="BG56" s="33">
        <v>0</v>
      </c>
      <c r="BH56" s="33">
        <v>0</v>
      </c>
      <c r="BI56" s="33" t="s">
        <v>289</v>
      </c>
      <c r="BJ56" s="33" t="s">
        <v>155</v>
      </c>
      <c r="BK56" s="33" t="s">
        <v>2331</v>
      </c>
      <c r="BL56" s="33" t="s">
        <v>2362</v>
      </c>
      <c r="BM56" s="33">
        <v>1</v>
      </c>
      <c r="BN56" s="33">
        <v>1</v>
      </c>
      <c r="BO56" s="33">
        <v>1</v>
      </c>
      <c r="BP56" s="33">
        <v>1</v>
      </c>
      <c r="BQ56" s="33">
        <v>1</v>
      </c>
      <c r="BR56" s="33">
        <v>1</v>
      </c>
      <c r="BS56" s="33">
        <v>1</v>
      </c>
      <c r="BT56" s="33">
        <v>0</v>
      </c>
      <c r="BU56" s="33" t="s">
        <v>2353</v>
      </c>
      <c r="BV56" s="33">
        <v>150</v>
      </c>
      <c r="BW56" s="33">
        <v>75</v>
      </c>
      <c r="BX56" s="33" t="s">
        <v>112</v>
      </c>
      <c r="BY56" s="33">
        <v>250</v>
      </c>
      <c r="BZ56" s="33">
        <v>96.153846153846104</v>
      </c>
      <c r="CA56" s="33" t="s">
        <v>112</v>
      </c>
      <c r="CB56" s="33">
        <v>150</v>
      </c>
      <c r="CC56" s="33">
        <v>65.2173913043478</v>
      </c>
      <c r="CD56" s="33" t="s">
        <v>112</v>
      </c>
      <c r="CE56" s="33">
        <v>225</v>
      </c>
      <c r="CF56" s="33">
        <v>77.586206896551701</v>
      </c>
      <c r="CG56" s="33" t="s">
        <v>112</v>
      </c>
      <c r="CH56" s="33">
        <v>400</v>
      </c>
      <c r="CI56" s="33">
        <v>166.666666666666</v>
      </c>
      <c r="CJ56" s="33" t="s">
        <v>112</v>
      </c>
      <c r="CK56" s="33">
        <v>700</v>
      </c>
      <c r="CL56" s="33">
        <v>291.66666670000001</v>
      </c>
      <c r="CM56" s="33" t="s">
        <v>112</v>
      </c>
      <c r="CN56" s="33" t="s">
        <v>112</v>
      </c>
      <c r="CO56" s="33">
        <v>700</v>
      </c>
      <c r="CP56" s="33" t="s">
        <v>289</v>
      </c>
      <c r="CQ56" s="33" t="s">
        <v>289</v>
      </c>
      <c r="CR56" s="33" t="s">
        <v>289</v>
      </c>
      <c r="CS56" s="33" t="s">
        <v>289</v>
      </c>
      <c r="CT56" s="33" t="s">
        <v>289</v>
      </c>
      <c r="CU56" s="33" t="s">
        <v>289</v>
      </c>
      <c r="CV56" s="33" t="s">
        <v>176</v>
      </c>
      <c r="CW56" s="33">
        <v>700</v>
      </c>
      <c r="CX56" s="33" t="s">
        <v>112</v>
      </c>
      <c r="CY56" s="33" t="s">
        <v>112</v>
      </c>
      <c r="CZ56" s="33" t="s">
        <v>214</v>
      </c>
      <c r="DA56" s="33">
        <v>0</v>
      </c>
      <c r="DB56" s="33">
        <v>0</v>
      </c>
      <c r="DC56" s="33">
        <v>0</v>
      </c>
      <c r="DD56" s="33">
        <v>0</v>
      </c>
      <c r="DE56" s="33">
        <v>0</v>
      </c>
      <c r="DF56" s="33">
        <v>0</v>
      </c>
      <c r="DG56" s="33">
        <v>0</v>
      </c>
      <c r="DH56" s="33">
        <v>0</v>
      </c>
      <c r="DI56" s="33">
        <v>0</v>
      </c>
      <c r="DJ56" s="33">
        <v>0</v>
      </c>
      <c r="DK56" s="33">
        <v>0</v>
      </c>
      <c r="DL56" s="33">
        <v>0</v>
      </c>
      <c r="DM56" s="33">
        <v>1</v>
      </c>
      <c r="DN56" s="33">
        <v>0</v>
      </c>
      <c r="DO56" s="33">
        <v>0</v>
      </c>
      <c r="DP56" s="33">
        <v>0</v>
      </c>
      <c r="DQ56" s="33">
        <v>0</v>
      </c>
      <c r="DR56" s="33" t="s">
        <v>289</v>
      </c>
      <c r="DS56" s="33" t="s">
        <v>2678</v>
      </c>
      <c r="DT56" s="33">
        <v>1</v>
      </c>
      <c r="DU56" s="33">
        <v>0</v>
      </c>
      <c r="DV56" s="33">
        <v>0</v>
      </c>
      <c r="DW56" s="33">
        <v>0</v>
      </c>
      <c r="DX56" s="33">
        <v>0</v>
      </c>
      <c r="DY56" s="33">
        <v>0</v>
      </c>
      <c r="DZ56" s="33">
        <v>1</v>
      </c>
      <c r="EA56" s="33">
        <v>0</v>
      </c>
      <c r="EB56" s="33" t="s">
        <v>112</v>
      </c>
      <c r="EC56" s="33" t="s">
        <v>126</v>
      </c>
      <c r="ED56" s="33" t="s">
        <v>190</v>
      </c>
      <c r="EE56" s="33" t="s">
        <v>112</v>
      </c>
      <c r="EF56" s="33" t="s">
        <v>112</v>
      </c>
      <c r="EG56" s="33" t="s">
        <v>289</v>
      </c>
      <c r="EH56" s="33" t="s">
        <v>289</v>
      </c>
      <c r="EI56" s="33" t="s">
        <v>289</v>
      </c>
      <c r="EJ56" s="33" t="s">
        <v>289</v>
      </c>
      <c r="EK56" s="33" t="s">
        <v>289</v>
      </c>
      <c r="EL56" s="33" t="s">
        <v>289</v>
      </c>
      <c r="EM56" s="33" t="s">
        <v>289</v>
      </c>
      <c r="EN56" s="33" t="s">
        <v>289</v>
      </c>
      <c r="EO56" s="33" t="s">
        <v>289</v>
      </c>
      <c r="EP56" s="33" t="s">
        <v>289</v>
      </c>
      <c r="EQ56" s="33" t="s">
        <v>289</v>
      </c>
      <c r="ER56" s="33" t="s">
        <v>289</v>
      </c>
      <c r="ES56" s="33" t="s">
        <v>289</v>
      </c>
      <c r="ET56" s="33" t="s">
        <v>289</v>
      </c>
      <c r="EU56" s="33" t="s">
        <v>289</v>
      </c>
      <c r="EV56" s="33" t="s">
        <v>289</v>
      </c>
      <c r="EW56" s="33" t="s">
        <v>289</v>
      </c>
      <c r="EX56" s="33" t="s">
        <v>289</v>
      </c>
      <c r="EY56" s="33" t="s">
        <v>289</v>
      </c>
      <c r="EZ56" s="33" t="s">
        <v>289</v>
      </c>
      <c r="FA56" s="33" t="s">
        <v>289</v>
      </c>
      <c r="FB56" s="33" t="s">
        <v>289</v>
      </c>
      <c r="FC56" s="34" t="s">
        <v>289</v>
      </c>
      <c r="FD56" s="34" t="s">
        <v>289</v>
      </c>
      <c r="FE56" s="33" t="s">
        <v>289</v>
      </c>
      <c r="FF56" s="33" t="s">
        <v>289</v>
      </c>
      <c r="FG56" s="33" t="s">
        <v>289</v>
      </c>
      <c r="FH56" s="33" t="s">
        <v>289</v>
      </c>
      <c r="FI56" s="33" t="s">
        <v>289</v>
      </c>
      <c r="FJ56" s="33" t="s">
        <v>289</v>
      </c>
      <c r="FK56" s="33" t="s">
        <v>289</v>
      </c>
      <c r="FL56" s="34"/>
      <c r="FM56" s="33" t="s">
        <v>289</v>
      </c>
      <c r="FN56" s="34" t="s">
        <v>289</v>
      </c>
      <c r="FO56" s="33" t="s">
        <v>289</v>
      </c>
      <c r="FP56" s="33" t="s">
        <v>289</v>
      </c>
      <c r="FQ56" s="33" t="s">
        <v>289</v>
      </c>
      <c r="FR56" s="33" t="s">
        <v>289</v>
      </c>
      <c r="FS56" s="33" t="s">
        <v>289</v>
      </c>
      <c r="FT56" s="33" t="s">
        <v>289</v>
      </c>
      <c r="FU56" s="33" t="s">
        <v>289</v>
      </c>
      <c r="FV56" s="33" t="s">
        <v>289</v>
      </c>
      <c r="FW56" s="33" t="s">
        <v>289</v>
      </c>
      <c r="FX56" s="33" t="s">
        <v>289</v>
      </c>
      <c r="FY56" s="33" t="s">
        <v>289</v>
      </c>
      <c r="FZ56" s="33" t="s">
        <v>289</v>
      </c>
      <c r="GA56" s="33" t="s">
        <v>289</v>
      </c>
      <c r="GB56" s="33" t="s">
        <v>289</v>
      </c>
      <c r="GC56" s="33" t="s">
        <v>289</v>
      </c>
      <c r="GD56" s="33" t="s">
        <v>289</v>
      </c>
      <c r="GE56" s="33" t="s">
        <v>289</v>
      </c>
      <c r="GF56" s="33" t="s">
        <v>289</v>
      </c>
      <c r="GG56" s="33" t="s">
        <v>289</v>
      </c>
      <c r="GH56" s="33" t="s">
        <v>289</v>
      </c>
      <c r="GI56" s="33" t="s">
        <v>289</v>
      </c>
      <c r="GJ56" s="33" t="s">
        <v>289</v>
      </c>
      <c r="GK56" s="33" t="s">
        <v>289</v>
      </c>
      <c r="GL56" s="33" t="s">
        <v>289</v>
      </c>
      <c r="GM56" s="33" t="s">
        <v>289</v>
      </c>
      <c r="GN56" s="33" t="s">
        <v>289</v>
      </c>
      <c r="GO56" s="33" t="s">
        <v>289</v>
      </c>
      <c r="GP56" s="33" t="s">
        <v>289</v>
      </c>
      <c r="GQ56" s="33" t="s">
        <v>289</v>
      </c>
      <c r="GR56" s="33" t="s">
        <v>289</v>
      </c>
      <c r="GS56" s="33" t="s">
        <v>289</v>
      </c>
      <c r="GT56" s="33" t="s">
        <v>289</v>
      </c>
      <c r="GU56" s="33" t="s">
        <v>289</v>
      </c>
      <c r="GV56" s="33" t="s">
        <v>289</v>
      </c>
      <c r="GW56" s="33" t="s">
        <v>289</v>
      </c>
      <c r="GX56" s="33" t="s">
        <v>289</v>
      </c>
      <c r="GY56" s="33" t="s">
        <v>289</v>
      </c>
      <c r="GZ56" s="33" t="s">
        <v>289</v>
      </c>
      <c r="HA56" s="33" t="s">
        <v>289</v>
      </c>
      <c r="HB56" s="33" t="s">
        <v>289</v>
      </c>
      <c r="HC56" s="33" t="s">
        <v>289</v>
      </c>
      <c r="HD56" s="33" t="s">
        <v>289</v>
      </c>
      <c r="HE56" s="33" t="s">
        <v>289</v>
      </c>
      <c r="HF56" s="33" t="s">
        <v>289</v>
      </c>
      <c r="HG56" s="33" t="s">
        <v>289</v>
      </c>
      <c r="HH56" s="33" t="s">
        <v>289</v>
      </c>
      <c r="HI56" s="33" t="s">
        <v>289</v>
      </c>
      <c r="HJ56" s="33" t="s">
        <v>289</v>
      </c>
      <c r="HK56" s="33" t="s">
        <v>289</v>
      </c>
      <c r="HL56" s="33" t="s">
        <v>289</v>
      </c>
      <c r="HM56" s="33" t="s">
        <v>289</v>
      </c>
      <c r="HN56" s="33" t="s">
        <v>289</v>
      </c>
      <c r="HO56" s="33" t="s">
        <v>289</v>
      </c>
      <c r="HP56" s="33" t="s">
        <v>289</v>
      </c>
      <c r="HQ56" s="33" t="s">
        <v>289</v>
      </c>
      <c r="HR56" s="33" t="s">
        <v>289</v>
      </c>
      <c r="HS56" s="33" t="s">
        <v>289</v>
      </c>
      <c r="HT56" s="33" t="s">
        <v>289</v>
      </c>
      <c r="HU56" s="33" t="s">
        <v>289</v>
      </c>
      <c r="HV56" s="33" t="s">
        <v>289</v>
      </c>
      <c r="HW56" s="33" t="s">
        <v>289</v>
      </c>
      <c r="HX56" s="33" t="s">
        <v>289</v>
      </c>
      <c r="HY56" s="33" t="s">
        <v>289</v>
      </c>
      <c r="HZ56" s="33" t="s">
        <v>289</v>
      </c>
      <c r="IA56" s="33" t="s">
        <v>289</v>
      </c>
      <c r="IB56" s="33" t="s">
        <v>289</v>
      </c>
      <c r="IC56" s="33" t="s">
        <v>289</v>
      </c>
      <c r="ID56" s="33" t="s">
        <v>289</v>
      </c>
      <c r="IE56" s="33" t="s">
        <v>289</v>
      </c>
      <c r="IF56" s="33" t="s">
        <v>289</v>
      </c>
      <c r="IG56" s="33" t="s">
        <v>289</v>
      </c>
      <c r="IH56" s="33" t="s">
        <v>289</v>
      </c>
      <c r="II56" s="33" t="s">
        <v>289</v>
      </c>
      <c r="IJ56" s="33" t="s">
        <v>289</v>
      </c>
      <c r="IK56" s="33" t="s">
        <v>289</v>
      </c>
      <c r="IL56" s="33" t="s">
        <v>289</v>
      </c>
      <c r="IM56" s="33" t="s">
        <v>289</v>
      </c>
      <c r="IN56" s="33" t="s">
        <v>289</v>
      </c>
      <c r="IO56" s="33" t="s">
        <v>289</v>
      </c>
      <c r="IP56" s="33" t="s">
        <v>289</v>
      </c>
      <c r="IQ56" s="33" t="s">
        <v>289</v>
      </c>
      <c r="IR56" s="33"/>
      <c r="IS56" s="33"/>
      <c r="IT56" s="33"/>
      <c r="IU56" s="33"/>
      <c r="IV56" s="33"/>
      <c r="IW56" s="33" t="s">
        <v>289</v>
      </c>
      <c r="IX56" s="33" t="s">
        <v>289</v>
      </c>
      <c r="IY56" s="33">
        <v>153723713</v>
      </c>
      <c r="IZ56" s="33" t="s">
        <v>2679</v>
      </c>
      <c r="JA56" s="33" t="s">
        <v>2680</v>
      </c>
      <c r="JB56" s="33" t="s">
        <v>289</v>
      </c>
      <c r="JC56" s="33">
        <v>66</v>
      </c>
    </row>
    <row r="57" spans="2:263" x14ac:dyDescent="0.35">
      <c r="B57" s="33" t="s">
        <v>2687</v>
      </c>
      <c r="C57" s="33" t="s">
        <v>2681</v>
      </c>
      <c r="D57" s="33" t="s">
        <v>2682</v>
      </c>
      <c r="E57" s="33" t="s">
        <v>2359</v>
      </c>
      <c r="F57" s="33"/>
      <c r="G57" s="33"/>
      <c r="H57" s="33" t="s">
        <v>289</v>
      </c>
      <c r="I57" s="33" t="s">
        <v>2359</v>
      </c>
      <c r="J57" s="33" t="s">
        <v>209</v>
      </c>
      <c r="K57" s="33" t="s">
        <v>289</v>
      </c>
      <c r="L57" s="33" t="s">
        <v>210</v>
      </c>
      <c r="M57" s="33" t="s">
        <v>209</v>
      </c>
      <c r="N57" s="33" t="s">
        <v>209</v>
      </c>
      <c r="O57" s="33" t="s">
        <v>2582</v>
      </c>
      <c r="P57" s="33" t="s">
        <v>289</v>
      </c>
      <c r="Q57" s="33" t="s">
        <v>107</v>
      </c>
      <c r="R57" s="33" t="s">
        <v>212</v>
      </c>
      <c r="S57" s="33" t="s">
        <v>1794</v>
      </c>
      <c r="T57" s="33" t="s">
        <v>213</v>
      </c>
      <c r="U57" s="33" t="s">
        <v>212</v>
      </c>
      <c r="V57" s="33" t="s">
        <v>1793</v>
      </c>
      <c r="W57" s="33" t="s">
        <v>1794</v>
      </c>
      <c r="X57" s="33" t="s">
        <v>110</v>
      </c>
      <c r="Y57" s="33" t="s">
        <v>2432</v>
      </c>
      <c r="Z57" s="34" t="s">
        <v>2432</v>
      </c>
      <c r="AA57" s="33" t="s">
        <v>110</v>
      </c>
      <c r="AB57" s="33" t="s">
        <v>2433</v>
      </c>
      <c r="AC57" s="34" t="s">
        <v>2433</v>
      </c>
      <c r="AD57" s="33" t="s">
        <v>2361</v>
      </c>
      <c r="AE57" s="33" t="s">
        <v>111</v>
      </c>
      <c r="AF57" s="33" t="s">
        <v>110</v>
      </c>
      <c r="AG57" s="33" t="s">
        <v>2433</v>
      </c>
      <c r="AH57" s="33" t="s">
        <v>2327</v>
      </c>
      <c r="AI57" s="33" t="s">
        <v>112</v>
      </c>
      <c r="AJ57" s="33" t="s">
        <v>289</v>
      </c>
      <c r="AK57" s="33" t="s">
        <v>112</v>
      </c>
      <c r="AL57" s="33" t="s">
        <v>289</v>
      </c>
      <c r="AM57" s="33" t="s">
        <v>2340</v>
      </c>
      <c r="AN57" s="33" t="s">
        <v>289</v>
      </c>
      <c r="AO57" s="33" t="s">
        <v>289</v>
      </c>
      <c r="AP57" s="33" t="s">
        <v>2329</v>
      </c>
      <c r="AQ57" s="33" t="s">
        <v>289</v>
      </c>
      <c r="AR57" s="33" t="s">
        <v>2370</v>
      </c>
      <c r="AS57" s="33">
        <v>1</v>
      </c>
      <c r="AT57" s="33">
        <v>1</v>
      </c>
      <c r="AU57" s="33">
        <v>0</v>
      </c>
      <c r="AV57" s="33" t="s">
        <v>113</v>
      </c>
      <c r="AW57" s="33" t="s">
        <v>2351</v>
      </c>
      <c r="AX57" s="33" t="s">
        <v>2542</v>
      </c>
      <c r="AY57" s="33">
        <v>1</v>
      </c>
      <c r="AZ57" s="33">
        <v>0</v>
      </c>
      <c r="BA57" s="33">
        <v>0</v>
      </c>
      <c r="BB57" s="33">
        <v>0</v>
      </c>
      <c r="BC57" s="33">
        <v>1</v>
      </c>
      <c r="BD57" s="33">
        <v>0</v>
      </c>
      <c r="BE57" s="33">
        <v>0</v>
      </c>
      <c r="BF57" s="33">
        <v>0</v>
      </c>
      <c r="BG57" s="33">
        <v>0</v>
      </c>
      <c r="BH57" s="33">
        <v>0</v>
      </c>
      <c r="BI57" s="33" t="s">
        <v>289</v>
      </c>
      <c r="BJ57" s="33" t="s">
        <v>151</v>
      </c>
      <c r="BK57" s="33" t="s">
        <v>2342</v>
      </c>
      <c r="BL57" s="33" t="s">
        <v>2683</v>
      </c>
      <c r="BM57" s="33">
        <v>1</v>
      </c>
      <c r="BN57" s="33">
        <v>1</v>
      </c>
      <c r="BO57" s="33">
        <v>1</v>
      </c>
      <c r="BP57" s="33">
        <v>1</v>
      </c>
      <c r="BQ57" s="33">
        <v>1</v>
      </c>
      <c r="BR57" s="33">
        <v>0</v>
      </c>
      <c r="BS57" s="33">
        <v>1</v>
      </c>
      <c r="BT57" s="33">
        <v>0</v>
      </c>
      <c r="BU57" s="33" t="s">
        <v>117</v>
      </c>
      <c r="BV57" s="33" t="s">
        <v>289</v>
      </c>
      <c r="BW57" s="33" t="s">
        <v>289</v>
      </c>
      <c r="BX57" s="33" t="s">
        <v>289</v>
      </c>
      <c r="BY57" s="33" t="s">
        <v>289</v>
      </c>
      <c r="BZ57" s="33" t="s">
        <v>289</v>
      </c>
      <c r="CA57" s="33" t="s">
        <v>289</v>
      </c>
      <c r="CB57" s="33" t="s">
        <v>289</v>
      </c>
      <c r="CC57" s="33" t="s">
        <v>289</v>
      </c>
      <c r="CD57" s="33" t="s">
        <v>289</v>
      </c>
      <c r="CE57" s="33" t="s">
        <v>289</v>
      </c>
      <c r="CF57" s="33" t="s">
        <v>289</v>
      </c>
      <c r="CG57" s="33" t="s">
        <v>289</v>
      </c>
      <c r="CH57" s="33" t="s">
        <v>289</v>
      </c>
      <c r="CI57" s="33" t="s">
        <v>289</v>
      </c>
      <c r="CJ57" s="33" t="s">
        <v>289</v>
      </c>
      <c r="CK57" s="33" t="s">
        <v>289</v>
      </c>
      <c r="CL57" s="33" t="s">
        <v>289</v>
      </c>
      <c r="CM57" s="33" t="s">
        <v>289</v>
      </c>
      <c r="CN57" s="33" t="s">
        <v>112</v>
      </c>
      <c r="CO57" s="33">
        <v>550</v>
      </c>
      <c r="CP57" s="33" t="s">
        <v>289</v>
      </c>
      <c r="CQ57" s="33" t="s">
        <v>289</v>
      </c>
      <c r="CR57" s="33" t="s">
        <v>289</v>
      </c>
      <c r="CS57" s="33" t="s">
        <v>289</v>
      </c>
      <c r="CT57" s="33" t="s">
        <v>289</v>
      </c>
      <c r="CU57" s="33" t="s">
        <v>289</v>
      </c>
      <c r="CV57" s="33" t="s">
        <v>176</v>
      </c>
      <c r="CW57" s="33">
        <v>550</v>
      </c>
      <c r="CX57" s="33" t="s">
        <v>140</v>
      </c>
      <c r="CY57" s="33" t="s">
        <v>112</v>
      </c>
      <c r="CZ57" s="33" t="s">
        <v>2684</v>
      </c>
      <c r="DA57" s="33">
        <v>1</v>
      </c>
      <c r="DB57" s="33">
        <v>0</v>
      </c>
      <c r="DC57" s="33">
        <v>1</v>
      </c>
      <c r="DD57" s="33">
        <v>0</v>
      </c>
      <c r="DE57" s="33">
        <v>1</v>
      </c>
      <c r="DF57" s="33">
        <v>0</v>
      </c>
      <c r="DG57" s="33">
        <v>0</v>
      </c>
      <c r="DH57" s="33">
        <v>0</v>
      </c>
      <c r="DI57" s="33">
        <v>0</v>
      </c>
      <c r="DJ57" s="33">
        <v>0</v>
      </c>
      <c r="DK57" s="33">
        <v>1</v>
      </c>
      <c r="DL57" s="33">
        <v>0</v>
      </c>
      <c r="DM57" s="33">
        <v>1</v>
      </c>
      <c r="DN57" s="33">
        <v>0</v>
      </c>
      <c r="DO57" s="33">
        <v>0</v>
      </c>
      <c r="DP57" s="33">
        <v>0</v>
      </c>
      <c r="DQ57" s="33">
        <v>0</v>
      </c>
      <c r="DR57" s="33" t="s">
        <v>289</v>
      </c>
      <c r="DS57" s="33" t="s">
        <v>2685</v>
      </c>
      <c r="DT57" s="33">
        <v>1</v>
      </c>
      <c r="DU57" s="33">
        <v>1</v>
      </c>
      <c r="DV57" s="33">
        <v>1</v>
      </c>
      <c r="DW57" s="33">
        <v>0</v>
      </c>
      <c r="DX57" s="33">
        <v>1</v>
      </c>
      <c r="DY57" s="33">
        <v>0</v>
      </c>
      <c r="DZ57" s="33">
        <v>0</v>
      </c>
      <c r="EA57" s="33">
        <v>0</v>
      </c>
      <c r="EB57" s="33" t="s">
        <v>112</v>
      </c>
      <c r="EC57" s="33" t="s">
        <v>126</v>
      </c>
      <c r="ED57" s="33" t="s">
        <v>127</v>
      </c>
      <c r="EE57" s="33" t="s">
        <v>140</v>
      </c>
      <c r="EF57" s="33" t="s">
        <v>117</v>
      </c>
      <c r="EG57" s="33" t="s">
        <v>2686</v>
      </c>
      <c r="EH57" s="33">
        <v>0</v>
      </c>
      <c r="EI57" s="33">
        <v>0</v>
      </c>
      <c r="EJ57" s="33">
        <v>1</v>
      </c>
      <c r="EK57" s="33">
        <v>0</v>
      </c>
      <c r="EL57" s="33">
        <v>0</v>
      </c>
      <c r="EM57" s="33">
        <v>0</v>
      </c>
      <c r="EN57" s="33">
        <v>0</v>
      </c>
      <c r="EO57" s="33">
        <v>0</v>
      </c>
      <c r="EP57" s="33" t="s">
        <v>117</v>
      </c>
      <c r="EQ57" s="33" t="s">
        <v>289</v>
      </c>
      <c r="ER57" s="33" t="s">
        <v>289</v>
      </c>
      <c r="ES57" s="33" t="s">
        <v>289</v>
      </c>
      <c r="ET57" s="33" t="s">
        <v>289</v>
      </c>
      <c r="EU57" s="33" t="s">
        <v>140</v>
      </c>
      <c r="EV57" s="33" t="s">
        <v>289</v>
      </c>
      <c r="EW57" s="33" t="s">
        <v>289</v>
      </c>
      <c r="EX57" s="33" t="s">
        <v>112</v>
      </c>
      <c r="EY57" s="33">
        <v>100</v>
      </c>
      <c r="EZ57" s="33" t="s">
        <v>289</v>
      </c>
      <c r="FA57" s="33" t="s">
        <v>289</v>
      </c>
      <c r="FB57" s="33" t="s">
        <v>289</v>
      </c>
      <c r="FC57" s="34">
        <v>100</v>
      </c>
      <c r="FD57" s="34" t="s">
        <v>140</v>
      </c>
      <c r="FE57" s="33" t="s">
        <v>289</v>
      </c>
      <c r="FF57" s="33" t="s">
        <v>289</v>
      </c>
      <c r="FG57" s="33" t="s">
        <v>289</v>
      </c>
      <c r="FH57" s="33" t="s">
        <v>289</v>
      </c>
      <c r="FI57" s="33" t="s">
        <v>289</v>
      </c>
      <c r="FJ57" s="33" t="s">
        <v>289</v>
      </c>
      <c r="FK57" s="33" t="s">
        <v>289</v>
      </c>
      <c r="FL57" s="34"/>
      <c r="FM57" s="33" t="s">
        <v>289</v>
      </c>
      <c r="FN57" s="34" t="s">
        <v>289</v>
      </c>
      <c r="FO57" s="33" t="s">
        <v>289</v>
      </c>
      <c r="FP57" s="33" t="s">
        <v>289</v>
      </c>
      <c r="FQ57" s="33" t="s">
        <v>289</v>
      </c>
      <c r="FR57" s="33" t="s">
        <v>289</v>
      </c>
      <c r="FS57" s="33" t="s">
        <v>289</v>
      </c>
      <c r="FT57" s="33" t="s">
        <v>289</v>
      </c>
      <c r="FU57" s="33" t="s">
        <v>289</v>
      </c>
      <c r="FV57" s="33" t="s">
        <v>289</v>
      </c>
      <c r="FW57" s="33" t="s">
        <v>289</v>
      </c>
      <c r="FX57" s="33" t="s">
        <v>289</v>
      </c>
      <c r="FY57" s="33" t="s">
        <v>289</v>
      </c>
      <c r="FZ57" s="33" t="s">
        <v>289</v>
      </c>
      <c r="GA57" s="33" t="s">
        <v>289</v>
      </c>
      <c r="GB57" s="33" t="s">
        <v>289</v>
      </c>
      <c r="GC57" s="33" t="s">
        <v>289</v>
      </c>
      <c r="GD57" s="33" t="s">
        <v>289</v>
      </c>
      <c r="GE57" s="33" t="s">
        <v>117</v>
      </c>
      <c r="GF57" s="33" t="s">
        <v>289</v>
      </c>
      <c r="GG57" s="33" t="s">
        <v>289</v>
      </c>
      <c r="GH57" s="33" t="s">
        <v>289</v>
      </c>
      <c r="GI57" s="33" t="s">
        <v>289</v>
      </c>
      <c r="GJ57" s="33" t="s">
        <v>289</v>
      </c>
      <c r="GK57" s="33" t="s">
        <v>289</v>
      </c>
      <c r="GL57" s="33" t="s">
        <v>289</v>
      </c>
      <c r="GM57" s="33" t="s">
        <v>289</v>
      </c>
      <c r="GN57" s="33" t="s">
        <v>289</v>
      </c>
      <c r="GO57" s="33" t="s">
        <v>289</v>
      </c>
      <c r="GP57" s="33" t="s">
        <v>289</v>
      </c>
      <c r="GQ57" s="33" t="s">
        <v>289</v>
      </c>
      <c r="GR57" s="33" t="s">
        <v>289</v>
      </c>
      <c r="GS57" s="33" t="s">
        <v>289</v>
      </c>
      <c r="GT57" s="33" t="s">
        <v>289</v>
      </c>
      <c r="GU57" s="33" t="s">
        <v>289</v>
      </c>
      <c r="GV57" s="33" t="s">
        <v>289</v>
      </c>
      <c r="GW57" s="33" t="s">
        <v>289</v>
      </c>
      <c r="GX57" s="33" t="s">
        <v>289</v>
      </c>
      <c r="GY57" s="33" t="s">
        <v>289</v>
      </c>
      <c r="GZ57" s="33" t="s">
        <v>289</v>
      </c>
      <c r="HA57" s="33" t="s">
        <v>289</v>
      </c>
      <c r="HB57" s="33" t="s">
        <v>289</v>
      </c>
      <c r="HC57" s="33" t="s">
        <v>289</v>
      </c>
      <c r="HD57" s="33" t="s">
        <v>289</v>
      </c>
      <c r="HE57" s="33" t="s">
        <v>289</v>
      </c>
      <c r="HF57" s="33" t="s">
        <v>289</v>
      </c>
      <c r="HG57" s="33" t="s">
        <v>112</v>
      </c>
      <c r="HH57" s="33" t="s">
        <v>126</v>
      </c>
      <c r="HI57" s="33" t="s">
        <v>127</v>
      </c>
      <c r="HJ57" s="33" t="s">
        <v>140</v>
      </c>
      <c r="HK57" s="33" t="s">
        <v>117</v>
      </c>
      <c r="HL57" s="33" t="s">
        <v>289</v>
      </c>
      <c r="HM57" s="33" t="s">
        <v>289</v>
      </c>
      <c r="HN57" s="33" t="s">
        <v>289</v>
      </c>
      <c r="HO57" s="33" t="s">
        <v>289</v>
      </c>
      <c r="HP57" s="33" t="s">
        <v>289</v>
      </c>
      <c r="HQ57" s="33" t="s">
        <v>289</v>
      </c>
      <c r="HR57" s="33" t="s">
        <v>289</v>
      </c>
      <c r="HS57" s="33" t="s">
        <v>289</v>
      </c>
      <c r="HT57" s="33" t="s">
        <v>289</v>
      </c>
      <c r="HU57" s="33" t="s">
        <v>289</v>
      </c>
      <c r="HV57" s="33" t="s">
        <v>289</v>
      </c>
      <c r="HW57" s="33" t="s">
        <v>289</v>
      </c>
      <c r="HX57" s="33" t="s">
        <v>289</v>
      </c>
      <c r="HY57" s="33" t="s">
        <v>289</v>
      </c>
      <c r="HZ57" s="33" t="s">
        <v>289</v>
      </c>
      <c r="IA57" s="33" t="s">
        <v>289</v>
      </c>
      <c r="IB57" s="33" t="s">
        <v>289</v>
      </c>
      <c r="IC57" s="33" t="s">
        <v>289</v>
      </c>
      <c r="ID57" s="33" t="s">
        <v>289</v>
      </c>
      <c r="IE57" s="33" t="s">
        <v>289</v>
      </c>
      <c r="IF57" s="33" t="s">
        <v>289</v>
      </c>
      <c r="IG57" s="33" t="s">
        <v>289</v>
      </c>
      <c r="IH57" s="33" t="s">
        <v>289</v>
      </c>
      <c r="II57" s="33" t="s">
        <v>289</v>
      </c>
      <c r="IJ57" s="33" t="s">
        <v>289</v>
      </c>
      <c r="IK57" s="33" t="s">
        <v>289</v>
      </c>
      <c r="IL57" s="33" t="s">
        <v>289</v>
      </c>
      <c r="IM57" s="33" t="s">
        <v>289</v>
      </c>
      <c r="IN57" s="33" t="s">
        <v>289</v>
      </c>
      <c r="IO57" s="33" t="s">
        <v>289</v>
      </c>
      <c r="IP57" s="33" t="s">
        <v>289</v>
      </c>
      <c r="IQ57" s="33" t="s">
        <v>289</v>
      </c>
      <c r="IR57" s="33"/>
      <c r="IS57" s="33"/>
      <c r="IT57" s="33"/>
      <c r="IU57" s="33"/>
      <c r="IV57" s="33"/>
      <c r="IW57" s="33" t="s">
        <v>289</v>
      </c>
      <c r="IX57" s="33" t="s">
        <v>289</v>
      </c>
      <c r="IY57" s="33">
        <v>153549159</v>
      </c>
      <c r="IZ57" s="33" t="s">
        <v>2687</v>
      </c>
      <c r="JA57" s="33" t="s">
        <v>2688</v>
      </c>
      <c r="JB57" s="33" t="s">
        <v>289</v>
      </c>
      <c r="JC57" s="33">
        <v>32</v>
      </c>
    </row>
    <row r="58" spans="2:263" x14ac:dyDescent="0.35">
      <c r="B58" s="33" t="s">
        <v>2692</v>
      </c>
      <c r="C58" s="33" t="s">
        <v>2689</v>
      </c>
      <c r="D58" s="33" t="s">
        <v>2690</v>
      </c>
      <c r="E58" s="33" t="s">
        <v>2379</v>
      </c>
      <c r="F58" s="33"/>
      <c r="G58" s="33"/>
      <c r="H58" s="33" t="s">
        <v>289</v>
      </c>
      <c r="I58" s="33" t="s">
        <v>2379</v>
      </c>
      <c r="J58" s="33" t="s">
        <v>182</v>
      </c>
      <c r="K58" s="33" t="s">
        <v>289</v>
      </c>
      <c r="L58" s="33" t="s">
        <v>183</v>
      </c>
      <c r="M58" s="33" t="s">
        <v>182</v>
      </c>
      <c r="N58" s="33" t="s">
        <v>182</v>
      </c>
      <c r="O58" s="33" t="s">
        <v>110</v>
      </c>
      <c r="P58" s="33" t="s">
        <v>2380</v>
      </c>
      <c r="Q58" s="33" t="s">
        <v>2381</v>
      </c>
      <c r="R58" s="33" t="s">
        <v>851</v>
      </c>
      <c r="S58" s="33" t="s">
        <v>1750</v>
      </c>
      <c r="T58" s="33" t="s">
        <v>623</v>
      </c>
      <c r="U58" s="33" t="s">
        <v>851</v>
      </c>
      <c r="V58" s="33" t="s">
        <v>1749</v>
      </c>
      <c r="W58" s="33" t="s">
        <v>1750</v>
      </c>
      <c r="X58" s="33" t="s">
        <v>110</v>
      </c>
      <c r="Y58" s="33" t="s">
        <v>2382</v>
      </c>
      <c r="Z58" s="34" t="s">
        <v>2382</v>
      </c>
      <c r="AA58" s="33" t="s">
        <v>110</v>
      </c>
      <c r="AB58" s="33" t="s">
        <v>2383</v>
      </c>
      <c r="AC58" s="34" t="s">
        <v>2383</v>
      </c>
      <c r="AD58" s="33" t="s">
        <v>2326</v>
      </c>
      <c r="AE58" s="33" t="s">
        <v>111</v>
      </c>
      <c r="AF58" s="33" t="s">
        <v>110</v>
      </c>
      <c r="AG58" s="33" t="s">
        <v>2384</v>
      </c>
      <c r="AH58" s="33" t="s">
        <v>2327</v>
      </c>
      <c r="AI58" s="33" t="s">
        <v>112</v>
      </c>
      <c r="AJ58" s="33" t="s">
        <v>289</v>
      </c>
      <c r="AK58" s="33" t="s">
        <v>112</v>
      </c>
      <c r="AL58" s="33" t="s">
        <v>289</v>
      </c>
      <c r="AM58" s="33" t="s">
        <v>2328</v>
      </c>
      <c r="AN58" s="33" t="s">
        <v>289</v>
      </c>
      <c r="AO58" s="33" t="s">
        <v>289</v>
      </c>
      <c r="AP58" s="33" t="s">
        <v>2691</v>
      </c>
      <c r="AQ58" s="33" t="s">
        <v>289</v>
      </c>
      <c r="AR58" s="33" t="s">
        <v>114</v>
      </c>
      <c r="AS58" s="33">
        <v>1</v>
      </c>
      <c r="AT58" s="33">
        <v>0</v>
      </c>
      <c r="AU58" s="33">
        <v>0</v>
      </c>
      <c r="AV58" s="33" t="s">
        <v>113</v>
      </c>
      <c r="AW58" s="33" t="s">
        <v>2351</v>
      </c>
      <c r="AX58" s="33" t="s">
        <v>115</v>
      </c>
      <c r="AY58" s="33">
        <v>1</v>
      </c>
      <c r="AZ58" s="33">
        <v>0</v>
      </c>
      <c r="BA58" s="33">
        <v>0</v>
      </c>
      <c r="BB58" s="33">
        <v>0</v>
      </c>
      <c r="BC58" s="33">
        <v>0</v>
      </c>
      <c r="BD58" s="33">
        <v>0</v>
      </c>
      <c r="BE58" s="33">
        <v>0</v>
      </c>
      <c r="BF58" s="33">
        <v>0</v>
      </c>
      <c r="BG58" s="33">
        <v>0</v>
      </c>
      <c r="BH58" s="33">
        <v>0</v>
      </c>
      <c r="BI58" s="33" t="s">
        <v>289</v>
      </c>
      <c r="BJ58" s="33" t="s">
        <v>135</v>
      </c>
      <c r="BK58" s="33" t="s">
        <v>2385</v>
      </c>
      <c r="BL58" s="33" t="s">
        <v>2392</v>
      </c>
      <c r="BM58" s="33">
        <v>1</v>
      </c>
      <c r="BN58" s="33">
        <v>1</v>
      </c>
      <c r="BO58" s="33">
        <v>0</v>
      </c>
      <c r="BP58" s="33">
        <v>1</v>
      </c>
      <c r="BQ58" s="33">
        <v>0</v>
      </c>
      <c r="BR58" s="33">
        <v>0</v>
      </c>
      <c r="BS58" s="33">
        <v>1</v>
      </c>
      <c r="BT58" s="33">
        <v>0</v>
      </c>
      <c r="BU58" s="33" t="s">
        <v>2353</v>
      </c>
      <c r="BV58" s="33">
        <v>160</v>
      </c>
      <c r="BW58" s="33">
        <v>80</v>
      </c>
      <c r="BX58" s="33" t="s">
        <v>112</v>
      </c>
      <c r="BY58" s="33">
        <v>240</v>
      </c>
      <c r="BZ58" s="33">
        <v>92.307692307692307</v>
      </c>
      <c r="CA58" s="33" t="s">
        <v>112</v>
      </c>
      <c r="CB58" s="33" t="s">
        <v>289</v>
      </c>
      <c r="CC58" s="33" t="s">
        <v>289</v>
      </c>
      <c r="CD58" s="33" t="s">
        <v>289</v>
      </c>
      <c r="CE58" s="33">
        <v>240</v>
      </c>
      <c r="CF58" s="33">
        <v>82.758620689655103</v>
      </c>
      <c r="CG58" s="33" t="s">
        <v>112</v>
      </c>
      <c r="CH58" s="33" t="s">
        <v>289</v>
      </c>
      <c r="CI58" s="33" t="s">
        <v>289</v>
      </c>
      <c r="CJ58" s="33" t="s">
        <v>289</v>
      </c>
      <c r="CK58" s="33" t="s">
        <v>289</v>
      </c>
      <c r="CL58" s="33" t="s">
        <v>289</v>
      </c>
      <c r="CM58" s="33" t="s">
        <v>289</v>
      </c>
      <c r="CN58" s="33" t="s">
        <v>117</v>
      </c>
      <c r="CO58" s="33">
        <v>2500</v>
      </c>
      <c r="CP58" s="33" t="s">
        <v>289</v>
      </c>
      <c r="CQ58" s="33" t="s">
        <v>289</v>
      </c>
      <c r="CR58" s="33" t="s">
        <v>289</v>
      </c>
      <c r="CS58" s="33" t="s">
        <v>158</v>
      </c>
      <c r="CT58" s="33">
        <v>5</v>
      </c>
      <c r="CU58" s="33">
        <v>2500</v>
      </c>
      <c r="CV58" s="33">
        <v>500</v>
      </c>
      <c r="CW58" s="33">
        <v>500</v>
      </c>
      <c r="CX58" s="33" t="s">
        <v>112</v>
      </c>
      <c r="CY58" s="33" t="s">
        <v>112</v>
      </c>
      <c r="CZ58" s="33" t="s">
        <v>214</v>
      </c>
      <c r="DA58" s="33">
        <v>0</v>
      </c>
      <c r="DB58" s="33">
        <v>0</v>
      </c>
      <c r="DC58" s="33">
        <v>0</v>
      </c>
      <c r="DD58" s="33">
        <v>0</v>
      </c>
      <c r="DE58" s="33">
        <v>0</v>
      </c>
      <c r="DF58" s="33">
        <v>0</v>
      </c>
      <c r="DG58" s="33">
        <v>0</v>
      </c>
      <c r="DH58" s="33">
        <v>0</v>
      </c>
      <c r="DI58" s="33">
        <v>0</v>
      </c>
      <c r="DJ58" s="33">
        <v>0</v>
      </c>
      <c r="DK58" s="33">
        <v>0</v>
      </c>
      <c r="DL58" s="33">
        <v>0</v>
      </c>
      <c r="DM58" s="33">
        <v>1</v>
      </c>
      <c r="DN58" s="33">
        <v>0</v>
      </c>
      <c r="DO58" s="33">
        <v>0</v>
      </c>
      <c r="DP58" s="33">
        <v>0</v>
      </c>
      <c r="DQ58" s="33">
        <v>0</v>
      </c>
      <c r="DR58" s="33" t="s">
        <v>289</v>
      </c>
      <c r="DS58" s="33" t="s">
        <v>2392</v>
      </c>
      <c r="DT58" s="33">
        <v>1</v>
      </c>
      <c r="DU58" s="33">
        <v>1</v>
      </c>
      <c r="DV58" s="33">
        <v>0</v>
      </c>
      <c r="DW58" s="33">
        <v>1</v>
      </c>
      <c r="DX58" s="33">
        <v>0</v>
      </c>
      <c r="DY58" s="33">
        <v>0</v>
      </c>
      <c r="DZ58" s="33">
        <v>1</v>
      </c>
      <c r="EA58" s="33">
        <v>0</v>
      </c>
      <c r="EB58" s="33" t="s">
        <v>112</v>
      </c>
      <c r="EC58" s="33" t="s">
        <v>2381</v>
      </c>
      <c r="ED58" s="33" t="s">
        <v>798</v>
      </c>
      <c r="EE58" s="33" t="s">
        <v>112</v>
      </c>
      <c r="EF58" s="33" t="s">
        <v>112</v>
      </c>
      <c r="EG58" s="33" t="s">
        <v>289</v>
      </c>
      <c r="EH58" s="33" t="s">
        <v>289</v>
      </c>
      <c r="EI58" s="33" t="s">
        <v>289</v>
      </c>
      <c r="EJ58" s="33" t="s">
        <v>289</v>
      </c>
      <c r="EK58" s="33" t="s">
        <v>289</v>
      </c>
      <c r="EL58" s="33" t="s">
        <v>289</v>
      </c>
      <c r="EM58" s="33" t="s">
        <v>289</v>
      </c>
      <c r="EN58" s="33" t="s">
        <v>289</v>
      </c>
      <c r="EO58" s="33" t="s">
        <v>289</v>
      </c>
      <c r="EP58" s="33" t="s">
        <v>289</v>
      </c>
      <c r="EQ58" s="33" t="s">
        <v>289</v>
      </c>
      <c r="ER58" s="33" t="s">
        <v>289</v>
      </c>
      <c r="ES58" s="33" t="s">
        <v>289</v>
      </c>
      <c r="ET58" s="33" t="s">
        <v>289</v>
      </c>
      <c r="EU58" s="33" t="s">
        <v>289</v>
      </c>
      <c r="EV58" s="33" t="s">
        <v>289</v>
      </c>
      <c r="EW58" s="33" t="s">
        <v>289</v>
      </c>
      <c r="EX58" s="33" t="s">
        <v>289</v>
      </c>
      <c r="EY58" s="33" t="s">
        <v>289</v>
      </c>
      <c r="EZ58" s="33" t="s">
        <v>289</v>
      </c>
      <c r="FA58" s="33" t="s">
        <v>289</v>
      </c>
      <c r="FB58" s="33" t="s">
        <v>289</v>
      </c>
      <c r="FC58" s="34" t="s">
        <v>289</v>
      </c>
      <c r="FD58" s="34" t="s">
        <v>289</v>
      </c>
      <c r="FE58" s="33" t="s">
        <v>289</v>
      </c>
      <c r="FF58" s="33" t="s">
        <v>289</v>
      </c>
      <c r="FG58" s="33" t="s">
        <v>289</v>
      </c>
      <c r="FH58" s="33" t="s">
        <v>289</v>
      </c>
      <c r="FI58" s="33" t="s">
        <v>289</v>
      </c>
      <c r="FJ58" s="33" t="s">
        <v>289</v>
      </c>
      <c r="FK58" s="33" t="s">
        <v>289</v>
      </c>
      <c r="FL58" s="34"/>
      <c r="FM58" s="33" t="s">
        <v>289</v>
      </c>
      <c r="FN58" s="34" t="s">
        <v>289</v>
      </c>
      <c r="FO58" s="33" t="s">
        <v>289</v>
      </c>
      <c r="FP58" s="33" t="s">
        <v>289</v>
      </c>
      <c r="FQ58" s="33" t="s">
        <v>289</v>
      </c>
      <c r="FR58" s="33" t="s">
        <v>289</v>
      </c>
      <c r="FS58" s="33" t="s">
        <v>289</v>
      </c>
      <c r="FT58" s="33" t="s">
        <v>289</v>
      </c>
      <c r="FU58" s="33" t="s">
        <v>289</v>
      </c>
      <c r="FV58" s="33" t="s">
        <v>289</v>
      </c>
      <c r="FW58" s="33" t="s">
        <v>289</v>
      </c>
      <c r="FX58" s="33" t="s">
        <v>289</v>
      </c>
      <c r="FY58" s="33" t="s">
        <v>289</v>
      </c>
      <c r="FZ58" s="33" t="s">
        <v>289</v>
      </c>
      <c r="GA58" s="33" t="s">
        <v>289</v>
      </c>
      <c r="GB58" s="33" t="s">
        <v>289</v>
      </c>
      <c r="GC58" s="33" t="s">
        <v>289</v>
      </c>
      <c r="GD58" s="33" t="s">
        <v>289</v>
      </c>
      <c r="GE58" s="33" t="s">
        <v>289</v>
      </c>
      <c r="GF58" s="33" t="s">
        <v>289</v>
      </c>
      <c r="GG58" s="33" t="s">
        <v>289</v>
      </c>
      <c r="GH58" s="33" t="s">
        <v>289</v>
      </c>
      <c r="GI58" s="33" t="s">
        <v>289</v>
      </c>
      <c r="GJ58" s="33" t="s">
        <v>289</v>
      </c>
      <c r="GK58" s="33" t="s">
        <v>289</v>
      </c>
      <c r="GL58" s="33" t="s">
        <v>289</v>
      </c>
      <c r="GM58" s="33" t="s">
        <v>289</v>
      </c>
      <c r="GN58" s="33" t="s">
        <v>289</v>
      </c>
      <c r="GO58" s="33" t="s">
        <v>289</v>
      </c>
      <c r="GP58" s="33" t="s">
        <v>289</v>
      </c>
      <c r="GQ58" s="33" t="s">
        <v>289</v>
      </c>
      <c r="GR58" s="33" t="s">
        <v>289</v>
      </c>
      <c r="GS58" s="33" t="s">
        <v>289</v>
      </c>
      <c r="GT58" s="33" t="s">
        <v>289</v>
      </c>
      <c r="GU58" s="33" t="s">
        <v>289</v>
      </c>
      <c r="GV58" s="33" t="s">
        <v>289</v>
      </c>
      <c r="GW58" s="33" t="s">
        <v>289</v>
      </c>
      <c r="GX58" s="33" t="s">
        <v>289</v>
      </c>
      <c r="GY58" s="33" t="s">
        <v>289</v>
      </c>
      <c r="GZ58" s="33" t="s">
        <v>289</v>
      </c>
      <c r="HA58" s="33" t="s">
        <v>289</v>
      </c>
      <c r="HB58" s="33" t="s">
        <v>289</v>
      </c>
      <c r="HC58" s="33" t="s">
        <v>289</v>
      </c>
      <c r="HD58" s="33" t="s">
        <v>289</v>
      </c>
      <c r="HE58" s="33" t="s">
        <v>289</v>
      </c>
      <c r="HF58" s="33" t="s">
        <v>289</v>
      </c>
      <c r="HG58" s="33" t="s">
        <v>289</v>
      </c>
      <c r="HH58" s="33" t="s">
        <v>289</v>
      </c>
      <c r="HI58" s="33" t="s">
        <v>289</v>
      </c>
      <c r="HJ58" s="33" t="s">
        <v>289</v>
      </c>
      <c r="HK58" s="33" t="s">
        <v>289</v>
      </c>
      <c r="HL58" s="33" t="s">
        <v>289</v>
      </c>
      <c r="HM58" s="33" t="s">
        <v>289</v>
      </c>
      <c r="HN58" s="33" t="s">
        <v>289</v>
      </c>
      <c r="HO58" s="33" t="s">
        <v>289</v>
      </c>
      <c r="HP58" s="33" t="s">
        <v>289</v>
      </c>
      <c r="HQ58" s="33" t="s">
        <v>289</v>
      </c>
      <c r="HR58" s="33" t="s">
        <v>289</v>
      </c>
      <c r="HS58" s="33" t="s">
        <v>289</v>
      </c>
      <c r="HT58" s="33" t="s">
        <v>289</v>
      </c>
      <c r="HU58" s="33" t="s">
        <v>289</v>
      </c>
      <c r="HV58" s="33" t="s">
        <v>289</v>
      </c>
      <c r="HW58" s="33" t="s">
        <v>289</v>
      </c>
      <c r="HX58" s="33" t="s">
        <v>289</v>
      </c>
      <c r="HY58" s="33" t="s">
        <v>289</v>
      </c>
      <c r="HZ58" s="33" t="s">
        <v>289</v>
      </c>
      <c r="IA58" s="33" t="s">
        <v>289</v>
      </c>
      <c r="IB58" s="33" t="s">
        <v>289</v>
      </c>
      <c r="IC58" s="33" t="s">
        <v>289</v>
      </c>
      <c r="ID58" s="33" t="s">
        <v>289</v>
      </c>
      <c r="IE58" s="33" t="s">
        <v>289</v>
      </c>
      <c r="IF58" s="33" t="s">
        <v>289</v>
      </c>
      <c r="IG58" s="33" t="s">
        <v>289</v>
      </c>
      <c r="IH58" s="33" t="s">
        <v>289</v>
      </c>
      <c r="II58" s="33" t="s">
        <v>289</v>
      </c>
      <c r="IJ58" s="33" t="s">
        <v>289</v>
      </c>
      <c r="IK58" s="33" t="s">
        <v>289</v>
      </c>
      <c r="IL58" s="33" t="s">
        <v>289</v>
      </c>
      <c r="IM58" s="33" t="s">
        <v>289</v>
      </c>
      <c r="IN58" s="33" t="s">
        <v>289</v>
      </c>
      <c r="IO58" s="33" t="s">
        <v>289</v>
      </c>
      <c r="IP58" s="33" t="s">
        <v>289</v>
      </c>
      <c r="IQ58" s="33" t="s">
        <v>289</v>
      </c>
      <c r="IR58" s="33"/>
      <c r="IS58" s="33"/>
      <c r="IT58" s="33"/>
      <c r="IU58" s="33"/>
      <c r="IV58" s="33"/>
      <c r="IW58" s="33" t="s">
        <v>289</v>
      </c>
      <c r="IX58" s="33" t="s">
        <v>289</v>
      </c>
      <c r="IY58" s="33">
        <v>153720144</v>
      </c>
      <c r="IZ58" s="33" t="s">
        <v>2692</v>
      </c>
      <c r="JA58" s="33" t="s">
        <v>2693</v>
      </c>
      <c r="JB58" s="33" t="s">
        <v>289</v>
      </c>
      <c r="JC58" s="33">
        <v>58</v>
      </c>
    </row>
    <row r="59" spans="2:263" x14ac:dyDescent="0.35">
      <c r="B59" s="33" t="s">
        <v>2700</v>
      </c>
      <c r="C59" s="33" t="s">
        <v>2694</v>
      </c>
      <c r="D59" s="33" t="s">
        <v>2695</v>
      </c>
      <c r="E59" s="33" t="s">
        <v>2359</v>
      </c>
      <c r="F59" s="33"/>
      <c r="G59" s="33"/>
      <c r="H59" s="33" t="s">
        <v>289</v>
      </c>
      <c r="I59" s="33" t="s">
        <v>2359</v>
      </c>
      <c r="J59" s="33" t="s">
        <v>209</v>
      </c>
      <c r="K59" s="33" t="s">
        <v>289</v>
      </c>
      <c r="L59" s="33" t="s">
        <v>210</v>
      </c>
      <c r="M59" s="33" t="s">
        <v>209</v>
      </c>
      <c r="N59" s="33" t="s">
        <v>209</v>
      </c>
      <c r="O59" s="33" t="s">
        <v>2582</v>
      </c>
      <c r="P59" s="33" t="s">
        <v>289</v>
      </c>
      <c r="Q59" s="33" t="s">
        <v>107</v>
      </c>
      <c r="R59" s="33" t="s">
        <v>212</v>
      </c>
      <c r="S59" s="33" t="s">
        <v>1794</v>
      </c>
      <c r="T59" s="33" t="s">
        <v>213</v>
      </c>
      <c r="U59" s="33" t="s">
        <v>212</v>
      </c>
      <c r="V59" s="33" t="s">
        <v>1793</v>
      </c>
      <c r="W59" s="33" t="s">
        <v>1794</v>
      </c>
      <c r="X59" s="33" t="s">
        <v>110</v>
      </c>
      <c r="Y59" s="33" t="s">
        <v>2432</v>
      </c>
      <c r="Z59" s="34" t="s">
        <v>2432</v>
      </c>
      <c r="AA59" s="33" t="s">
        <v>110</v>
      </c>
      <c r="AB59" s="33" t="s">
        <v>2433</v>
      </c>
      <c r="AC59" s="34" t="s">
        <v>2433</v>
      </c>
      <c r="AD59" s="33" t="s">
        <v>2361</v>
      </c>
      <c r="AE59" s="33" t="s">
        <v>111</v>
      </c>
      <c r="AF59" s="33" t="s">
        <v>110</v>
      </c>
      <c r="AG59" s="33" t="s">
        <v>2433</v>
      </c>
      <c r="AH59" s="33" t="s">
        <v>2327</v>
      </c>
      <c r="AI59" s="33" t="s">
        <v>112</v>
      </c>
      <c r="AJ59" s="33" t="s">
        <v>289</v>
      </c>
      <c r="AK59" s="33" t="s">
        <v>112</v>
      </c>
      <c r="AL59" s="33" t="s">
        <v>289</v>
      </c>
      <c r="AM59" s="33" t="s">
        <v>2328</v>
      </c>
      <c r="AN59" s="33" t="s">
        <v>289</v>
      </c>
      <c r="AO59" s="33" t="s">
        <v>289</v>
      </c>
      <c r="AP59" s="33" t="s">
        <v>2350</v>
      </c>
      <c r="AQ59" s="33" t="s">
        <v>289</v>
      </c>
      <c r="AR59" s="33" t="s">
        <v>2486</v>
      </c>
      <c r="AS59" s="33">
        <v>1</v>
      </c>
      <c r="AT59" s="33">
        <v>1</v>
      </c>
      <c r="AU59" s="33">
        <v>0</v>
      </c>
      <c r="AV59" s="33" t="s">
        <v>138</v>
      </c>
      <c r="AW59" s="33" t="s">
        <v>2330</v>
      </c>
      <c r="AX59" s="33" t="s">
        <v>2542</v>
      </c>
      <c r="AY59" s="33">
        <v>1</v>
      </c>
      <c r="AZ59" s="33">
        <v>0</v>
      </c>
      <c r="BA59" s="33">
        <v>0</v>
      </c>
      <c r="BB59" s="33">
        <v>0</v>
      </c>
      <c r="BC59" s="33">
        <v>1</v>
      </c>
      <c r="BD59" s="33">
        <v>0</v>
      </c>
      <c r="BE59" s="33">
        <v>0</v>
      </c>
      <c r="BF59" s="33">
        <v>0</v>
      </c>
      <c r="BG59" s="33">
        <v>0</v>
      </c>
      <c r="BH59" s="33">
        <v>0</v>
      </c>
      <c r="BI59" s="33" t="s">
        <v>289</v>
      </c>
      <c r="BJ59" s="33" t="s">
        <v>151</v>
      </c>
      <c r="BK59" s="33" t="s">
        <v>2385</v>
      </c>
      <c r="BL59" s="33" t="s">
        <v>2362</v>
      </c>
      <c r="BM59" s="33">
        <v>1</v>
      </c>
      <c r="BN59" s="33">
        <v>1</v>
      </c>
      <c r="BO59" s="33">
        <v>1</v>
      </c>
      <c r="BP59" s="33">
        <v>1</v>
      </c>
      <c r="BQ59" s="33">
        <v>1</v>
      </c>
      <c r="BR59" s="33">
        <v>0</v>
      </c>
      <c r="BS59" s="33">
        <v>1</v>
      </c>
      <c r="BT59" s="33">
        <v>0</v>
      </c>
      <c r="BU59" s="33" t="s">
        <v>2353</v>
      </c>
      <c r="BV59" s="33">
        <v>175</v>
      </c>
      <c r="BW59" s="33">
        <v>87.5</v>
      </c>
      <c r="BX59" s="33" t="s">
        <v>140</v>
      </c>
      <c r="BY59" s="33">
        <v>225</v>
      </c>
      <c r="BZ59" s="33">
        <v>86.538461538461505</v>
      </c>
      <c r="CA59" s="33" t="s">
        <v>112</v>
      </c>
      <c r="CB59" s="33">
        <v>200</v>
      </c>
      <c r="CC59" s="33">
        <v>86.956521739130395</v>
      </c>
      <c r="CD59" s="33" t="s">
        <v>112</v>
      </c>
      <c r="CE59" s="33">
        <v>200</v>
      </c>
      <c r="CF59" s="33">
        <v>68.965517241379303</v>
      </c>
      <c r="CG59" s="33" t="s">
        <v>140</v>
      </c>
      <c r="CH59" s="33">
        <v>400</v>
      </c>
      <c r="CI59" s="33">
        <v>166.666666666666</v>
      </c>
      <c r="CJ59" s="33" t="s">
        <v>112</v>
      </c>
      <c r="CK59" s="33" t="s">
        <v>289</v>
      </c>
      <c r="CL59" s="33" t="s">
        <v>289</v>
      </c>
      <c r="CM59" s="33" t="s">
        <v>140</v>
      </c>
      <c r="CN59" s="33" t="s">
        <v>112</v>
      </c>
      <c r="CO59" s="33">
        <v>550</v>
      </c>
      <c r="CP59" s="33" t="s">
        <v>289</v>
      </c>
      <c r="CQ59" s="33" t="s">
        <v>289</v>
      </c>
      <c r="CR59" s="33" t="s">
        <v>289</v>
      </c>
      <c r="CS59" s="33" t="s">
        <v>289</v>
      </c>
      <c r="CT59" s="33" t="s">
        <v>289</v>
      </c>
      <c r="CU59" s="33" t="s">
        <v>289</v>
      </c>
      <c r="CV59" s="33" t="s">
        <v>176</v>
      </c>
      <c r="CW59" s="33">
        <v>550</v>
      </c>
      <c r="CX59" s="33" t="s">
        <v>112</v>
      </c>
      <c r="CY59" s="33" t="s">
        <v>112</v>
      </c>
      <c r="CZ59" s="33" t="s">
        <v>140</v>
      </c>
      <c r="DA59" s="33">
        <v>0</v>
      </c>
      <c r="DB59" s="33">
        <v>0</v>
      </c>
      <c r="DC59" s="33">
        <v>0</v>
      </c>
      <c r="DD59" s="33">
        <v>0</v>
      </c>
      <c r="DE59" s="33">
        <v>0</v>
      </c>
      <c r="DF59" s="33">
        <v>0</v>
      </c>
      <c r="DG59" s="33">
        <v>0</v>
      </c>
      <c r="DH59" s="33">
        <v>0</v>
      </c>
      <c r="DI59" s="33">
        <v>0</v>
      </c>
      <c r="DJ59" s="33">
        <v>0</v>
      </c>
      <c r="DK59" s="33">
        <v>0</v>
      </c>
      <c r="DL59" s="33">
        <v>0</v>
      </c>
      <c r="DM59" s="33">
        <v>0</v>
      </c>
      <c r="DN59" s="33">
        <v>0</v>
      </c>
      <c r="DO59" s="33">
        <v>0</v>
      </c>
      <c r="DP59" s="33">
        <v>0</v>
      </c>
      <c r="DQ59" s="33">
        <v>1</v>
      </c>
      <c r="DR59" s="33" t="s">
        <v>289</v>
      </c>
      <c r="DS59" s="33" t="s">
        <v>2696</v>
      </c>
      <c r="DT59" s="33">
        <v>1</v>
      </c>
      <c r="DU59" s="33">
        <v>1</v>
      </c>
      <c r="DV59" s="33">
        <v>1</v>
      </c>
      <c r="DW59" s="33">
        <v>0</v>
      </c>
      <c r="DX59" s="33">
        <v>0</v>
      </c>
      <c r="DY59" s="33">
        <v>1</v>
      </c>
      <c r="DZ59" s="33">
        <v>1</v>
      </c>
      <c r="EA59" s="33">
        <v>0</v>
      </c>
      <c r="EB59" s="33" t="s">
        <v>112</v>
      </c>
      <c r="EC59" s="33" t="s">
        <v>107</v>
      </c>
      <c r="ED59" s="33" t="s">
        <v>212</v>
      </c>
      <c r="EE59" s="33" t="s">
        <v>140</v>
      </c>
      <c r="EF59" s="33" t="s">
        <v>117</v>
      </c>
      <c r="EG59" s="33" t="s">
        <v>2697</v>
      </c>
      <c r="EH59" s="33">
        <v>0</v>
      </c>
      <c r="EI59" s="33">
        <v>0</v>
      </c>
      <c r="EJ59" s="33">
        <v>0</v>
      </c>
      <c r="EK59" s="33">
        <v>1</v>
      </c>
      <c r="EL59" s="33">
        <v>0</v>
      </c>
      <c r="EM59" s="33">
        <v>0</v>
      </c>
      <c r="EN59" s="33">
        <v>0</v>
      </c>
      <c r="EO59" s="33">
        <v>0</v>
      </c>
      <c r="EP59" s="33" t="s">
        <v>117</v>
      </c>
      <c r="EQ59" s="33" t="s">
        <v>289</v>
      </c>
      <c r="ER59" s="33" t="s">
        <v>289</v>
      </c>
      <c r="ES59" s="33" t="s">
        <v>289</v>
      </c>
      <c r="ET59" s="33" t="s">
        <v>289</v>
      </c>
      <c r="EU59" s="33" t="s">
        <v>140</v>
      </c>
      <c r="EV59" s="33" t="s">
        <v>289</v>
      </c>
      <c r="EW59" s="33" t="s">
        <v>289</v>
      </c>
      <c r="EX59" s="33" t="s">
        <v>289</v>
      </c>
      <c r="EY59" s="33" t="s">
        <v>289</v>
      </c>
      <c r="EZ59" s="33" t="s">
        <v>289</v>
      </c>
      <c r="FA59" s="33" t="s">
        <v>289</v>
      </c>
      <c r="FB59" s="33" t="s">
        <v>289</v>
      </c>
      <c r="FC59" s="34" t="s">
        <v>289</v>
      </c>
      <c r="FD59" s="34" t="s">
        <v>140</v>
      </c>
      <c r="FE59" s="33">
        <v>50</v>
      </c>
      <c r="FF59" s="33" t="s">
        <v>112</v>
      </c>
      <c r="FG59" s="33" t="s">
        <v>289</v>
      </c>
      <c r="FH59" s="33" t="s">
        <v>289</v>
      </c>
      <c r="FI59" s="33" t="s">
        <v>289</v>
      </c>
      <c r="FJ59" s="33" t="s">
        <v>289</v>
      </c>
      <c r="FK59" s="33" t="s">
        <v>289</v>
      </c>
      <c r="FL59" s="34"/>
      <c r="FM59" s="33" t="s">
        <v>289</v>
      </c>
      <c r="FN59" s="34" t="s">
        <v>289</v>
      </c>
      <c r="FO59" s="33" t="s">
        <v>289</v>
      </c>
      <c r="FP59" s="33" t="s">
        <v>289</v>
      </c>
      <c r="FQ59" s="33" t="s">
        <v>289</v>
      </c>
      <c r="FR59" s="33" t="s">
        <v>289</v>
      </c>
      <c r="FS59" s="33" t="s">
        <v>289</v>
      </c>
      <c r="FT59" s="33" t="s">
        <v>289</v>
      </c>
      <c r="FU59" s="33" t="s">
        <v>289</v>
      </c>
      <c r="FV59" s="33" t="s">
        <v>289</v>
      </c>
      <c r="FW59" s="33" t="s">
        <v>289</v>
      </c>
      <c r="FX59" s="33" t="s">
        <v>289</v>
      </c>
      <c r="FY59" s="33" t="s">
        <v>289</v>
      </c>
      <c r="FZ59" s="33" t="s">
        <v>289</v>
      </c>
      <c r="GA59" s="33" t="s">
        <v>289</v>
      </c>
      <c r="GB59" s="33" t="s">
        <v>289</v>
      </c>
      <c r="GC59" s="33" t="s">
        <v>289</v>
      </c>
      <c r="GD59" s="33" t="s">
        <v>289</v>
      </c>
      <c r="GE59" s="33" t="s">
        <v>112</v>
      </c>
      <c r="GF59" s="33" t="s">
        <v>2698</v>
      </c>
      <c r="GG59" s="33">
        <v>1</v>
      </c>
      <c r="GH59" s="33">
        <v>0</v>
      </c>
      <c r="GI59" s="33">
        <v>0</v>
      </c>
      <c r="GJ59" s="33">
        <v>0</v>
      </c>
      <c r="GK59" s="33">
        <v>0</v>
      </c>
      <c r="GL59" s="33">
        <v>0</v>
      </c>
      <c r="GM59" s="33">
        <v>0</v>
      </c>
      <c r="GN59" s="33">
        <v>1</v>
      </c>
      <c r="GO59" s="33">
        <v>0</v>
      </c>
      <c r="GP59" s="33">
        <v>1</v>
      </c>
      <c r="GQ59" s="33">
        <v>0</v>
      </c>
      <c r="GR59" s="33">
        <v>1</v>
      </c>
      <c r="GS59" s="33">
        <v>0</v>
      </c>
      <c r="GT59" s="33">
        <v>0</v>
      </c>
      <c r="GU59" s="33">
        <v>0</v>
      </c>
      <c r="GV59" s="33">
        <v>0</v>
      </c>
      <c r="GW59" s="33" t="s">
        <v>289</v>
      </c>
      <c r="GX59" s="33" t="s">
        <v>2697</v>
      </c>
      <c r="GY59" s="33">
        <v>1</v>
      </c>
      <c r="GZ59" s="33">
        <v>0</v>
      </c>
      <c r="HA59" s="33">
        <v>0</v>
      </c>
      <c r="HB59" s="33">
        <v>1</v>
      </c>
      <c r="HC59" s="33">
        <v>0</v>
      </c>
      <c r="HD59" s="33">
        <v>0</v>
      </c>
      <c r="HE59" s="33">
        <v>0</v>
      </c>
      <c r="HF59" s="33">
        <v>0</v>
      </c>
      <c r="HG59" s="33" t="s">
        <v>112</v>
      </c>
      <c r="HH59" s="33" t="s">
        <v>107</v>
      </c>
      <c r="HI59" s="33" t="s">
        <v>136</v>
      </c>
      <c r="HJ59" s="33" t="s">
        <v>112</v>
      </c>
      <c r="HK59" s="33" t="s">
        <v>117</v>
      </c>
      <c r="HL59" s="33" t="s">
        <v>289</v>
      </c>
      <c r="HM59" s="33" t="s">
        <v>289</v>
      </c>
      <c r="HN59" s="33" t="s">
        <v>289</v>
      </c>
      <c r="HO59" s="33" t="s">
        <v>289</v>
      </c>
      <c r="HP59" s="33" t="s">
        <v>289</v>
      </c>
      <c r="HQ59" s="33" t="s">
        <v>289</v>
      </c>
      <c r="HR59" s="33" t="s">
        <v>289</v>
      </c>
      <c r="HS59" s="33" t="s">
        <v>289</v>
      </c>
      <c r="HT59" s="33" t="s">
        <v>289</v>
      </c>
      <c r="HU59" s="33" t="s">
        <v>289</v>
      </c>
      <c r="HV59" s="33" t="s">
        <v>289</v>
      </c>
      <c r="HW59" s="33" t="s">
        <v>289</v>
      </c>
      <c r="HX59" s="33" t="s">
        <v>289</v>
      </c>
      <c r="HY59" s="33" t="s">
        <v>289</v>
      </c>
      <c r="HZ59" s="33" t="s">
        <v>289</v>
      </c>
      <c r="IA59" s="33" t="s">
        <v>289</v>
      </c>
      <c r="IB59" s="33" t="s">
        <v>289</v>
      </c>
      <c r="IC59" s="33" t="s">
        <v>289</v>
      </c>
      <c r="ID59" s="33" t="s">
        <v>289</v>
      </c>
      <c r="IE59" s="33" t="s">
        <v>289</v>
      </c>
      <c r="IF59" s="33" t="s">
        <v>289</v>
      </c>
      <c r="IG59" s="33" t="s">
        <v>289</v>
      </c>
      <c r="IH59" s="33" t="s">
        <v>289</v>
      </c>
      <c r="II59" s="33" t="s">
        <v>289</v>
      </c>
      <c r="IJ59" s="33" t="s">
        <v>289</v>
      </c>
      <c r="IK59" s="33" t="s">
        <v>289</v>
      </c>
      <c r="IL59" s="33" t="s">
        <v>289</v>
      </c>
      <c r="IM59" s="33" t="s">
        <v>289</v>
      </c>
      <c r="IN59" s="33" t="s">
        <v>289</v>
      </c>
      <c r="IO59" s="33" t="s">
        <v>289</v>
      </c>
      <c r="IP59" s="33" t="s">
        <v>289</v>
      </c>
      <c r="IQ59" s="33" t="s">
        <v>289</v>
      </c>
      <c r="IR59" s="33"/>
      <c r="IS59" s="33"/>
      <c r="IT59" s="33"/>
      <c r="IU59" s="33"/>
      <c r="IV59" s="33"/>
      <c r="IW59" s="33" t="s">
        <v>2699</v>
      </c>
      <c r="IX59" s="33" t="s">
        <v>289</v>
      </c>
      <c r="IY59" s="33">
        <v>153549157</v>
      </c>
      <c r="IZ59" s="33" t="s">
        <v>2700</v>
      </c>
      <c r="JA59" s="33" t="s">
        <v>2701</v>
      </c>
      <c r="JB59" s="33" t="s">
        <v>289</v>
      </c>
      <c r="JC59" s="33">
        <v>31</v>
      </c>
    </row>
    <row r="60" spans="2:263" x14ac:dyDescent="0.35">
      <c r="B60" s="33" t="s">
        <v>2707</v>
      </c>
      <c r="C60" s="33" t="s">
        <v>2702</v>
      </c>
      <c r="D60" s="33" t="s">
        <v>2703</v>
      </c>
      <c r="E60" s="33" t="s">
        <v>2359</v>
      </c>
      <c r="F60" s="33"/>
      <c r="G60" s="33"/>
      <c r="H60" s="33" t="s">
        <v>289</v>
      </c>
      <c r="I60" s="33" t="s">
        <v>2359</v>
      </c>
      <c r="J60" s="33" t="s">
        <v>209</v>
      </c>
      <c r="K60" s="33" t="s">
        <v>289</v>
      </c>
      <c r="L60" s="33" t="s">
        <v>210</v>
      </c>
      <c r="M60" s="33" t="s">
        <v>209</v>
      </c>
      <c r="N60" s="33" t="s">
        <v>209</v>
      </c>
      <c r="O60" s="33" t="s">
        <v>2582</v>
      </c>
      <c r="P60" s="33" t="s">
        <v>289</v>
      </c>
      <c r="Q60" s="33" t="s">
        <v>107</v>
      </c>
      <c r="R60" s="33" t="s">
        <v>212</v>
      </c>
      <c r="S60" s="33" t="s">
        <v>1794</v>
      </c>
      <c r="T60" s="33" t="s">
        <v>213</v>
      </c>
      <c r="U60" s="33" t="s">
        <v>212</v>
      </c>
      <c r="V60" s="33" t="s">
        <v>1793</v>
      </c>
      <c r="W60" s="33" t="s">
        <v>1794</v>
      </c>
      <c r="X60" s="33" t="s">
        <v>110</v>
      </c>
      <c r="Y60" s="33" t="s">
        <v>2432</v>
      </c>
      <c r="Z60" s="34" t="s">
        <v>2432</v>
      </c>
      <c r="AA60" s="33" t="s">
        <v>110</v>
      </c>
      <c r="AB60" s="33" t="s">
        <v>2433</v>
      </c>
      <c r="AC60" s="34" t="s">
        <v>2433</v>
      </c>
      <c r="AD60" s="33" t="s">
        <v>2361</v>
      </c>
      <c r="AE60" s="33" t="s">
        <v>111</v>
      </c>
      <c r="AF60" s="33" t="s">
        <v>110</v>
      </c>
      <c r="AG60" s="33" t="s">
        <v>2433</v>
      </c>
      <c r="AH60" s="33" t="s">
        <v>2327</v>
      </c>
      <c r="AI60" s="33" t="s">
        <v>112</v>
      </c>
      <c r="AJ60" s="33" t="s">
        <v>289</v>
      </c>
      <c r="AK60" s="33" t="s">
        <v>112</v>
      </c>
      <c r="AL60" s="33" t="s">
        <v>289</v>
      </c>
      <c r="AM60" s="33" t="s">
        <v>2328</v>
      </c>
      <c r="AN60" s="33" t="s">
        <v>289</v>
      </c>
      <c r="AO60" s="33" t="s">
        <v>289</v>
      </c>
      <c r="AP60" s="33" t="s">
        <v>2350</v>
      </c>
      <c r="AQ60" s="33" t="s">
        <v>289</v>
      </c>
      <c r="AR60" s="33" t="s">
        <v>137</v>
      </c>
      <c r="AS60" s="33">
        <v>0</v>
      </c>
      <c r="AT60" s="33">
        <v>1</v>
      </c>
      <c r="AU60" s="33">
        <v>0</v>
      </c>
      <c r="AV60" s="33" t="s">
        <v>138</v>
      </c>
      <c r="AW60" s="33" t="s">
        <v>2330</v>
      </c>
      <c r="AX60" s="33" t="s">
        <v>115</v>
      </c>
      <c r="AY60" s="33">
        <v>1</v>
      </c>
      <c r="AZ60" s="33">
        <v>0</v>
      </c>
      <c r="BA60" s="33">
        <v>0</v>
      </c>
      <c r="BB60" s="33">
        <v>0</v>
      </c>
      <c r="BC60" s="33">
        <v>0</v>
      </c>
      <c r="BD60" s="33">
        <v>0</v>
      </c>
      <c r="BE60" s="33">
        <v>0</v>
      </c>
      <c r="BF60" s="33">
        <v>0</v>
      </c>
      <c r="BG60" s="33">
        <v>0</v>
      </c>
      <c r="BH60" s="33">
        <v>0</v>
      </c>
      <c r="BI60" s="33" t="s">
        <v>289</v>
      </c>
      <c r="BJ60" s="33" t="s">
        <v>151</v>
      </c>
      <c r="BK60" s="33" t="s">
        <v>2385</v>
      </c>
      <c r="BL60" s="33" t="s">
        <v>289</v>
      </c>
      <c r="BM60" s="33" t="s">
        <v>289</v>
      </c>
      <c r="BN60" s="33" t="s">
        <v>289</v>
      </c>
      <c r="BO60" s="33" t="s">
        <v>289</v>
      </c>
      <c r="BP60" s="33" t="s">
        <v>289</v>
      </c>
      <c r="BQ60" s="33" t="s">
        <v>289</v>
      </c>
      <c r="BR60" s="33" t="s">
        <v>289</v>
      </c>
      <c r="BS60" s="33" t="s">
        <v>289</v>
      </c>
      <c r="BT60" s="33" t="s">
        <v>289</v>
      </c>
      <c r="BU60" s="33" t="s">
        <v>289</v>
      </c>
      <c r="BV60" s="33" t="s">
        <v>289</v>
      </c>
      <c r="BW60" s="33" t="s">
        <v>289</v>
      </c>
      <c r="BX60" s="33" t="s">
        <v>289</v>
      </c>
      <c r="BY60" s="33" t="s">
        <v>289</v>
      </c>
      <c r="BZ60" s="33" t="s">
        <v>289</v>
      </c>
      <c r="CA60" s="33" t="s">
        <v>289</v>
      </c>
      <c r="CB60" s="33" t="s">
        <v>289</v>
      </c>
      <c r="CC60" s="33" t="s">
        <v>289</v>
      </c>
      <c r="CD60" s="33" t="s">
        <v>289</v>
      </c>
      <c r="CE60" s="33" t="s">
        <v>289</v>
      </c>
      <c r="CF60" s="33" t="s">
        <v>289</v>
      </c>
      <c r="CG60" s="33" t="s">
        <v>289</v>
      </c>
      <c r="CH60" s="33" t="s">
        <v>289</v>
      </c>
      <c r="CI60" s="33" t="s">
        <v>289</v>
      </c>
      <c r="CJ60" s="33" t="s">
        <v>289</v>
      </c>
      <c r="CK60" s="33" t="s">
        <v>289</v>
      </c>
      <c r="CL60" s="33" t="s">
        <v>289</v>
      </c>
      <c r="CM60" s="33" t="s">
        <v>289</v>
      </c>
      <c r="CN60" s="33" t="s">
        <v>289</v>
      </c>
      <c r="CO60" s="33" t="s">
        <v>289</v>
      </c>
      <c r="CP60" s="33" t="s">
        <v>289</v>
      </c>
      <c r="CQ60" s="33" t="s">
        <v>289</v>
      </c>
      <c r="CR60" s="33" t="s">
        <v>289</v>
      </c>
      <c r="CS60" s="33" t="s">
        <v>289</v>
      </c>
      <c r="CT60" s="33" t="s">
        <v>289</v>
      </c>
      <c r="CU60" s="33" t="s">
        <v>289</v>
      </c>
      <c r="CV60" s="33" t="s">
        <v>289</v>
      </c>
      <c r="CW60" s="33" t="s">
        <v>289</v>
      </c>
      <c r="CX60" s="33" t="s">
        <v>289</v>
      </c>
      <c r="CY60" s="33" t="s">
        <v>289</v>
      </c>
      <c r="CZ60" s="33" t="s">
        <v>289</v>
      </c>
      <c r="DA60" s="33" t="s">
        <v>289</v>
      </c>
      <c r="DB60" s="33" t="s">
        <v>289</v>
      </c>
      <c r="DC60" s="33" t="s">
        <v>289</v>
      </c>
      <c r="DD60" s="33" t="s">
        <v>289</v>
      </c>
      <c r="DE60" s="33" t="s">
        <v>289</v>
      </c>
      <c r="DF60" s="33" t="s">
        <v>289</v>
      </c>
      <c r="DG60" s="33" t="s">
        <v>289</v>
      </c>
      <c r="DH60" s="33" t="s">
        <v>289</v>
      </c>
      <c r="DI60" s="33" t="s">
        <v>289</v>
      </c>
      <c r="DJ60" s="33" t="s">
        <v>289</v>
      </c>
      <c r="DK60" s="33" t="s">
        <v>289</v>
      </c>
      <c r="DL60" s="33" t="s">
        <v>289</v>
      </c>
      <c r="DM60" s="33" t="s">
        <v>289</v>
      </c>
      <c r="DN60" s="33" t="s">
        <v>289</v>
      </c>
      <c r="DO60" s="33" t="s">
        <v>289</v>
      </c>
      <c r="DP60" s="33" t="s">
        <v>289</v>
      </c>
      <c r="DQ60" s="33" t="s">
        <v>289</v>
      </c>
      <c r="DR60" s="33" t="s">
        <v>289</v>
      </c>
      <c r="DS60" s="33" t="s">
        <v>289</v>
      </c>
      <c r="DT60" s="33" t="s">
        <v>289</v>
      </c>
      <c r="DU60" s="33" t="s">
        <v>289</v>
      </c>
      <c r="DV60" s="33" t="s">
        <v>289</v>
      </c>
      <c r="DW60" s="33" t="s">
        <v>289</v>
      </c>
      <c r="DX60" s="33" t="s">
        <v>289</v>
      </c>
      <c r="DY60" s="33" t="s">
        <v>289</v>
      </c>
      <c r="DZ60" s="33" t="s">
        <v>289</v>
      </c>
      <c r="EA60" s="33" t="s">
        <v>289</v>
      </c>
      <c r="EB60" s="33" t="s">
        <v>289</v>
      </c>
      <c r="EC60" s="33" t="s">
        <v>289</v>
      </c>
      <c r="ED60" s="33" t="s">
        <v>289</v>
      </c>
      <c r="EE60" s="33" t="s">
        <v>289</v>
      </c>
      <c r="EF60" s="33" t="s">
        <v>289</v>
      </c>
      <c r="EG60" s="33" t="s">
        <v>2415</v>
      </c>
      <c r="EH60" s="33">
        <v>0</v>
      </c>
      <c r="EI60" s="33">
        <v>1</v>
      </c>
      <c r="EJ60" s="33">
        <v>1</v>
      </c>
      <c r="EK60" s="33">
        <v>1</v>
      </c>
      <c r="EL60" s="33">
        <v>1</v>
      </c>
      <c r="EM60" s="33">
        <v>0</v>
      </c>
      <c r="EN60" s="33">
        <v>1</v>
      </c>
      <c r="EO60" s="33">
        <v>0</v>
      </c>
      <c r="EP60" s="33" t="s">
        <v>289</v>
      </c>
      <c r="EQ60" s="33" t="s">
        <v>289</v>
      </c>
      <c r="ER60" s="33" t="s">
        <v>289</v>
      </c>
      <c r="ES60" s="33" t="s">
        <v>289</v>
      </c>
      <c r="ET60" s="33" t="s">
        <v>289</v>
      </c>
      <c r="EU60" s="33" t="s">
        <v>289</v>
      </c>
      <c r="EV60" s="33">
        <v>15</v>
      </c>
      <c r="EW60" s="33" t="s">
        <v>140</v>
      </c>
      <c r="EX60" s="33" t="s">
        <v>112</v>
      </c>
      <c r="EY60" s="33">
        <v>50</v>
      </c>
      <c r="EZ60" s="33" t="s">
        <v>289</v>
      </c>
      <c r="FA60" s="33" t="s">
        <v>289</v>
      </c>
      <c r="FB60" s="33" t="s">
        <v>289</v>
      </c>
      <c r="FC60" s="34">
        <v>50</v>
      </c>
      <c r="FD60" s="34" t="s">
        <v>140</v>
      </c>
      <c r="FE60" s="33">
        <v>50</v>
      </c>
      <c r="FF60" s="33" t="s">
        <v>140</v>
      </c>
      <c r="FG60" s="33" t="s">
        <v>112</v>
      </c>
      <c r="FH60" s="33">
        <v>75</v>
      </c>
      <c r="FI60" s="33" t="s">
        <v>289</v>
      </c>
      <c r="FJ60" s="33" t="s">
        <v>289</v>
      </c>
      <c r="FK60" s="33" t="s">
        <v>289</v>
      </c>
      <c r="FL60" s="34"/>
      <c r="FM60" s="33" t="s">
        <v>140</v>
      </c>
      <c r="FN60" s="34" t="s">
        <v>289</v>
      </c>
      <c r="FO60" s="33" t="s">
        <v>289</v>
      </c>
      <c r="FP60" s="33" t="s">
        <v>289</v>
      </c>
      <c r="FQ60" s="33" t="s">
        <v>289</v>
      </c>
      <c r="FR60" s="33" t="s">
        <v>289</v>
      </c>
      <c r="FS60" s="33" t="s">
        <v>289</v>
      </c>
      <c r="FT60" s="33" t="s">
        <v>289</v>
      </c>
      <c r="FU60" s="33" t="s">
        <v>289</v>
      </c>
      <c r="FV60" s="33" t="s">
        <v>289</v>
      </c>
      <c r="FW60" s="33" t="s">
        <v>289</v>
      </c>
      <c r="FX60" s="33" t="s">
        <v>289</v>
      </c>
      <c r="FY60" s="33" t="s">
        <v>112</v>
      </c>
      <c r="FZ60" s="33">
        <v>20</v>
      </c>
      <c r="GA60" s="33" t="s">
        <v>289</v>
      </c>
      <c r="GB60" s="33" t="s">
        <v>289</v>
      </c>
      <c r="GC60" s="33">
        <v>20</v>
      </c>
      <c r="GD60" s="33" t="s">
        <v>140</v>
      </c>
      <c r="GE60" s="33" t="s">
        <v>112</v>
      </c>
      <c r="GF60" s="33" t="s">
        <v>2704</v>
      </c>
      <c r="GG60" s="33">
        <v>1</v>
      </c>
      <c r="GH60" s="33">
        <v>0</v>
      </c>
      <c r="GI60" s="33">
        <v>0</v>
      </c>
      <c r="GJ60" s="33">
        <v>0</v>
      </c>
      <c r="GK60" s="33">
        <v>0</v>
      </c>
      <c r="GL60" s="33">
        <v>0</v>
      </c>
      <c r="GM60" s="33">
        <v>0</v>
      </c>
      <c r="GN60" s="33">
        <v>0</v>
      </c>
      <c r="GO60" s="33">
        <v>0</v>
      </c>
      <c r="GP60" s="33">
        <v>1</v>
      </c>
      <c r="GQ60" s="33">
        <v>1</v>
      </c>
      <c r="GR60" s="33">
        <v>1</v>
      </c>
      <c r="GS60" s="33">
        <v>0</v>
      </c>
      <c r="GT60" s="33">
        <v>0</v>
      </c>
      <c r="GU60" s="33">
        <v>0</v>
      </c>
      <c r="GV60" s="33">
        <v>0</v>
      </c>
      <c r="GW60" s="33" t="s">
        <v>289</v>
      </c>
      <c r="GX60" s="33" t="s">
        <v>2705</v>
      </c>
      <c r="GY60" s="33">
        <v>0</v>
      </c>
      <c r="GZ60" s="33">
        <v>1</v>
      </c>
      <c r="HA60" s="33">
        <v>0</v>
      </c>
      <c r="HB60" s="33">
        <v>0</v>
      </c>
      <c r="HC60" s="33">
        <v>1</v>
      </c>
      <c r="HD60" s="33">
        <v>0</v>
      </c>
      <c r="HE60" s="33">
        <v>1</v>
      </c>
      <c r="HF60" s="33">
        <v>0</v>
      </c>
      <c r="HG60" s="33" t="s">
        <v>112</v>
      </c>
      <c r="HH60" s="33" t="s">
        <v>126</v>
      </c>
      <c r="HI60" s="33" t="s">
        <v>218</v>
      </c>
      <c r="HJ60" s="33" t="s">
        <v>117</v>
      </c>
      <c r="HK60" s="33" t="s">
        <v>117</v>
      </c>
      <c r="HL60" s="33" t="s">
        <v>289</v>
      </c>
      <c r="HM60" s="33" t="s">
        <v>289</v>
      </c>
      <c r="HN60" s="33" t="s">
        <v>289</v>
      </c>
      <c r="HO60" s="33" t="s">
        <v>289</v>
      </c>
      <c r="HP60" s="33" t="s">
        <v>289</v>
      </c>
      <c r="HQ60" s="33" t="s">
        <v>289</v>
      </c>
      <c r="HR60" s="33" t="s">
        <v>289</v>
      </c>
      <c r="HS60" s="33" t="s">
        <v>289</v>
      </c>
      <c r="HT60" s="33" t="s">
        <v>289</v>
      </c>
      <c r="HU60" s="33" t="s">
        <v>289</v>
      </c>
      <c r="HV60" s="33" t="s">
        <v>289</v>
      </c>
      <c r="HW60" s="33" t="s">
        <v>289</v>
      </c>
      <c r="HX60" s="33" t="s">
        <v>289</v>
      </c>
      <c r="HY60" s="33" t="s">
        <v>289</v>
      </c>
      <c r="HZ60" s="33" t="s">
        <v>289</v>
      </c>
      <c r="IA60" s="33" t="s">
        <v>289</v>
      </c>
      <c r="IB60" s="33" t="s">
        <v>289</v>
      </c>
      <c r="IC60" s="33" t="s">
        <v>289</v>
      </c>
      <c r="ID60" s="33" t="s">
        <v>289</v>
      </c>
      <c r="IE60" s="33" t="s">
        <v>289</v>
      </c>
      <c r="IF60" s="33" t="s">
        <v>289</v>
      </c>
      <c r="IG60" s="33" t="s">
        <v>289</v>
      </c>
      <c r="IH60" s="33" t="s">
        <v>289</v>
      </c>
      <c r="II60" s="33" t="s">
        <v>289</v>
      </c>
      <c r="IJ60" s="33" t="s">
        <v>289</v>
      </c>
      <c r="IK60" s="33" t="s">
        <v>289</v>
      </c>
      <c r="IL60" s="33" t="s">
        <v>289</v>
      </c>
      <c r="IM60" s="33" t="s">
        <v>289</v>
      </c>
      <c r="IN60" s="33" t="s">
        <v>289</v>
      </c>
      <c r="IO60" s="33" t="s">
        <v>289</v>
      </c>
      <c r="IP60" s="33" t="s">
        <v>289</v>
      </c>
      <c r="IQ60" s="33" t="s">
        <v>289</v>
      </c>
      <c r="IR60" s="33"/>
      <c r="IS60" s="33"/>
      <c r="IT60" s="33"/>
      <c r="IU60" s="33"/>
      <c r="IV60" s="33"/>
      <c r="IW60" s="33" t="s">
        <v>2706</v>
      </c>
      <c r="IX60" s="33" t="s">
        <v>289</v>
      </c>
      <c r="IY60" s="33">
        <v>153549155</v>
      </c>
      <c r="IZ60" s="33" t="s">
        <v>2707</v>
      </c>
      <c r="JA60" s="33" t="s">
        <v>2708</v>
      </c>
      <c r="JB60" s="33" t="s">
        <v>289</v>
      </c>
      <c r="JC60" s="33">
        <v>30</v>
      </c>
    </row>
    <row r="61" spans="2:263" x14ac:dyDescent="0.35">
      <c r="B61" s="33" t="s">
        <v>2712</v>
      </c>
      <c r="C61" s="33" t="s">
        <v>2709</v>
      </c>
      <c r="D61" s="33" t="s">
        <v>2710</v>
      </c>
      <c r="E61" s="33" t="s">
        <v>2379</v>
      </c>
      <c r="F61" s="33"/>
      <c r="G61" s="33"/>
      <c r="H61" s="33">
        <v>0</v>
      </c>
      <c r="I61" s="33" t="s">
        <v>2379</v>
      </c>
      <c r="J61" s="33" t="s">
        <v>244</v>
      </c>
      <c r="K61" s="33" t="s">
        <v>289</v>
      </c>
      <c r="L61" s="33" t="s">
        <v>245</v>
      </c>
      <c r="M61" s="33" t="s">
        <v>244</v>
      </c>
      <c r="N61" s="33" t="s">
        <v>244</v>
      </c>
      <c r="O61" s="33" t="s">
        <v>246</v>
      </c>
      <c r="P61" s="33" t="s">
        <v>289</v>
      </c>
      <c r="Q61" s="33" t="s">
        <v>247</v>
      </c>
      <c r="R61" s="33" t="s">
        <v>248</v>
      </c>
      <c r="S61" s="33" t="s">
        <v>140</v>
      </c>
      <c r="T61" s="33" t="s">
        <v>249</v>
      </c>
      <c r="U61" s="33" t="s">
        <v>248</v>
      </c>
      <c r="V61" s="33" t="s">
        <v>529</v>
      </c>
      <c r="W61" s="33" t="s">
        <v>140</v>
      </c>
      <c r="X61" s="33" t="s">
        <v>248</v>
      </c>
      <c r="Y61" s="33" t="s">
        <v>289</v>
      </c>
      <c r="Z61" s="34" t="s">
        <v>248</v>
      </c>
      <c r="AA61" s="33" t="s">
        <v>110</v>
      </c>
      <c r="AB61" s="33" t="s">
        <v>251</v>
      </c>
      <c r="AC61" s="34" t="s">
        <v>251</v>
      </c>
      <c r="AD61" s="33" t="s">
        <v>2361</v>
      </c>
      <c r="AE61" s="33" t="s">
        <v>111</v>
      </c>
      <c r="AF61" s="33" t="s">
        <v>110</v>
      </c>
      <c r="AG61" s="33" t="s">
        <v>251</v>
      </c>
      <c r="AH61" s="33" t="s">
        <v>2327</v>
      </c>
      <c r="AI61" s="33" t="s">
        <v>112</v>
      </c>
      <c r="AJ61" s="33" t="s">
        <v>289</v>
      </c>
      <c r="AK61" s="33" t="s">
        <v>112</v>
      </c>
      <c r="AL61" s="33" t="s">
        <v>289</v>
      </c>
      <c r="AM61" s="33" t="s">
        <v>2328</v>
      </c>
      <c r="AN61" s="33" t="s">
        <v>289</v>
      </c>
      <c r="AO61" s="33" t="s">
        <v>289</v>
      </c>
      <c r="AP61" s="33" t="s">
        <v>2350</v>
      </c>
      <c r="AQ61" s="33" t="s">
        <v>289</v>
      </c>
      <c r="AR61" s="33" t="s">
        <v>2370</v>
      </c>
      <c r="AS61" s="33">
        <v>1</v>
      </c>
      <c r="AT61" s="33">
        <v>1</v>
      </c>
      <c r="AU61" s="33">
        <v>0</v>
      </c>
      <c r="AV61" s="33" t="s">
        <v>113</v>
      </c>
      <c r="AW61" s="33" t="s">
        <v>2351</v>
      </c>
      <c r="AX61" s="33" t="s">
        <v>115</v>
      </c>
      <c r="AY61" s="33">
        <v>1</v>
      </c>
      <c r="AZ61" s="33">
        <v>0</v>
      </c>
      <c r="BA61" s="33">
        <v>0</v>
      </c>
      <c r="BB61" s="33">
        <v>0</v>
      </c>
      <c r="BC61" s="33">
        <v>0</v>
      </c>
      <c r="BD61" s="33">
        <v>0</v>
      </c>
      <c r="BE61" s="33">
        <v>0</v>
      </c>
      <c r="BF61" s="33">
        <v>0</v>
      </c>
      <c r="BG61" s="33">
        <v>0</v>
      </c>
      <c r="BH61" s="33">
        <v>0</v>
      </c>
      <c r="BI61" s="33" t="s">
        <v>289</v>
      </c>
      <c r="BJ61" s="33" t="s">
        <v>155</v>
      </c>
      <c r="BK61" s="33" t="s">
        <v>2331</v>
      </c>
      <c r="BL61" s="33" t="s">
        <v>2407</v>
      </c>
      <c r="BM61" s="33">
        <v>1</v>
      </c>
      <c r="BN61" s="33">
        <v>1</v>
      </c>
      <c r="BO61" s="33">
        <v>1</v>
      </c>
      <c r="BP61" s="33">
        <v>1</v>
      </c>
      <c r="BQ61" s="33">
        <v>1</v>
      </c>
      <c r="BR61" s="33">
        <v>0</v>
      </c>
      <c r="BS61" s="33">
        <v>1</v>
      </c>
      <c r="BT61" s="33">
        <v>0</v>
      </c>
      <c r="BU61" s="33" t="s">
        <v>2353</v>
      </c>
      <c r="BV61" s="33">
        <v>150</v>
      </c>
      <c r="BW61" s="33">
        <v>75</v>
      </c>
      <c r="BX61" s="33" t="s">
        <v>112</v>
      </c>
      <c r="BY61" s="33">
        <v>200</v>
      </c>
      <c r="BZ61" s="33">
        <v>76.923076923076906</v>
      </c>
      <c r="CA61" s="33" t="s">
        <v>112</v>
      </c>
      <c r="CB61" s="33">
        <v>150</v>
      </c>
      <c r="CC61" s="33">
        <v>65.2173913043478</v>
      </c>
      <c r="CD61" s="33" t="s">
        <v>112</v>
      </c>
      <c r="CE61" s="33">
        <v>200</v>
      </c>
      <c r="CF61" s="33">
        <v>68.965517241379303</v>
      </c>
      <c r="CG61" s="33" t="s">
        <v>112</v>
      </c>
      <c r="CH61" s="33">
        <v>400</v>
      </c>
      <c r="CI61" s="33">
        <v>166.666666666666</v>
      </c>
      <c r="CJ61" s="33" t="s">
        <v>112</v>
      </c>
      <c r="CK61" s="33" t="s">
        <v>289</v>
      </c>
      <c r="CL61" s="33" t="s">
        <v>289</v>
      </c>
      <c r="CM61" s="33" t="s">
        <v>289</v>
      </c>
      <c r="CN61" s="33" t="s">
        <v>112</v>
      </c>
      <c r="CO61" s="33">
        <v>600</v>
      </c>
      <c r="CP61" s="33" t="s">
        <v>289</v>
      </c>
      <c r="CQ61" s="33" t="s">
        <v>289</v>
      </c>
      <c r="CR61" s="33" t="s">
        <v>289</v>
      </c>
      <c r="CS61" s="33" t="s">
        <v>289</v>
      </c>
      <c r="CT61" s="33" t="s">
        <v>289</v>
      </c>
      <c r="CU61" s="33" t="s">
        <v>289</v>
      </c>
      <c r="CV61" s="33" t="s">
        <v>176</v>
      </c>
      <c r="CW61" s="33">
        <v>600</v>
      </c>
      <c r="CX61" s="33" t="s">
        <v>112</v>
      </c>
      <c r="CY61" s="33" t="s">
        <v>117</v>
      </c>
      <c r="CZ61" s="33" t="s">
        <v>289</v>
      </c>
      <c r="DA61" s="33" t="s">
        <v>289</v>
      </c>
      <c r="DB61" s="33" t="s">
        <v>289</v>
      </c>
      <c r="DC61" s="33" t="s">
        <v>289</v>
      </c>
      <c r="DD61" s="33" t="s">
        <v>289</v>
      </c>
      <c r="DE61" s="33" t="s">
        <v>289</v>
      </c>
      <c r="DF61" s="33" t="s">
        <v>289</v>
      </c>
      <c r="DG61" s="33" t="s">
        <v>289</v>
      </c>
      <c r="DH61" s="33" t="s">
        <v>289</v>
      </c>
      <c r="DI61" s="33" t="s">
        <v>289</v>
      </c>
      <c r="DJ61" s="33" t="s">
        <v>289</v>
      </c>
      <c r="DK61" s="33" t="s">
        <v>289</v>
      </c>
      <c r="DL61" s="33" t="s">
        <v>289</v>
      </c>
      <c r="DM61" s="33" t="s">
        <v>289</v>
      </c>
      <c r="DN61" s="33" t="s">
        <v>289</v>
      </c>
      <c r="DO61" s="33" t="s">
        <v>289</v>
      </c>
      <c r="DP61" s="33" t="s">
        <v>289</v>
      </c>
      <c r="DQ61" s="33" t="s">
        <v>289</v>
      </c>
      <c r="DR61" s="33" t="s">
        <v>289</v>
      </c>
      <c r="DS61" s="33" t="s">
        <v>289</v>
      </c>
      <c r="DT61" s="33" t="s">
        <v>289</v>
      </c>
      <c r="DU61" s="33" t="s">
        <v>289</v>
      </c>
      <c r="DV61" s="33" t="s">
        <v>289</v>
      </c>
      <c r="DW61" s="33" t="s">
        <v>289</v>
      </c>
      <c r="DX61" s="33" t="s">
        <v>289</v>
      </c>
      <c r="DY61" s="33" t="s">
        <v>289</v>
      </c>
      <c r="DZ61" s="33" t="s">
        <v>289</v>
      </c>
      <c r="EA61" s="33" t="s">
        <v>289</v>
      </c>
      <c r="EB61" s="33" t="s">
        <v>112</v>
      </c>
      <c r="EC61" s="33" t="s">
        <v>247</v>
      </c>
      <c r="ED61" s="33" t="s">
        <v>252</v>
      </c>
      <c r="EE61" s="33" t="s">
        <v>117</v>
      </c>
      <c r="EF61" s="33" t="s">
        <v>117</v>
      </c>
      <c r="EG61" s="33" t="s">
        <v>2711</v>
      </c>
      <c r="EH61" s="33">
        <v>1</v>
      </c>
      <c r="EI61" s="33">
        <v>1</v>
      </c>
      <c r="EJ61" s="33">
        <v>1</v>
      </c>
      <c r="EK61" s="33">
        <v>0</v>
      </c>
      <c r="EL61" s="33">
        <v>1</v>
      </c>
      <c r="EM61" s="33">
        <v>0</v>
      </c>
      <c r="EN61" s="33">
        <v>1</v>
      </c>
      <c r="EO61" s="33">
        <v>0</v>
      </c>
      <c r="EP61" s="33" t="s">
        <v>112</v>
      </c>
      <c r="EQ61" s="33">
        <v>25</v>
      </c>
      <c r="ER61" s="33" t="s">
        <v>289</v>
      </c>
      <c r="ES61" s="33" t="s">
        <v>289</v>
      </c>
      <c r="ET61" s="33">
        <v>25</v>
      </c>
      <c r="EU61" s="33" t="s">
        <v>112</v>
      </c>
      <c r="EV61" s="33">
        <v>20</v>
      </c>
      <c r="EW61" s="33" t="s">
        <v>112</v>
      </c>
      <c r="EX61" s="33" t="s">
        <v>112</v>
      </c>
      <c r="EY61" s="33">
        <v>100</v>
      </c>
      <c r="EZ61" s="33" t="s">
        <v>289</v>
      </c>
      <c r="FA61" s="33" t="s">
        <v>289</v>
      </c>
      <c r="FB61" s="33" t="s">
        <v>289</v>
      </c>
      <c r="FC61" s="34">
        <v>100</v>
      </c>
      <c r="FD61" s="34" t="s">
        <v>112</v>
      </c>
      <c r="FE61" s="33" t="s">
        <v>289</v>
      </c>
      <c r="FF61" s="33" t="s">
        <v>289</v>
      </c>
      <c r="FG61" s="33" t="s">
        <v>112</v>
      </c>
      <c r="FH61" s="33">
        <v>50</v>
      </c>
      <c r="FI61" s="33" t="s">
        <v>289</v>
      </c>
      <c r="FJ61" s="33" t="s">
        <v>289</v>
      </c>
      <c r="FK61" s="33" t="s">
        <v>289</v>
      </c>
      <c r="FL61" s="34"/>
      <c r="FM61" s="33" t="s">
        <v>112</v>
      </c>
      <c r="FN61" s="34" t="s">
        <v>289</v>
      </c>
      <c r="FO61" s="33" t="s">
        <v>289</v>
      </c>
      <c r="FP61" s="33" t="s">
        <v>289</v>
      </c>
      <c r="FQ61" s="33" t="s">
        <v>289</v>
      </c>
      <c r="FR61" s="33" t="s">
        <v>289</v>
      </c>
      <c r="FS61" s="33" t="s">
        <v>289</v>
      </c>
      <c r="FT61" s="33" t="s">
        <v>289</v>
      </c>
      <c r="FU61" s="33" t="s">
        <v>289</v>
      </c>
      <c r="FV61" s="33" t="s">
        <v>289</v>
      </c>
      <c r="FW61" s="33" t="s">
        <v>289</v>
      </c>
      <c r="FX61" s="33" t="s">
        <v>289</v>
      </c>
      <c r="FY61" s="33" t="s">
        <v>112</v>
      </c>
      <c r="FZ61" s="33">
        <v>20</v>
      </c>
      <c r="GA61" s="33" t="s">
        <v>289</v>
      </c>
      <c r="GB61" s="33" t="s">
        <v>289</v>
      </c>
      <c r="GC61" s="33">
        <v>20</v>
      </c>
      <c r="GD61" s="33" t="s">
        <v>117</v>
      </c>
      <c r="GE61" s="33" t="s">
        <v>117</v>
      </c>
      <c r="GF61" s="33" t="s">
        <v>289</v>
      </c>
      <c r="GG61" s="33" t="s">
        <v>289</v>
      </c>
      <c r="GH61" s="33" t="s">
        <v>289</v>
      </c>
      <c r="GI61" s="33" t="s">
        <v>289</v>
      </c>
      <c r="GJ61" s="33" t="s">
        <v>289</v>
      </c>
      <c r="GK61" s="33" t="s">
        <v>289</v>
      </c>
      <c r="GL61" s="33" t="s">
        <v>289</v>
      </c>
      <c r="GM61" s="33" t="s">
        <v>289</v>
      </c>
      <c r="GN61" s="33" t="s">
        <v>289</v>
      </c>
      <c r="GO61" s="33" t="s">
        <v>289</v>
      </c>
      <c r="GP61" s="33" t="s">
        <v>289</v>
      </c>
      <c r="GQ61" s="33" t="s">
        <v>289</v>
      </c>
      <c r="GR61" s="33" t="s">
        <v>289</v>
      </c>
      <c r="GS61" s="33" t="s">
        <v>289</v>
      </c>
      <c r="GT61" s="33" t="s">
        <v>289</v>
      </c>
      <c r="GU61" s="33" t="s">
        <v>289</v>
      </c>
      <c r="GV61" s="33" t="s">
        <v>289</v>
      </c>
      <c r="GW61" s="33" t="s">
        <v>289</v>
      </c>
      <c r="GX61" s="33" t="s">
        <v>289</v>
      </c>
      <c r="GY61" s="33" t="s">
        <v>289</v>
      </c>
      <c r="GZ61" s="33" t="s">
        <v>289</v>
      </c>
      <c r="HA61" s="33" t="s">
        <v>289</v>
      </c>
      <c r="HB61" s="33" t="s">
        <v>289</v>
      </c>
      <c r="HC61" s="33" t="s">
        <v>289</v>
      </c>
      <c r="HD61" s="33" t="s">
        <v>289</v>
      </c>
      <c r="HE61" s="33" t="s">
        <v>289</v>
      </c>
      <c r="HF61" s="33" t="s">
        <v>289</v>
      </c>
      <c r="HG61" s="33" t="s">
        <v>112</v>
      </c>
      <c r="HH61" s="33" t="s">
        <v>247</v>
      </c>
      <c r="HI61" s="33" t="s">
        <v>248</v>
      </c>
      <c r="HJ61" s="33" t="s">
        <v>117</v>
      </c>
      <c r="HK61" s="33" t="s">
        <v>117</v>
      </c>
      <c r="HL61" s="33" t="s">
        <v>289</v>
      </c>
      <c r="HM61" s="33" t="s">
        <v>289</v>
      </c>
      <c r="HN61" s="33" t="s">
        <v>289</v>
      </c>
      <c r="HO61" s="33" t="s">
        <v>289</v>
      </c>
      <c r="HP61" s="33" t="s">
        <v>289</v>
      </c>
      <c r="HQ61" s="33" t="s">
        <v>289</v>
      </c>
      <c r="HR61" s="33" t="s">
        <v>289</v>
      </c>
      <c r="HS61" s="33" t="s">
        <v>289</v>
      </c>
      <c r="HT61" s="33" t="s">
        <v>289</v>
      </c>
      <c r="HU61" s="33" t="s">
        <v>289</v>
      </c>
      <c r="HV61" s="33" t="s">
        <v>289</v>
      </c>
      <c r="HW61" s="33" t="s">
        <v>289</v>
      </c>
      <c r="HX61" s="33" t="s">
        <v>289</v>
      </c>
      <c r="HY61" s="33" t="s">
        <v>289</v>
      </c>
      <c r="HZ61" s="33" t="s">
        <v>289</v>
      </c>
      <c r="IA61" s="33" t="s">
        <v>289</v>
      </c>
      <c r="IB61" s="33" t="s">
        <v>289</v>
      </c>
      <c r="IC61" s="33" t="s">
        <v>289</v>
      </c>
      <c r="ID61" s="33" t="s">
        <v>289</v>
      </c>
      <c r="IE61" s="33" t="s">
        <v>289</v>
      </c>
      <c r="IF61" s="33" t="s">
        <v>289</v>
      </c>
      <c r="IG61" s="33" t="s">
        <v>289</v>
      </c>
      <c r="IH61" s="33" t="s">
        <v>289</v>
      </c>
      <c r="II61" s="33" t="s">
        <v>289</v>
      </c>
      <c r="IJ61" s="33" t="s">
        <v>289</v>
      </c>
      <c r="IK61" s="33" t="s">
        <v>289</v>
      </c>
      <c r="IL61" s="33" t="s">
        <v>289</v>
      </c>
      <c r="IM61" s="33" t="s">
        <v>289</v>
      </c>
      <c r="IN61" s="33" t="s">
        <v>289</v>
      </c>
      <c r="IO61" s="33" t="s">
        <v>289</v>
      </c>
      <c r="IP61" s="33" t="s">
        <v>289</v>
      </c>
      <c r="IQ61" s="33" t="s">
        <v>289</v>
      </c>
      <c r="IR61" s="33"/>
      <c r="IS61" s="33"/>
      <c r="IT61" s="33"/>
      <c r="IU61" s="33"/>
      <c r="IV61" s="33"/>
      <c r="IW61" s="33" t="s">
        <v>289</v>
      </c>
      <c r="IX61" s="33" t="s">
        <v>289</v>
      </c>
      <c r="IY61" s="33">
        <v>153723708</v>
      </c>
      <c r="IZ61" s="33" t="s">
        <v>2712</v>
      </c>
      <c r="JA61" s="33" t="s">
        <v>2713</v>
      </c>
      <c r="JB61" s="33" t="s">
        <v>289</v>
      </c>
      <c r="JC61" s="33">
        <v>64</v>
      </c>
    </row>
    <row r="62" spans="2:263" x14ac:dyDescent="0.35">
      <c r="B62" s="33" t="s">
        <v>2718</v>
      </c>
      <c r="C62" s="33" t="s">
        <v>2714</v>
      </c>
      <c r="D62" s="33" t="s">
        <v>2715</v>
      </c>
      <c r="E62" s="33" t="s">
        <v>2379</v>
      </c>
      <c r="F62" s="33"/>
      <c r="G62" s="33"/>
      <c r="H62" s="33" t="s">
        <v>289</v>
      </c>
      <c r="I62" s="33" t="s">
        <v>2379</v>
      </c>
      <c r="J62" s="33" t="s">
        <v>198</v>
      </c>
      <c r="K62" s="33" t="s">
        <v>289</v>
      </c>
      <c r="L62" s="33" t="s">
        <v>199</v>
      </c>
      <c r="M62" s="33" t="s">
        <v>198</v>
      </c>
      <c r="N62" s="33" t="s">
        <v>198</v>
      </c>
      <c r="O62" s="33" t="s">
        <v>206</v>
      </c>
      <c r="P62" s="33" t="s">
        <v>289</v>
      </c>
      <c r="Q62" s="33" t="s">
        <v>120</v>
      </c>
      <c r="R62" s="33" t="s">
        <v>122</v>
      </c>
      <c r="S62" s="33" t="s">
        <v>998</v>
      </c>
      <c r="T62" s="33" t="s">
        <v>207</v>
      </c>
      <c r="U62" s="33" t="s">
        <v>122</v>
      </c>
      <c r="V62" s="33" t="s">
        <v>997</v>
      </c>
      <c r="W62" s="33" t="s">
        <v>998</v>
      </c>
      <c r="X62" s="33" t="s">
        <v>2413</v>
      </c>
      <c r="Y62" s="33" t="s">
        <v>289</v>
      </c>
      <c r="Z62" s="34" t="s">
        <v>2413</v>
      </c>
      <c r="AA62" s="33" t="s">
        <v>2414</v>
      </c>
      <c r="AB62" s="33" t="s">
        <v>289</v>
      </c>
      <c r="AC62" s="34" t="s">
        <v>2414</v>
      </c>
      <c r="AD62" s="33" t="s">
        <v>2361</v>
      </c>
      <c r="AE62" s="33" t="s">
        <v>208</v>
      </c>
      <c r="AF62" s="33" t="s">
        <v>2414</v>
      </c>
      <c r="AG62" s="33" t="s">
        <v>2414</v>
      </c>
      <c r="AH62" s="33" t="s">
        <v>2327</v>
      </c>
      <c r="AI62" s="33" t="s">
        <v>112</v>
      </c>
      <c r="AJ62" s="33" t="s">
        <v>289</v>
      </c>
      <c r="AK62" s="33" t="s">
        <v>112</v>
      </c>
      <c r="AL62" s="33" t="s">
        <v>289</v>
      </c>
      <c r="AM62" s="33" t="s">
        <v>2328</v>
      </c>
      <c r="AN62" s="33" t="s">
        <v>289</v>
      </c>
      <c r="AO62" s="33" t="s">
        <v>289</v>
      </c>
      <c r="AP62" s="33" t="s">
        <v>2329</v>
      </c>
      <c r="AQ62" s="33" t="s">
        <v>289</v>
      </c>
      <c r="AR62" s="33" t="s">
        <v>137</v>
      </c>
      <c r="AS62" s="33">
        <v>0</v>
      </c>
      <c r="AT62" s="33">
        <v>1</v>
      </c>
      <c r="AU62" s="33">
        <v>0</v>
      </c>
      <c r="AV62" s="33" t="s">
        <v>138</v>
      </c>
      <c r="AW62" s="33" t="s">
        <v>2330</v>
      </c>
      <c r="AX62" s="33" t="s">
        <v>115</v>
      </c>
      <c r="AY62" s="33">
        <v>1</v>
      </c>
      <c r="AZ62" s="33">
        <v>0</v>
      </c>
      <c r="BA62" s="33">
        <v>0</v>
      </c>
      <c r="BB62" s="33">
        <v>0</v>
      </c>
      <c r="BC62" s="33">
        <v>0</v>
      </c>
      <c r="BD62" s="33">
        <v>0</v>
      </c>
      <c r="BE62" s="33">
        <v>0</v>
      </c>
      <c r="BF62" s="33">
        <v>0</v>
      </c>
      <c r="BG62" s="33">
        <v>0</v>
      </c>
      <c r="BH62" s="33">
        <v>0</v>
      </c>
      <c r="BI62" s="33" t="s">
        <v>289</v>
      </c>
      <c r="BJ62" s="33" t="s">
        <v>116</v>
      </c>
      <c r="BK62" s="33" t="s">
        <v>151</v>
      </c>
      <c r="BL62" s="33" t="s">
        <v>289</v>
      </c>
      <c r="BM62" s="33" t="s">
        <v>289</v>
      </c>
      <c r="BN62" s="33" t="s">
        <v>289</v>
      </c>
      <c r="BO62" s="33" t="s">
        <v>289</v>
      </c>
      <c r="BP62" s="33" t="s">
        <v>289</v>
      </c>
      <c r="BQ62" s="33" t="s">
        <v>289</v>
      </c>
      <c r="BR62" s="33" t="s">
        <v>289</v>
      </c>
      <c r="BS62" s="33" t="s">
        <v>289</v>
      </c>
      <c r="BT62" s="33" t="s">
        <v>289</v>
      </c>
      <c r="BU62" s="33" t="s">
        <v>289</v>
      </c>
      <c r="BV62" s="33" t="s">
        <v>289</v>
      </c>
      <c r="BW62" s="33" t="s">
        <v>289</v>
      </c>
      <c r="BX62" s="33" t="s">
        <v>289</v>
      </c>
      <c r="BY62" s="33" t="s">
        <v>289</v>
      </c>
      <c r="BZ62" s="33" t="s">
        <v>289</v>
      </c>
      <c r="CA62" s="33" t="s">
        <v>289</v>
      </c>
      <c r="CB62" s="33" t="s">
        <v>289</v>
      </c>
      <c r="CC62" s="33" t="s">
        <v>289</v>
      </c>
      <c r="CD62" s="33" t="s">
        <v>289</v>
      </c>
      <c r="CE62" s="33" t="s">
        <v>289</v>
      </c>
      <c r="CF62" s="33" t="s">
        <v>289</v>
      </c>
      <c r="CG62" s="33" t="s">
        <v>289</v>
      </c>
      <c r="CH62" s="33" t="s">
        <v>289</v>
      </c>
      <c r="CI62" s="33" t="s">
        <v>289</v>
      </c>
      <c r="CJ62" s="33" t="s">
        <v>289</v>
      </c>
      <c r="CK62" s="33" t="s">
        <v>289</v>
      </c>
      <c r="CL62" s="33" t="s">
        <v>289</v>
      </c>
      <c r="CM62" s="33" t="s">
        <v>289</v>
      </c>
      <c r="CN62" s="33" t="s">
        <v>289</v>
      </c>
      <c r="CO62" s="33" t="s">
        <v>289</v>
      </c>
      <c r="CP62" s="33" t="s">
        <v>289</v>
      </c>
      <c r="CQ62" s="33" t="s">
        <v>289</v>
      </c>
      <c r="CR62" s="33" t="s">
        <v>289</v>
      </c>
      <c r="CS62" s="33" t="s">
        <v>289</v>
      </c>
      <c r="CT62" s="33" t="s">
        <v>289</v>
      </c>
      <c r="CU62" s="33" t="s">
        <v>289</v>
      </c>
      <c r="CV62" s="33" t="s">
        <v>289</v>
      </c>
      <c r="CW62" s="33" t="s">
        <v>289</v>
      </c>
      <c r="CX62" s="33" t="s">
        <v>289</v>
      </c>
      <c r="CY62" s="33" t="s">
        <v>289</v>
      </c>
      <c r="CZ62" s="33" t="s">
        <v>289</v>
      </c>
      <c r="DA62" s="33" t="s">
        <v>289</v>
      </c>
      <c r="DB62" s="33" t="s">
        <v>289</v>
      </c>
      <c r="DC62" s="33" t="s">
        <v>289</v>
      </c>
      <c r="DD62" s="33" t="s">
        <v>289</v>
      </c>
      <c r="DE62" s="33" t="s">
        <v>289</v>
      </c>
      <c r="DF62" s="33" t="s">
        <v>289</v>
      </c>
      <c r="DG62" s="33" t="s">
        <v>289</v>
      </c>
      <c r="DH62" s="33" t="s">
        <v>289</v>
      </c>
      <c r="DI62" s="33" t="s">
        <v>289</v>
      </c>
      <c r="DJ62" s="33" t="s">
        <v>289</v>
      </c>
      <c r="DK62" s="33" t="s">
        <v>289</v>
      </c>
      <c r="DL62" s="33" t="s">
        <v>289</v>
      </c>
      <c r="DM62" s="33" t="s">
        <v>289</v>
      </c>
      <c r="DN62" s="33" t="s">
        <v>289</v>
      </c>
      <c r="DO62" s="33" t="s">
        <v>289</v>
      </c>
      <c r="DP62" s="33" t="s">
        <v>289</v>
      </c>
      <c r="DQ62" s="33" t="s">
        <v>289</v>
      </c>
      <c r="DR62" s="33" t="s">
        <v>289</v>
      </c>
      <c r="DS62" s="33" t="s">
        <v>289</v>
      </c>
      <c r="DT62" s="33" t="s">
        <v>289</v>
      </c>
      <c r="DU62" s="33" t="s">
        <v>289</v>
      </c>
      <c r="DV62" s="33" t="s">
        <v>289</v>
      </c>
      <c r="DW62" s="33" t="s">
        <v>289</v>
      </c>
      <c r="DX62" s="33" t="s">
        <v>289</v>
      </c>
      <c r="DY62" s="33" t="s">
        <v>289</v>
      </c>
      <c r="DZ62" s="33" t="s">
        <v>289</v>
      </c>
      <c r="EA62" s="33" t="s">
        <v>289</v>
      </c>
      <c r="EB62" s="33" t="s">
        <v>289</v>
      </c>
      <c r="EC62" s="33" t="s">
        <v>289</v>
      </c>
      <c r="ED62" s="33" t="s">
        <v>289</v>
      </c>
      <c r="EE62" s="33" t="s">
        <v>289</v>
      </c>
      <c r="EF62" s="33" t="s">
        <v>289</v>
      </c>
      <c r="EG62" s="33" t="s">
        <v>2716</v>
      </c>
      <c r="EH62" s="33">
        <v>1</v>
      </c>
      <c r="EI62" s="33">
        <v>1</v>
      </c>
      <c r="EJ62" s="33">
        <v>1</v>
      </c>
      <c r="EK62" s="33">
        <v>1</v>
      </c>
      <c r="EL62" s="33">
        <v>1</v>
      </c>
      <c r="EM62" s="33">
        <v>0</v>
      </c>
      <c r="EN62" s="33">
        <v>1</v>
      </c>
      <c r="EO62" s="33">
        <v>0</v>
      </c>
      <c r="EP62" s="33" t="s">
        <v>112</v>
      </c>
      <c r="EQ62" s="33">
        <v>25</v>
      </c>
      <c r="ER62" s="33" t="s">
        <v>289</v>
      </c>
      <c r="ES62" s="33" t="s">
        <v>289</v>
      </c>
      <c r="ET62" s="33">
        <v>25</v>
      </c>
      <c r="EU62" s="33" t="s">
        <v>140</v>
      </c>
      <c r="EV62" s="33">
        <v>25</v>
      </c>
      <c r="EW62" s="33" t="s">
        <v>140</v>
      </c>
      <c r="EX62" s="33" t="s">
        <v>117</v>
      </c>
      <c r="EY62" s="33" t="s">
        <v>289</v>
      </c>
      <c r="EZ62" s="33">
        <v>100</v>
      </c>
      <c r="FA62" s="33">
        <v>75</v>
      </c>
      <c r="FB62" s="33">
        <v>63.75</v>
      </c>
      <c r="FC62" s="34">
        <v>63.75</v>
      </c>
      <c r="FD62" s="34" t="s">
        <v>140</v>
      </c>
      <c r="FE62" s="33">
        <v>50</v>
      </c>
      <c r="FF62" s="33" t="s">
        <v>140</v>
      </c>
      <c r="FG62" s="33" t="s">
        <v>112</v>
      </c>
      <c r="FH62" s="33">
        <v>75</v>
      </c>
      <c r="FI62" s="33" t="s">
        <v>289</v>
      </c>
      <c r="FJ62" s="33" t="s">
        <v>289</v>
      </c>
      <c r="FK62" s="33" t="s">
        <v>289</v>
      </c>
      <c r="FL62" s="34"/>
      <c r="FM62" s="33" t="s">
        <v>140</v>
      </c>
      <c r="FN62" s="34" t="s">
        <v>289</v>
      </c>
      <c r="FO62" s="33" t="s">
        <v>289</v>
      </c>
      <c r="FP62" s="33" t="s">
        <v>289</v>
      </c>
      <c r="FQ62" s="33" t="s">
        <v>289</v>
      </c>
      <c r="FR62" s="33" t="s">
        <v>289</v>
      </c>
      <c r="FS62" s="33" t="s">
        <v>289</v>
      </c>
      <c r="FT62" s="33" t="s">
        <v>289</v>
      </c>
      <c r="FU62" s="33" t="s">
        <v>289</v>
      </c>
      <c r="FV62" s="33" t="s">
        <v>289</v>
      </c>
      <c r="FW62" s="33" t="s">
        <v>289</v>
      </c>
      <c r="FX62" s="33" t="s">
        <v>289</v>
      </c>
      <c r="FY62" s="33" t="s">
        <v>112</v>
      </c>
      <c r="FZ62" s="33">
        <v>25</v>
      </c>
      <c r="GA62" s="33" t="s">
        <v>289</v>
      </c>
      <c r="GB62" s="33" t="s">
        <v>289</v>
      </c>
      <c r="GC62" s="33">
        <v>25</v>
      </c>
      <c r="GD62" s="33" t="s">
        <v>140</v>
      </c>
      <c r="GE62" s="33" t="s">
        <v>112</v>
      </c>
      <c r="GF62" s="33" t="s">
        <v>2717</v>
      </c>
      <c r="GG62" s="33">
        <v>0</v>
      </c>
      <c r="GH62" s="33">
        <v>1</v>
      </c>
      <c r="GI62" s="33">
        <v>0</v>
      </c>
      <c r="GJ62" s="33">
        <v>0</v>
      </c>
      <c r="GK62" s="33">
        <v>0</v>
      </c>
      <c r="GL62" s="33">
        <v>0</v>
      </c>
      <c r="GM62" s="33">
        <v>0</v>
      </c>
      <c r="GN62" s="33">
        <v>0</v>
      </c>
      <c r="GO62" s="33">
        <v>0</v>
      </c>
      <c r="GP62" s="33">
        <v>1</v>
      </c>
      <c r="GQ62" s="33">
        <v>0</v>
      </c>
      <c r="GR62" s="33">
        <v>0</v>
      </c>
      <c r="GS62" s="33">
        <v>0</v>
      </c>
      <c r="GT62" s="33">
        <v>0</v>
      </c>
      <c r="GU62" s="33">
        <v>0</v>
      </c>
      <c r="GV62" s="33">
        <v>0</v>
      </c>
      <c r="GW62" s="33" t="s">
        <v>289</v>
      </c>
      <c r="GX62" s="33" t="s">
        <v>2332</v>
      </c>
      <c r="GY62" s="33">
        <v>1</v>
      </c>
      <c r="GZ62" s="33">
        <v>1</v>
      </c>
      <c r="HA62" s="33">
        <v>1</v>
      </c>
      <c r="HB62" s="33">
        <v>1</v>
      </c>
      <c r="HC62" s="33">
        <v>1</v>
      </c>
      <c r="HD62" s="33">
        <v>0</v>
      </c>
      <c r="HE62" s="33">
        <v>1</v>
      </c>
      <c r="HF62" s="33">
        <v>0</v>
      </c>
      <c r="HG62" s="33" t="s">
        <v>112</v>
      </c>
      <c r="HH62" s="33" t="s">
        <v>120</v>
      </c>
      <c r="HI62" s="33" t="s">
        <v>122</v>
      </c>
      <c r="HJ62" s="33" t="s">
        <v>112</v>
      </c>
      <c r="HK62" s="33" t="s">
        <v>117</v>
      </c>
      <c r="HL62" s="33" t="s">
        <v>289</v>
      </c>
      <c r="HM62" s="33" t="s">
        <v>289</v>
      </c>
      <c r="HN62" s="33" t="s">
        <v>289</v>
      </c>
      <c r="HO62" s="33" t="s">
        <v>289</v>
      </c>
      <c r="HP62" s="33" t="s">
        <v>289</v>
      </c>
      <c r="HQ62" s="33" t="s">
        <v>289</v>
      </c>
      <c r="HR62" s="33" t="s">
        <v>289</v>
      </c>
      <c r="HS62" s="33" t="s">
        <v>289</v>
      </c>
      <c r="HT62" s="33" t="s">
        <v>289</v>
      </c>
      <c r="HU62" s="33" t="s">
        <v>289</v>
      </c>
      <c r="HV62" s="33" t="s">
        <v>289</v>
      </c>
      <c r="HW62" s="33" t="s">
        <v>289</v>
      </c>
      <c r="HX62" s="33" t="s">
        <v>289</v>
      </c>
      <c r="HY62" s="33" t="s">
        <v>289</v>
      </c>
      <c r="HZ62" s="33" t="s">
        <v>289</v>
      </c>
      <c r="IA62" s="33" t="s">
        <v>289</v>
      </c>
      <c r="IB62" s="33" t="s">
        <v>289</v>
      </c>
      <c r="IC62" s="33" t="s">
        <v>289</v>
      </c>
      <c r="ID62" s="33" t="s">
        <v>289</v>
      </c>
      <c r="IE62" s="33" t="s">
        <v>289</v>
      </c>
      <c r="IF62" s="33" t="s">
        <v>289</v>
      </c>
      <c r="IG62" s="33" t="s">
        <v>289</v>
      </c>
      <c r="IH62" s="33" t="s">
        <v>289</v>
      </c>
      <c r="II62" s="33" t="s">
        <v>289</v>
      </c>
      <c r="IJ62" s="33" t="s">
        <v>289</v>
      </c>
      <c r="IK62" s="33" t="s">
        <v>289</v>
      </c>
      <c r="IL62" s="33" t="s">
        <v>289</v>
      </c>
      <c r="IM62" s="33" t="s">
        <v>289</v>
      </c>
      <c r="IN62" s="33" t="s">
        <v>289</v>
      </c>
      <c r="IO62" s="33" t="s">
        <v>289</v>
      </c>
      <c r="IP62" s="33" t="s">
        <v>289</v>
      </c>
      <c r="IQ62" s="33" t="s">
        <v>289</v>
      </c>
      <c r="IR62" s="33"/>
      <c r="IS62" s="33"/>
      <c r="IT62" s="33"/>
      <c r="IU62" s="33"/>
      <c r="IV62" s="33"/>
      <c r="IW62" s="33" t="s">
        <v>289</v>
      </c>
      <c r="IX62" s="33" t="s">
        <v>289</v>
      </c>
      <c r="IY62" s="33">
        <v>153675890</v>
      </c>
      <c r="IZ62" s="33" t="s">
        <v>2718</v>
      </c>
      <c r="JA62" s="33" t="s">
        <v>2719</v>
      </c>
      <c r="JB62" s="33" t="s">
        <v>289</v>
      </c>
      <c r="JC62" s="33">
        <v>49</v>
      </c>
    </row>
    <row r="63" spans="2:263" x14ac:dyDescent="0.35">
      <c r="B63" s="33" t="s">
        <v>2725</v>
      </c>
      <c r="C63" s="33" t="s">
        <v>2720</v>
      </c>
      <c r="D63" s="33" t="s">
        <v>2721</v>
      </c>
      <c r="E63" s="33" t="s">
        <v>2359</v>
      </c>
      <c r="F63" s="33"/>
      <c r="G63" s="33"/>
      <c r="H63" s="33" t="s">
        <v>289</v>
      </c>
      <c r="I63" s="33" t="s">
        <v>2359</v>
      </c>
      <c r="J63" s="33" t="s">
        <v>198</v>
      </c>
      <c r="K63" s="33" t="s">
        <v>289</v>
      </c>
      <c r="L63" s="33" t="s">
        <v>199</v>
      </c>
      <c r="M63" s="33" t="s">
        <v>198</v>
      </c>
      <c r="N63" s="33" t="s">
        <v>198</v>
      </c>
      <c r="O63" s="33" t="s">
        <v>206</v>
      </c>
      <c r="P63" s="33" t="s">
        <v>289</v>
      </c>
      <c r="Q63" s="33" t="s">
        <v>120</v>
      </c>
      <c r="R63" s="33" t="s">
        <v>122</v>
      </c>
      <c r="S63" s="33" t="s">
        <v>998</v>
      </c>
      <c r="T63" s="33" t="s">
        <v>207</v>
      </c>
      <c r="U63" s="33" t="s">
        <v>122</v>
      </c>
      <c r="V63" s="33" t="s">
        <v>997</v>
      </c>
      <c r="W63" s="33" t="s">
        <v>998</v>
      </c>
      <c r="X63" s="33" t="s">
        <v>2413</v>
      </c>
      <c r="Y63" s="33" t="s">
        <v>289</v>
      </c>
      <c r="Z63" s="34" t="s">
        <v>2413</v>
      </c>
      <c r="AA63" s="33" t="s">
        <v>2414</v>
      </c>
      <c r="AB63" s="33" t="s">
        <v>289</v>
      </c>
      <c r="AC63" s="34" t="s">
        <v>2414</v>
      </c>
      <c r="AD63" s="33" t="s">
        <v>2361</v>
      </c>
      <c r="AE63" s="33" t="s">
        <v>208</v>
      </c>
      <c r="AF63" s="33" t="s">
        <v>2414</v>
      </c>
      <c r="AG63" s="33" t="s">
        <v>2414</v>
      </c>
      <c r="AH63" s="33" t="s">
        <v>2452</v>
      </c>
      <c r="AI63" s="33" t="s">
        <v>112</v>
      </c>
      <c r="AJ63" s="33" t="s">
        <v>289</v>
      </c>
      <c r="AK63" s="33" t="s">
        <v>112</v>
      </c>
      <c r="AL63" s="33" t="s">
        <v>289</v>
      </c>
      <c r="AM63" s="33" t="s">
        <v>2328</v>
      </c>
      <c r="AN63" s="33" t="s">
        <v>289</v>
      </c>
      <c r="AO63" s="33" t="s">
        <v>289</v>
      </c>
      <c r="AP63" s="33" t="s">
        <v>289</v>
      </c>
      <c r="AQ63" s="33" t="s">
        <v>289</v>
      </c>
      <c r="AR63" s="33" t="s">
        <v>289</v>
      </c>
      <c r="AS63" s="33" t="s">
        <v>289</v>
      </c>
      <c r="AT63" s="33" t="s">
        <v>289</v>
      </c>
      <c r="AU63" s="33" t="s">
        <v>289</v>
      </c>
      <c r="AV63" s="33" t="s">
        <v>289</v>
      </c>
      <c r="AW63" s="33" t="s">
        <v>289</v>
      </c>
      <c r="AX63" s="33" t="s">
        <v>289</v>
      </c>
      <c r="AY63" s="33" t="s">
        <v>289</v>
      </c>
      <c r="AZ63" s="33" t="s">
        <v>289</v>
      </c>
      <c r="BA63" s="33" t="s">
        <v>289</v>
      </c>
      <c r="BB63" s="33" t="s">
        <v>289</v>
      </c>
      <c r="BC63" s="33" t="s">
        <v>289</v>
      </c>
      <c r="BD63" s="33" t="s">
        <v>289</v>
      </c>
      <c r="BE63" s="33" t="s">
        <v>289</v>
      </c>
      <c r="BF63" s="33" t="s">
        <v>289</v>
      </c>
      <c r="BG63" s="33" t="s">
        <v>289</v>
      </c>
      <c r="BH63" s="33" t="s">
        <v>289</v>
      </c>
      <c r="BI63" s="33" t="s">
        <v>289</v>
      </c>
      <c r="BJ63" s="33" t="s">
        <v>289</v>
      </c>
      <c r="BK63" s="33" t="s">
        <v>289</v>
      </c>
      <c r="BL63" s="33" t="s">
        <v>289</v>
      </c>
      <c r="BM63" s="33" t="s">
        <v>289</v>
      </c>
      <c r="BN63" s="33" t="s">
        <v>289</v>
      </c>
      <c r="BO63" s="33" t="s">
        <v>289</v>
      </c>
      <c r="BP63" s="33" t="s">
        <v>289</v>
      </c>
      <c r="BQ63" s="33" t="s">
        <v>289</v>
      </c>
      <c r="BR63" s="33" t="s">
        <v>289</v>
      </c>
      <c r="BS63" s="33" t="s">
        <v>289</v>
      </c>
      <c r="BT63" s="33" t="s">
        <v>289</v>
      </c>
      <c r="BU63" s="33" t="s">
        <v>289</v>
      </c>
      <c r="BV63" s="33" t="s">
        <v>289</v>
      </c>
      <c r="BW63" s="33" t="s">
        <v>289</v>
      </c>
      <c r="BX63" s="33" t="s">
        <v>289</v>
      </c>
      <c r="BY63" s="33" t="s">
        <v>289</v>
      </c>
      <c r="BZ63" s="33" t="s">
        <v>289</v>
      </c>
      <c r="CA63" s="33" t="s">
        <v>289</v>
      </c>
      <c r="CB63" s="33" t="s">
        <v>289</v>
      </c>
      <c r="CC63" s="33" t="s">
        <v>289</v>
      </c>
      <c r="CD63" s="33" t="s">
        <v>289</v>
      </c>
      <c r="CE63" s="33" t="s">
        <v>289</v>
      </c>
      <c r="CF63" s="33" t="s">
        <v>289</v>
      </c>
      <c r="CG63" s="33" t="s">
        <v>289</v>
      </c>
      <c r="CH63" s="33" t="s">
        <v>289</v>
      </c>
      <c r="CI63" s="33" t="s">
        <v>289</v>
      </c>
      <c r="CJ63" s="33" t="s">
        <v>289</v>
      </c>
      <c r="CK63" s="33" t="s">
        <v>289</v>
      </c>
      <c r="CL63" s="33" t="s">
        <v>289</v>
      </c>
      <c r="CM63" s="33" t="s">
        <v>289</v>
      </c>
      <c r="CN63" s="33" t="s">
        <v>289</v>
      </c>
      <c r="CO63" s="33" t="s">
        <v>289</v>
      </c>
      <c r="CP63" s="33" t="s">
        <v>289</v>
      </c>
      <c r="CQ63" s="33" t="s">
        <v>289</v>
      </c>
      <c r="CR63" s="33" t="s">
        <v>289</v>
      </c>
      <c r="CS63" s="33" t="s">
        <v>289</v>
      </c>
      <c r="CT63" s="33" t="s">
        <v>289</v>
      </c>
      <c r="CU63" s="33" t="s">
        <v>289</v>
      </c>
      <c r="CV63" s="33" t="s">
        <v>289</v>
      </c>
      <c r="CW63" s="33" t="s">
        <v>289</v>
      </c>
      <c r="CX63" s="33" t="s">
        <v>289</v>
      </c>
      <c r="CY63" s="33" t="s">
        <v>289</v>
      </c>
      <c r="CZ63" s="33" t="s">
        <v>289</v>
      </c>
      <c r="DA63" s="33" t="s">
        <v>289</v>
      </c>
      <c r="DB63" s="33" t="s">
        <v>289</v>
      </c>
      <c r="DC63" s="33" t="s">
        <v>289</v>
      </c>
      <c r="DD63" s="33" t="s">
        <v>289</v>
      </c>
      <c r="DE63" s="33" t="s">
        <v>289</v>
      </c>
      <c r="DF63" s="33" t="s">
        <v>289</v>
      </c>
      <c r="DG63" s="33" t="s">
        <v>289</v>
      </c>
      <c r="DH63" s="33" t="s">
        <v>289</v>
      </c>
      <c r="DI63" s="33" t="s">
        <v>289</v>
      </c>
      <c r="DJ63" s="33" t="s">
        <v>289</v>
      </c>
      <c r="DK63" s="33" t="s">
        <v>289</v>
      </c>
      <c r="DL63" s="33" t="s">
        <v>289</v>
      </c>
      <c r="DM63" s="33" t="s">
        <v>289</v>
      </c>
      <c r="DN63" s="33" t="s">
        <v>289</v>
      </c>
      <c r="DO63" s="33" t="s">
        <v>289</v>
      </c>
      <c r="DP63" s="33" t="s">
        <v>289</v>
      </c>
      <c r="DQ63" s="33" t="s">
        <v>289</v>
      </c>
      <c r="DR63" s="33" t="s">
        <v>289</v>
      </c>
      <c r="DS63" s="33" t="s">
        <v>289</v>
      </c>
      <c r="DT63" s="33" t="s">
        <v>289</v>
      </c>
      <c r="DU63" s="33" t="s">
        <v>289</v>
      </c>
      <c r="DV63" s="33" t="s">
        <v>289</v>
      </c>
      <c r="DW63" s="33" t="s">
        <v>289</v>
      </c>
      <c r="DX63" s="33" t="s">
        <v>289</v>
      </c>
      <c r="DY63" s="33" t="s">
        <v>289</v>
      </c>
      <c r="DZ63" s="33" t="s">
        <v>289</v>
      </c>
      <c r="EA63" s="33" t="s">
        <v>289</v>
      </c>
      <c r="EB63" s="33" t="s">
        <v>289</v>
      </c>
      <c r="EC63" s="33" t="s">
        <v>289</v>
      </c>
      <c r="ED63" s="33" t="s">
        <v>289</v>
      </c>
      <c r="EE63" s="33" t="s">
        <v>289</v>
      </c>
      <c r="EF63" s="33" t="s">
        <v>289</v>
      </c>
      <c r="EG63" s="33" t="s">
        <v>289</v>
      </c>
      <c r="EH63" s="33" t="s">
        <v>289</v>
      </c>
      <c r="EI63" s="33" t="s">
        <v>289</v>
      </c>
      <c r="EJ63" s="33" t="s">
        <v>289</v>
      </c>
      <c r="EK63" s="33" t="s">
        <v>289</v>
      </c>
      <c r="EL63" s="33" t="s">
        <v>289</v>
      </c>
      <c r="EM63" s="33" t="s">
        <v>289</v>
      </c>
      <c r="EN63" s="33" t="s">
        <v>289</v>
      </c>
      <c r="EO63" s="33" t="s">
        <v>289</v>
      </c>
      <c r="EP63" s="33" t="s">
        <v>289</v>
      </c>
      <c r="EQ63" s="33" t="s">
        <v>289</v>
      </c>
      <c r="ER63" s="33" t="s">
        <v>289</v>
      </c>
      <c r="ES63" s="33" t="s">
        <v>289</v>
      </c>
      <c r="ET63" s="33" t="s">
        <v>289</v>
      </c>
      <c r="EU63" s="33" t="s">
        <v>289</v>
      </c>
      <c r="EV63" s="33" t="s">
        <v>289</v>
      </c>
      <c r="EW63" s="33" t="s">
        <v>289</v>
      </c>
      <c r="EX63" s="33" t="s">
        <v>289</v>
      </c>
      <c r="EY63" s="33" t="s">
        <v>289</v>
      </c>
      <c r="EZ63" s="33" t="s">
        <v>289</v>
      </c>
      <c r="FA63" s="33" t="s">
        <v>289</v>
      </c>
      <c r="FB63" s="33" t="s">
        <v>289</v>
      </c>
      <c r="FC63" s="34" t="s">
        <v>289</v>
      </c>
      <c r="FD63" s="34" t="s">
        <v>289</v>
      </c>
      <c r="FE63" s="33" t="s">
        <v>289</v>
      </c>
      <c r="FF63" s="33" t="s">
        <v>289</v>
      </c>
      <c r="FG63" s="33" t="s">
        <v>289</v>
      </c>
      <c r="FH63" s="33" t="s">
        <v>289</v>
      </c>
      <c r="FI63" s="33" t="s">
        <v>289</v>
      </c>
      <c r="FJ63" s="33" t="s">
        <v>289</v>
      </c>
      <c r="FK63" s="33" t="s">
        <v>289</v>
      </c>
      <c r="FL63" s="34"/>
      <c r="FM63" s="33" t="s">
        <v>289</v>
      </c>
      <c r="FN63" s="34" t="s">
        <v>289</v>
      </c>
      <c r="FO63" s="33" t="s">
        <v>289</v>
      </c>
      <c r="FP63" s="33" t="s">
        <v>289</v>
      </c>
      <c r="FQ63" s="33" t="s">
        <v>289</v>
      </c>
      <c r="FR63" s="33" t="s">
        <v>289</v>
      </c>
      <c r="FS63" s="33" t="s">
        <v>289</v>
      </c>
      <c r="FT63" s="33" t="s">
        <v>289</v>
      </c>
      <c r="FU63" s="33" t="s">
        <v>289</v>
      </c>
      <c r="FV63" s="33" t="s">
        <v>289</v>
      </c>
      <c r="FW63" s="33" t="s">
        <v>289</v>
      </c>
      <c r="FX63" s="33" t="s">
        <v>289</v>
      </c>
      <c r="FY63" s="33" t="s">
        <v>289</v>
      </c>
      <c r="FZ63" s="33" t="s">
        <v>289</v>
      </c>
      <c r="GA63" s="33" t="s">
        <v>289</v>
      </c>
      <c r="GB63" s="33" t="s">
        <v>289</v>
      </c>
      <c r="GC63" s="33" t="s">
        <v>289</v>
      </c>
      <c r="GD63" s="33" t="s">
        <v>289</v>
      </c>
      <c r="GE63" s="33" t="s">
        <v>289</v>
      </c>
      <c r="GF63" s="33" t="s">
        <v>289</v>
      </c>
      <c r="GG63" s="33" t="s">
        <v>289</v>
      </c>
      <c r="GH63" s="33" t="s">
        <v>289</v>
      </c>
      <c r="GI63" s="33" t="s">
        <v>289</v>
      </c>
      <c r="GJ63" s="33" t="s">
        <v>289</v>
      </c>
      <c r="GK63" s="33" t="s">
        <v>289</v>
      </c>
      <c r="GL63" s="33" t="s">
        <v>289</v>
      </c>
      <c r="GM63" s="33" t="s">
        <v>289</v>
      </c>
      <c r="GN63" s="33" t="s">
        <v>289</v>
      </c>
      <c r="GO63" s="33" t="s">
        <v>289</v>
      </c>
      <c r="GP63" s="33" t="s">
        <v>289</v>
      </c>
      <c r="GQ63" s="33" t="s">
        <v>289</v>
      </c>
      <c r="GR63" s="33" t="s">
        <v>289</v>
      </c>
      <c r="GS63" s="33" t="s">
        <v>289</v>
      </c>
      <c r="GT63" s="33" t="s">
        <v>289</v>
      </c>
      <c r="GU63" s="33" t="s">
        <v>289</v>
      </c>
      <c r="GV63" s="33" t="s">
        <v>289</v>
      </c>
      <c r="GW63" s="33" t="s">
        <v>289</v>
      </c>
      <c r="GX63" s="33" t="s">
        <v>289</v>
      </c>
      <c r="GY63" s="33" t="s">
        <v>289</v>
      </c>
      <c r="GZ63" s="33" t="s">
        <v>289</v>
      </c>
      <c r="HA63" s="33" t="s">
        <v>289</v>
      </c>
      <c r="HB63" s="33" t="s">
        <v>289</v>
      </c>
      <c r="HC63" s="33" t="s">
        <v>289</v>
      </c>
      <c r="HD63" s="33" t="s">
        <v>289</v>
      </c>
      <c r="HE63" s="33" t="s">
        <v>289</v>
      </c>
      <c r="HF63" s="33" t="s">
        <v>289</v>
      </c>
      <c r="HG63" s="33" t="s">
        <v>289</v>
      </c>
      <c r="HH63" s="33" t="s">
        <v>289</v>
      </c>
      <c r="HI63" s="33" t="s">
        <v>289</v>
      </c>
      <c r="HJ63" s="33" t="s">
        <v>289</v>
      </c>
      <c r="HK63" s="33" t="s">
        <v>289</v>
      </c>
      <c r="HL63" s="33" t="s">
        <v>2453</v>
      </c>
      <c r="HM63" s="33" t="s">
        <v>289</v>
      </c>
      <c r="HN63" s="33" t="s">
        <v>2722</v>
      </c>
      <c r="HO63" s="33" t="s">
        <v>289</v>
      </c>
      <c r="HP63" s="33" t="s">
        <v>2723</v>
      </c>
      <c r="HQ63" s="33" t="s">
        <v>2724</v>
      </c>
      <c r="HR63" s="33" t="s">
        <v>2724</v>
      </c>
      <c r="HS63" s="33" t="s">
        <v>2457</v>
      </c>
      <c r="HT63" s="33" t="s">
        <v>745</v>
      </c>
      <c r="HU63" s="33" t="s">
        <v>2458</v>
      </c>
      <c r="HV63" s="33" t="s">
        <v>289</v>
      </c>
      <c r="HW63" s="33" t="s">
        <v>289</v>
      </c>
      <c r="HX63" s="33" t="s">
        <v>289</v>
      </c>
      <c r="HY63" s="33" t="s">
        <v>289</v>
      </c>
      <c r="HZ63" s="33" t="s">
        <v>289</v>
      </c>
      <c r="IA63" s="33">
        <v>0</v>
      </c>
      <c r="IB63" s="33" t="s">
        <v>289</v>
      </c>
      <c r="IC63" s="33" t="s">
        <v>176</v>
      </c>
      <c r="ID63" s="33">
        <v>0</v>
      </c>
      <c r="IE63" s="33" t="s">
        <v>117</v>
      </c>
      <c r="IF63" s="33" t="s">
        <v>289</v>
      </c>
      <c r="IG63" s="33" t="s">
        <v>289</v>
      </c>
      <c r="IH63" s="33" t="s">
        <v>289</v>
      </c>
      <c r="II63" s="33" t="s">
        <v>289</v>
      </c>
      <c r="IJ63" s="33" t="s">
        <v>289</v>
      </c>
      <c r="IK63" s="33" t="s">
        <v>289</v>
      </c>
      <c r="IL63" s="33" t="s">
        <v>289</v>
      </c>
      <c r="IM63" s="33" t="s">
        <v>289</v>
      </c>
      <c r="IN63" s="33" t="s">
        <v>289</v>
      </c>
      <c r="IO63" s="33" t="s">
        <v>289</v>
      </c>
      <c r="IP63" s="33" t="s">
        <v>289</v>
      </c>
      <c r="IQ63" s="33" t="s">
        <v>289</v>
      </c>
      <c r="IR63" s="33"/>
      <c r="IS63" s="33"/>
      <c r="IT63" s="33"/>
      <c r="IU63" s="33"/>
      <c r="IV63" s="33"/>
      <c r="IW63" s="33" t="s">
        <v>289</v>
      </c>
      <c r="IX63" s="33" t="s">
        <v>289</v>
      </c>
      <c r="IY63" s="33">
        <v>153562906</v>
      </c>
      <c r="IZ63" s="33" t="s">
        <v>2725</v>
      </c>
      <c r="JA63" s="33" t="s">
        <v>2726</v>
      </c>
      <c r="JB63" s="33" t="s">
        <v>289</v>
      </c>
      <c r="JC63" s="33">
        <v>36</v>
      </c>
    </row>
    <row r="64" spans="2:263" x14ac:dyDescent="0.35">
      <c r="B64" s="33" t="s">
        <v>2729</v>
      </c>
      <c r="C64" s="33" t="s">
        <v>2727</v>
      </c>
      <c r="D64" s="33" t="s">
        <v>2728</v>
      </c>
      <c r="E64" s="33" t="s">
        <v>2359</v>
      </c>
      <c r="F64" s="33"/>
      <c r="G64" s="33"/>
      <c r="H64" s="33" t="s">
        <v>289</v>
      </c>
      <c r="I64" s="33" t="s">
        <v>2359</v>
      </c>
      <c r="J64" s="33" t="s">
        <v>198</v>
      </c>
      <c r="K64" s="33" t="s">
        <v>289</v>
      </c>
      <c r="L64" s="33" t="s">
        <v>199</v>
      </c>
      <c r="M64" s="33" t="s">
        <v>198</v>
      </c>
      <c r="N64" s="33" t="s">
        <v>198</v>
      </c>
      <c r="O64" s="33" t="s">
        <v>206</v>
      </c>
      <c r="P64" s="33" t="s">
        <v>289</v>
      </c>
      <c r="Q64" s="33" t="s">
        <v>120</v>
      </c>
      <c r="R64" s="33" t="s">
        <v>122</v>
      </c>
      <c r="S64" s="33" t="s">
        <v>998</v>
      </c>
      <c r="T64" s="33" t="s">
        <v>207</v>
      </c>
      <c r="U64" s="33" t="s">
        <v>122</v>
      </c>
      <c r="V64" s="33" t="s">
        <v>997</v>
      </c>
      <c r="W64" s="33" t="s">
        <v>998</v>
      </c>
      <c r="X64" s="33" t="s">
        <v>2413</v>
      </c>
      <c r="Y64" s="33" t="s">
        <v>289</v>
      </c>
      <c r="Z64" s="34" t="s">
        <v>2413</v>
      </c>
      <c r="AA64" s="33" t="s">
        <v>2414</v>
      </c>
      <c r="AB64" s="33" t="s">
        <v>289</v>
      </c>
      <c r="AC64" s="34" t="s">
        <v>2414</v>
      </c>
      <c r="AD64" s="33" t="s">
        <v>2361</v>
      </c>
      <c r="AE64" s="33" t="s">
        <v>208</v>
      </c>
      <c r="AF64" s="33" t="s">
        <v>2414</v>
      </c>
      <c r="AG64" s="33" t="s">
        <v>2414</v>
      </c>
      <c r="AH64" s="33" t="s">
        <v>2452</v>
      </c>
      <c r="AI64" s="33" t="s">
        <v>112</v>
      </c>
      <c r="AJ64" s="33" t="s">
        <v>289</v>
      </c>
      <c r="AK64" s="33" t="s">
        <v>112</v>
      </c>
      <c r="AL64" s="33" t="s">
        <v>289</v>
      </c>
      <c r="AM64" s="33" t="s">
        <v>2340</v>
      </c>
      <c r="AN64" s="33" t="s">
        <v>289</v>
      </c>
      <c r="AO64" s="33" t="s">
        <v>289</v>
      </c>
      <c r="AP64" s="33" t="s">
        <v>289</v>
      </c>
      <c r="AQ64" s="33" t="s">
        <v>289</v>
      </c>
      <c r="AR64" s="33" t="s">
        <v>289</v>
      </c>
      <c r="AS64" s="33" t="s">
        <v>289</v>
      </c>
      <c r="AT64" s="33" t="s">
        <v>289</v>
      </c>
      <c r="AU64" s="33" t="s">
        <v>289</v>
      </c>
      <c r="AV64" s="33" t="s">
        <v>289</v>
      </c>
      <c r="AW64" s="33" t="s">
        <v>289</v>
      </c>
      <c r="AX64" s="33" t="s">
        <v>289</v>
      </c>
      <c r="AY64" s="33" t="s">
        <v>289</v>
      </c>
      <c r="AZ64" s="33" t="s">
        <v>289</v>
      </c>
      <c r="BA64" s="33" t="s">
        <v>289</v>
      </c>
      <c r="BB64" s="33" t="s">
        <v>289</v>
      </c>
      <c r="BC64" s="33" t="s">
        <v>289</v>
      </c>
      <c r="BD64" s="33" t="s">
        <v>289</v>
      </c>
      <c r="BE64" s="33" t="s">
        <v>289</v>
      </c>
      <c r="BF64" s="33" t="s">
        <v>289</v>
      </c>
      <c r="BG64" s="33" t="s">
        <v>289</v>
      </c>
      <c r="BH64" s="33" t="s">
        <v>289</v>
      </c>
      <c r="BI64" s="33" t="s">
        <v>289</v>
      </c>
      <c r="BJ64" s="33" t="s">
        <v>289</v>
      </c>
      <c r="BK64" s="33" t="s">
        <v>289</v>
      </c>
      <c r="BL64" s="33" t="s">
        <v>289</v>
      </c>
      <c r="BM64" s="33" t="s">
        <v>289</v>
      </c>
      <c r="BN64" s="33" t="s">
        <v>289</v>
      </c>
      <c r="BO64" s="33" t="s">
        <v>289</v>
      </c>
      <c r="BP64" s="33" t="s">
        <v>289</v>
      </c>
      <c r="BQ64" s="33" t="s">
        <v>289</v>
      </c>
      <c r="BR64" s="33" t="s">
        <v>289</v>
      </c>
      <c r="BS64" s="33" t="s">
        <v>289</v>
      </c>
      <c r="BT64" s="33" t="s">
        <v>289</v>
      </c>
      <c r="BU64" s="33" t="s">
        <v>289</v>
      </c>
      <c r="BV64" s="33" t="s">
        <v>289</v>
      </c>
      <c r="BW64" s="33" t="s">
        <v>289</v>
      </c>
      <c r="BX64" s="33" t="s">
        <v>289</v>
      </c>
      <c r="BY64" s="33" t="s">
        <v>289</v>
      </c>
      <c r="BZ64" s="33" t="s">
        <v>289</v>
      </c>
      <c r="CA64" s="33" t="s">
        <v>289</v>
      </c>
      <c r="CB64" s="33" t="s">
        <v>289</v>
      </c>
      <c r="CC64" s="33" t="s">
        <v>289</v>
      </c>
      <c r="CD64" s="33" t="s">
        <v>289</v>
      </c>
      <c r="CE64" s="33" t="s">
        <v>289</v>
      </c>
      <c r="CF64" s="33" t="s">
        <v>289</v>
      </c>
      <c r="CG64" s="33" t="s">
        <v>289</v>
      </c>
      <c r="CH64" s="33" t="s">
        <v>289</v>
      </c>
      <c r="CI64" s="33" t="s">
        <v>289</v>
      </c>
      <c r="CJ64" s="33" t="s">
        <v>289</v>
      </c>
      <c r="CK64" s="33" t="s">
        <v>289</v>
      </c>
      <c r="CL64" s="33" t="s">
        <v>289</v>
      </c>
      <c r="CM64" s="33" t="s">
        <v>289</v>
      </c>
      <c r="CN64" s="33" t="s">
        <v>289</v>
      </c>
      <c r="CO64" s="33" t="s">
        <v>289</v>
      </c>
      <c r="CP64" s="33" t="s">
        <v>289</v>
      </c>
      <c r="CQ64" s="33" t="s">
        <v>289</v>
      </c>
      <c r="CR64" s="33" t="s">
        <v>289</v>
      </c>
      <c r="CS64" s="33" t="s">
        <v>289</v>
      </c>
      <c r="CT64" s="33" t="s">
        <v>289</v>
      </c>
      <c r="CU64" s="33" t="s">
        <v>289</v>
      </c>
      <c r="CV64" s="33" t="s">
        <v>289</v>
      </c>
      <c r="CW64" s="33" t="s">
        <v>289</v>
      </c>
      <c r="CX64" s="33" t="s">
        <v>289</v>
      </c>
      <c r="CY64" s="33" t="s">
        <v>289</v>
      </c>
      <c r="CZ64" s="33" t="s">
        <v>289</v>
      </c>
      <c r="DA64" s="33" t="s">
        <v>289</v>
      </c>
      <c r="DB64" s="33" t="s">
        <v>289</v>
      </c>
      <c r="DC64" s="33" t="s">
        <v>289</v>
      </c>
      <c r="DD64" s="33" t="s">
        <v>289</v>
      </c>
      <c r="DE64" s="33" t="s">
        <v>289</v>
      </c>
      <c r="DF64" s="33" t="s">
        <v>289</v>
      </c>
      <c r="DG64" s="33" t="s">
        <v>289</v>
      </c>
      <c r="DH64" s="33" t="s">
        <v>289</v>
      </c>
      <c r="DI64" s="33" t="s">
        <v>289</v>
      </c>
      <c r="DJ64" s="33" t="s">
        <v>289</v>
      </c>
      <c r="DK64" s="33" t="s">
        <v>289</v>
      </c>
      <c r="DL64" s="33" t="s">
        <v>289</v>
      </c>
      <c r="DM64" s="33" t="s">
        <v>289</v>
      </c>
      <c r="DN64" s="33" t="s">
        <v>289</v>
      </c>
      <c r="DO64" s="33" t="s">
        <v>289</v>
      </c>
      <c r="DP64" s="33" t="s">
        <v>289</v>
      </c>
      <c r="DQ64" s="33" t="s">
        <v>289</v>
      </c>
      <c r="DR64" s="33" t="s">
        <v>289</v>
      </c>
      <c r="DS64" s="33" t="s">
        <v>289</v>
      </c>
      <c r="DT64" s="33" t="s">
        <v>289</v>
      </c>
      <c r="DU64" s="33" t="s">
        <v>289</v>
      </c>
      <c r="DV64" s="33" t="s">
        <v>289</v>
      </c>
      <c r="DW64" s="33" t="s">
        <v>289</v>
      </c>
      <c r="DX64" s="33" t="s">
        <v>289</v>
      </c>
      <c r="DY64" s="33" t="s">
        <v>289</v>
      </c>
      <c r="DZ64" s="33" t="s">
        <v>289</v>
      </c>
      <c r="EA64" s="33" t="s">
        <v>289</v>
      </c>
      <c r="EB64" s="33" t="s">
        <v>289</v>
      </c>
      <c r="EC64" s="33" t="s">
        <v>289</v>
      </c>
      <c r="ED64" s="33" t="s">
        <v>289</v>
      </c>
      <c r="EE64" s="33" t="s">
        <v>289</v>
      </c>
      <c r="EF64" s="33" t="s">
        <v>289</v>
      </c>
      <c r="EG64" s="33" t="s">
        <v>289</v>
      </c>
      <c r="EH64" s="33" t="s">
        <v>289</v>
      </c>
      <c r="EI64" s="33" t="s">
        <v>289</v>
      </c>
      <c r="EJ64" s="33" t="s">
        <v>289</v>
      </c>
      <c r="EK64" s="33" t="s">
        <v>289</v>
      </c>
      <c r="EL64" s="33" t="s">
        <v>289</v>
      </c>
      <c r="EM64" s="33" t="s">
        <v>289</v>
      </c>
      <c r="EN64" s="33" t="s">
        <v>289</v>
      </c>
      <c r="EO64" s="33" t="s">
        <v>289</v>
      </c>
      <c r="EP64" s="33" t="s">
        <v>289</v>
      </c>
      <c r="EQ64" s="33" t="s">
        <v>289</v>
      </c>
      <c r="ER64" s="33" t="s">
        <v>289</v>
      </c>
      <c r="ES64" s="33" t="s">
        <v>289</v>
      </c>
      <c r="ET64" s="33" t="s">
        <v>289</v>
      </c>
      <c r="EU64" s="33" t="s">
        <v>289</v>
      </c>
      <c r="EV64" s="33" t="s">
        <v>289</v>
      </c>
      <c r="EW64" s="33" t="s">
        <v>289</v>
      </c>
      <c r="EX64" s="33" t="s">
        <v>289</v>
      </c>
      <c r="EY64" s="33" t="s">
        <v>289</v>
      </c>
      <c r="EZ64" s="33" t="s">
        <v>289</v>
      </c>
      <c r="FA64" s="33" t="s">
        <v>289</v>
      </c>
      <c r="FB64" s="33" t="s">
        <v>289</v>
      </c>
      <c r="FC64" s="34" t="s">
        <v>289</v>
      </c>
      <c r="FD64" s="34" t="s">
        <v>289</v>
      </c>
      <c r="FE64" s="33" t="s">
        <v>289</v>
      </c>
      <c r="FF64" s="33" t="s">
        <v>289</v>
      </c>
      <c r="FG64" s="33" t="s">
        <v>289</v>
      </c>
      <c r="FH64" s="33" t="s">
        <v>289</v>
      </c>
      <c r="FI64" s="33" t="s">
        <v>289</v>
      </c>
      <c r="FJ64" s="33" t="s">
        <v>289</v>
      </c>
      <c r="FK64" s="33" t="s">
        <v>289</v>
      </c>
      <c r="FL64" s="34"/>
      <c r="FM64" s="33" t="s">
        <v>289</v>
      </c>
      <c r="FN64" s="34" t="s">
        <v>289</v>
      </c>
      <c r="FO64" s="33" t="s">
        <v>289</v>
      </c>
      <c r="FP64" s="33" t="s">
        <v>289</v>
      </c>
      <c r="FQ64" s="33" t="s">
        <v>289</v>
      </c>
      <c r="FR64" s="33" t="s">
        <v>289</v>
      </c>
      <c r="FS64" s="33" t="s">
        <v>289</v>
      </c>
      <c r="FT64" s="33" t="s">
        <v>289</v>
      </c>
      <c r="FU64" s="33" t="s">
        <v>289</v>
      </c>
      <c r="FV64" s="33" t="s">
        <v>289</v>
      </c>
      <c r="FW64" s="33" t="s">
        <v>289</v>
      </c>
      <c r="FX64" s="33" t="s">
        <v>289</v>
      </c>
      <c r="FY64" s="33" t="s">
        <v>289</v>
      </c>
      <c r="FZ64" s="33" t="s">
        <v>289</v>
      </c>
      <c r="GA64" s="33" t="s">
        <v>289</v>
      </c>
      <c r="GB64" s="33" t="s">
        <v>289</v>
      </c>
      <c r="GC64" s="33" t="s">
        <v>289</v>
      </c>
      <c r="GD64" s="33" t="s">
        <v>289</v>
      </c>
      <c r="GE64" s="33" t="s">
        <v>289</v>
      </c>
      <c r="GF64" s="33" t="s">
        <v>289</v>
      </c>
      <c r="GG64" s="33" t="s">
        <v>289</v>
      </c>
      <c r="GH64" s="33" t="s">
        <v>289</v>
      </c>
      <c r="GI64" s="33" t="s">
        <v>289</v>
      </c>
      <c r="GJ64" s="33" t="s">
        <v>289</v>
      </c>
      <c r="GK64" s="33" t="s">
        <v>289</v>
      </c>
      <c r="GL64" s="33" t="s">
        <v>289</v>
      </c>
      <c r="GM64" s="33" t="s">
        <v>289</v>
      </c>
      <c r="GN64" s="33" t="s">
        <v>289</v>
      </c>
      <c r="GO64" s="33" t="s">
        <v>289</v>
      </c>
      <c r="GP64" s="33" t="s">
        <v>289</v>
      </c>
      <c r="GQ64" s="33" t="s">
        <v>289</v>
      </c>
      <c r="GR64" s="33" t="s">
        <v>289</v>
      </c>
      <c r="GS64" s="33" t="s">
        <v>289</v>
      </c>
      <c r="GT64" s="33" t="s">
        <v>289</v>
      </c>
      <c r="GU64" s="33" t="s">
        <v>289</v>
      </c>
      <c r="GV64" s="33" t="s">
        <v>289</v>
      </c>
      <c r="GW64" s="33" t="s">
        <v>289</v>
      </c>
      <c r="GX64" s="33" t="s">
        <v>289</v>
      </c>
      <c r="GY64" s="33" t="s">
        <v>289</v>
      </c>
      <c r="GZ64" s="33" t="s">
        <v>289</v>
      </c>
      <c r="HA64" s="33" t="s">
        <v>289</v>
      </c>
      <c r="HB64" s="33" t="s">
        <v>289</v>
      </c>
      <c r="HC64" s="33" t="s">
        <v>289</v>
      </c>
      <c r="HD64" s="33" t="s">
        <v>289</v>
      </c>
      <c r="HE64" s="33" t="s">
        <v>289</v>
      </c>
      <c r="HF64" s="33" t="s">
        <v>289</v>
      </c>
      <c r="HG64" s="33" t="s">
        <v>289</v>
      </c>
      <c r="HH64" s="33" t="s">
        <v>289</v>
      </c>
      <c r="HI64" s="33" t="s">
        <v>289</v>
      </c>
      <c r="HJ64" s="33" t="s">
        <v>289</v>
      </c>
      <c r="HK64" s="33" t="s">
        <v>289</v>
      </c>
      <c r="HL64" s="33" t="s">
        <v>2453</v>
      </c>
      <c r="HM64" s="33" t="s">
        <v>289</v>
      </c>
      <c r="HN64" s="33" t="s">
        <v>2454</v>
      </c>
      <c r="HO64" s="33" t="s">
        <v>289</v>
      </c>
      <c r="HP64" s="33" t="s">
        <v>2455</v>
      </c>
      <c r="HQ64" s="33" t="s">
        <v>2456</v>
      </c>
      <c r="HR64" s="33" t="s">
        <v>2456</v>
      </c>
      <c r="HS64" s="33" t="s">
        <v>2457</v>
      </c>
      <c r="HT64" s="33" t="s">
        <v>745</v>
      </c>
      <c r="HU64" s="33" t="s">
        <v>2458</v>
      </c>
      <c r="HV64" s="33" t="s">
        <v>289</v>
      </c>
      <c r="HW64" s="33" t="s">
        <v>289</v>
      </c>
      <c r="HX64" s="33" t="s">
        <v>289</v>
      </c>
      <c r="HY64" s="33" t="s">
        <v>289</v>
      </c>
      <c r="HZ64" s="33" t="s">
        <v>289</v>
      </c>
      <c r="IA64" s="33">
        <v>25</v>
      </c>
      <c r="IB64" s="33" t="s">
        <v>289</v>
      </c>
      <c r="IC64" s="33" t="s">
        <v>176</v>
      </c>
      <c r="ID64" s="33">
        <v>25</v>
      </c>
      <c r="IE64" s="33" t="s">
        <v>117</v>
      </c>
      <c r="IF64" s="33" t="s">
        <v>289</v>
      </c>
      <c r="IG64" s="33" t="s">
        <v>289</v>
      </c>
      <c r="IH64" s="33" t="s">
        <v>289</v>
      </c>
      <c r="II64" s="33" t="s">
        <v>289</v>
      </c>
      <c r="IJ64" s="33" t="s">
        <v>289</v>
      </c>
      <c r="IK64" s="33" t="s">
        <v>289</v>
      </c>
      <c r="IL64" s="33" t="s">
        <v>289</v>
      </c>
      <c r="IM64" s="33" t="s">
        <v>289</v>
      </c>
      <c r="IN64" s="33" t="s">
        <v>289</v>
      </c>
      <c r="IO64" s="33" t="s">
        <v>289</v>
      </c>
      <c r="IP64" s="33" t="s">
        <v>289</v>
      </c>
      <c r="IQ64" s="33" t="s">
        <v>289</v>
      </c>
      <c r="IR64" s="33"/>
      <c r="IS64" s="33"/>
      <c r="IT64" s="33"/>
      <c r="IU64" s="33"/>
      <c r="IV64" s="33"/>
      <c r="IW64" s="33" t="s">
        <v>289</v>
      </c>
      <c r="IX64" s="33" t="s">
        <v>289</v>
      </c>
      <c r="IY64" s="33">
        <v>153562911</v>
      </c>
      <c r="IZ64" s="33" t="s">
        <v>2729</v>
      </c>
      <c r="JA64" s="33" t="s">
        <v>2730</v>
      </c>
      <c r="JB64" s="33" t="s">
        <v>289</v>
      </c>
      <c r="JC64" s="33">
        <v>38</v>
      </c>
    </row>
    <row r="65" spans="2:263" x14ac:dyDescent="0.35">
      <c r="B65" s="33" t="s">
        <v>2736</v>
      </c>
      <c r="C65" s="33" t="s">
        <v>2731</v>
      </c>
      <c r="D65" s="33" t="s">
        <v>2732</v>
      </c>
      <c r="E65" s="33" t="s">
        <v>2379</v>
      </c>
      <c r="F65" s="33"/>
      <c r="G65" s="33"/>
      <c r="H65" s="33" t="s">
        <v>289</v>
      </c>
      <c r="I65" s="33" t="s">
        <v>2379</v>
      </c>
      <c r="J65" s="33" t="s">
        <v>244</v>
      </c>
      <c r="K65" s="33" t="s">
        <v>289</v>
      </c>
      <c r="L65" s="33" t="s">
        <v>245</v>
      </c>
      <c r="M65" s="33" t="s">
        <v>244</v>
      </c>
      <c r="N65" s="33" t="s">
        <v>244</v>
      </c>
      <c r="O65" s="33" t="s">
        <v>246</v>
      </c>
      <c r="P65" s="33" t="s">
        <v>289</v>
      </c>
      <c r="Q65" s="33" t="s">
        <v>247</v>
      </c>
      <c r="R65" s="33" t="s">
        <v>248</v>
      </c>
      <c r="S65" s="33" t="s">
        <v>140</v>
      </c>
      <c r="T65" s="33" t="s">
        <v>249</v>
      </c>
      <c r="U65" s="33" t="s">
        <v>248</v>
      </c>
      <c r="V65" s="33" t="s">
        <v>529</v>
      </c>
      <c r="W65" s="33" t="s">
        <v>140</v>
      </c>
      <c r="X65" s="33" t="s">
        <v>248</v>
      </c>
      <c r="Y65" s="33" t="s">
        <v>289</v>
      </c>
      <c r="Z65" s="34" t="s">
        <v>248</v>
      </c>
      <c r="AA65" s="33" t="s">
        <v>110</v>
      </c>
      <c r="AB65" s="33" t="s">
        <v>251</v>
      </c>
      <c r="AC65" s="34" t="s">
        <v>251</v>
      </c>
      <c r="AD65" s="33" t="s">
        <v>2361</v>
      </c>
      <c r="AE65" s="33" t="s">
        <v>111</v>
      </c>
      <c r="AF65" s="33" t="s">
        <v>110</v>
      </c>
      <c r="AG65" s="33" t="s">
        <v>251</v>
      </c>
      <c r="AH65" s="33" t="s">
        <v>2452</v>
      </c>
      <c r="AI65" s="33" t="s">
        <v>112</v>
      </c>
      <c r="AJ65" s="33" t="s">
        <v>289</v>
      </c>
      <c r="AK65" s="33" t="s">
        <v>112</v>
      </c>
      <c r="AL65" s="33" t="s">
        <v>289</v>
      </c>
      <c r="AM65" s="33" t="s">
        <v>2340</v>
      </c>
      <c r="AN65" s="33" t="s">
        <v>289</v>
      </c>
      <c r="AO65" s="33" t="s">
        <v>289</v>
      </c>
      <c r="AP65" s="33" t="s">
        <v>289</v>
      </c>
      <c r="AQ65" s="33" t="s">
        <v>289</v>
      </c>
      <c r="AR65" s="33" t="s">
        <v>289</v>
      </c>
      <c r="AS65" s="33" t="s">
        <v>289</v>
      </c>
      <c r="AT65" s="33" t="s">
        <v>289</v>
      </c>
      <c r="AU65" s="33" t="s">
        <v>289</v>
      </c>
      <c r="AV65" s="33" t="s">
        <v>289</v>
      </c>
      <c r="AW65" s="33" t="s">
        <v>289</v>
      </c>
      <c r="AX65" s="33" t="s">
        <v>289</v>
      </c>
      <c r="AY65" s="33" t="s">
        <v>289</v>
      </c>
      <c r="AZ65" s="33" t="s">
        <v>289</v>
      </c>
      <c r="BA65" s="33" t="s">
        <v>289</v>
      </c>
      <c r="BB65" s="33" t="s">
        <v>289</v>
      </c>
      <c r="BC65" s="33" t="s">
        <v>289</v>
      </c>
      <c r="BD65" s="33" t="s">
        <v>289</v>
      </c>
      <c r="BE65" s="33" t="s">
        <v>289</v>
      </c>
      <c r="BF65" s="33" t="s">
        <v>289</v>
      </c>
      <c r="BG65" s="33" t="s">
        <v>289</v>
      </c>
      <c r="BH65" s="33" t="s">
        <v>289</v>
      </c>
      <c r="BI65" s="33" t="s">
        <v>289</v>
      </c>
      <c r="BJ65" s="33" t="s">
        <v>289</v>
      </c>
      <c r="BK65" s="33" t="s">
        <v>289</v>
      </c>
      <c r="BL65" s="33" t="s">
        <v>289</v>
      </c>
      <c r="BM65" s="33" t="s">
        <v>289</v>
      </c>
      <c r="BN65" s="33" t="s">
        <v>289</v>
      </c>
      <c r="BO65" s="33" t="s">
        <v>289</v>
      </c>
      <c r="BP65" s="33" t="s">
        <v>289</v>
      </c>
      <c r="BQ65" s="33" t="s">
        <v>289</v>
      </c>
      <c r="BR65" s="33" t="s">
        <v>289</v>
      </c>
      <c r="BS65" s="33" t="s">
        <v>289</v>
      </c>
      <c r="BT65" s="33" t="s">
        <v>289</v>
      </c>
      <c r="BU65" s="33" t="s">
        <v>289</v>
      </c>
      <c r="BV65" s="33" t="s">
        <v>289</v>
      </c>
      <c r="BW65" s="33" t="s">
        <v>289</v>
      </c>
      <c r="BX65" s="33" t="s">
        <v>289</v>
      </c>
      <c r="BY65" s="33" t="s">
        <v>289</v>
      </c>
      <c r="BZ65" s="33" t="s">
        <v>289</v>
      </c>
      <c r="CA65" s="33" t="s">
        <v>289</v>
      </c>
      <c r="CB65" s="33" t="s">
        <v>289</v>
      </c>
      <c r="CC65" s="33" t="s">
        <v>289</v>
      </c>
      <c r="CD65" s="33" t="s">
        <v>289</v>
      </c>
      <c r="CE65" s="33" t="s">
        <v>289</v>
      </c>
      <c r="CF65" s="33" t="s">
        <v>289</v>
      </c>
      <c r="CG65" s="33" t="s">
        <v>289</v>
      </c>
      <c r="CH65" s="33" t="s">
        <v>289</v>
      </c>
      <c r="CI65" s="33" t="s">
        <v>289</v>
      </c>
      <c r="CJ65" s="33" t="s">
        <v>289</v>
      </c>
      <c r="CK65" s="33" t="s">
        <v>289</v>
      </c>
      <c r="CL65" s="33" t="s">
        <v>289</v>
      </c>
      <c r="CM65" s="33" t="s">
        <v>289</v>
      </c>
      <c r="CN65" s="33" t="s">
        <v>289</v>
      </c>
      <c r="CO65" s="33" t="s">
        <v>289</v>
      </c>
      <c r="CP65" s="33" t="s">
        <v>289</v>
      </c>
      <c r="CQ65" s="33" t="s">
        <v>289</v>
      </c>
      <c r="CR65" s="33" t="s">
        <v>289</v>
      </c>
      <c r="CS65" s="33" t="s">
        <v>289</v>
      </c>
      <c r="CT65" s="33" t="s">
        <v>289</v>
      </c>
      <c r="CU65" s="33" t="s">
        <v>289</v>
      </c>
      <c r="CV65" s="33" t="s">
        <v>289</v>
      </c>
      <c r="CW65" s="33" t="s">
        <v>289</v>
      </c>
      <c r="CX65" s="33" t="s">
        <v>289</v>
      </c>
      <c r="CY65" s="33" t="s">
        <v>289</v>
      </c>
      <c r="CZ65" s="33" t="s">
        <v>289</v>
      </c>
      <c r="DA65" s="33" t="s">
        <v>289</v>
      </c>
      <c r="DB65" s="33" t="s">
        <v>289</v>
      </c>
      <c r="DC65" s="33" t="s">
        <v>289</v>
      </c>
      <c r="DD65" s="33" t="s">
        <v>289</v>
      </c>
      <c r="DE65" s="33" t="s">
        <v>289</v>
      </c>
      <c r="DF65" s="33" t="s">
        <v>289</v>
      </c>
      <c r="DG65" s="33" t="s">
        <v>289</v>
      </c>
      <c r="DH65" s="33" t="s">
        <v>289</v>
      </c>
      <c r="DI65" s="33" t="s">
        <v>289</v>
      </c>
      <c r="DJ65" s="33" t="s">
        <v>289</v>
      </c>
      <c r="DK65" s="33" t="s">
        <v>289</v>
      </c>
      <c r="DL65" s="33" t="s">
        <v>289</v>
      </c>
      <c r="DM65" s="33" t="s">
        <v>289</v>
      </c>
      <c r="DN65" s="33" t="s">
        <v>289</v>
      </c>
      <c r="DO65" s="33" t="s">
        <v>289</v>
      </c>
      <c r="DP65" s="33" t="s">
        <v>289</v>
      </c>
      <c r="DQ65" s="33" t="s">
        <v>289</v>
      </c>
      <c r="DR65" s="33" t="s">
        <v>289</v>
      </c>
      <c r="DS65" s="33" t="s">
        <v>289</v>
      </c>
      <c r="DT65" s="33" t="s">
        <v>289</v>
      </c>
      <c r="DU65" s="33" t="s">
        <v>289</v>
      </c>
      <c r="DV65" s="33" t="s">
        <v>289</v>
      </c>
      <c r="DW65" s="33" t="s">
        <v>289</v>
      </c>
      <c r="DX65" s="33" t="s">
        <v>289</v>
      </c>
      <c r="DY65" s="33" t="s">
        <v>289</v>
      </c>
      <c r="DZ65" s="33" t="s">
        <v>289</v>
      </c>
      <c r="EA65" s="33" t="s">
        <v>289</v>
      </c>
      <c r="EB65" s="33" t="s">
        <v>289</v>
      </c>
      <c r="EC65" s="33" t="s">
        <v>289</v>
      </c>
      <c r="ED65" s="33" t="s">
        <v>289</v>
      </c>
      <c r="EE65" s="33" t="s">
        <v>289</v>
      </c>
      <c r="EF65" s="33" t="s">
        <v>289</v>
      </c>
      <c r="EG65" s="33" t="s">
        <v>289</v>
      </c>
      <c r="EH65" s="33" t="s">
        <v>289</v>
      </c>
      <c r="EI65" s="33" t="s">
        <v>289</v>
      </c>
      <c r="EJ65" s="33" t="s">
        <v>289</v>
      </c>
      <c r="EK65" s="33" t="s">
        <v>289</v>
      </c>
      <c r="EL65" s="33" t="s">
        <v>289</v>
      </c>
      <c r="EM65" s="33" t="s">
        <v>289</v>
      </c>
      <c r="EN65" s="33" t="s">
        <v>289</v>
      </c>
      <c r="EO65" s="33" t="s">
        <v>289</v>
      </c>
      <c r="EP65" s="33" t="s">
        <v>289</v>
      </c>
      <c r="EQ65" s="33" t="s">
        <v>289</v>
      </c>
      <c r="ER65" s="33" t="s">
        <v>289</v>
      </c>
      <c r="ES65" s="33" t="s">
        <v>289</v>
      </c>
      <c r="ET65" s="33" t="s">
        <v>289</v>
      </c>
      <c r="EU65" s="33" t="s">
        <v>289</v>
      </c>
      <c r="EV65" s="33" t="s">
        <v>289</v>
      </c>
      <c r="EW65" s="33" t="s">
        <v>289</v>
      </c>
      <c r="EX65" s="33" t="s">
        <v>289</v>
      </c>
      <c r="EY65" s="33" t="s">
        <v>289</v>
      </c>
      <c r="EZ65" s="33" t="s">
        <v>289</v>
      </c>
      <c r="FA65" s="33" t="s">
        <v>289</v>
      </c>
      <c r="FB65" s="33" t="s">
        <v>289</v>
      </c>
      <c r="FC65" s="34" t="s">
        <v>289</v>
      </c>
      <c r="FD65" s="34" t="s">
        <v>289</v>
      </c>
      <c r="FE65" s="33" t="s">
        <v>289</v>
      </c>
      <c r="FF65" s="33" t="s">
        <v>289</v>
      </c>
      <c r="FG65" s="33" t="s">
        <v>289</v>
      </c>
      <c r="FH65" s="33" t="s">
        <v>289</v>
      </c>
      <c r="FI65" s="33" t="s">
        <v>289</v>
      </c>
      <c r="FJ65" s="33" t="s">
        <v>289</v>
      </c>
      <c r="FK65" s="33" t="s">
        <v>289</v>
      </c>
      <c r="FL65" s="34"/>
      <c r="FM65" s="33" t="s">
        <v>289</v>
      </c>
      <c r="FN65" s="34" t="s">
        <v>289</v>
      </c>
      <c r="FO65" s="33" t="s">
        <v>289</v>
      </c>
      <c r="FP65" s="33" t="s">
        <v>289</v>
      </c>
      <c r="FQ65" s="33" t="s">
        <v>289</v>
      </c>
      <c r="FR65" s="33" t="s">
        <v>289</v>
      </c>
      <c r="FS65" s="33" t="s">
        <v>289</v>
      </c>
      <c r="FT65" s="33" t="s">
        <v>289</v>
      </c>
      <c r="FU65" s="33" t="s">
        <v>289</v>
      </c>
      <c r="FV65" s="33" t="s">
        <v>289</v>
      </c>
      <c r="FW65" s="33" t="s">
        <v>289</v>
      </c>
      <c r="FX65" s="33" t="s">
        <v>289</v>
      </c>
      <c r="FY65" s="33" t="s">
        <v>289</v>
      </c>
      <c r="FZ65" s="33" t="s">
        <v>289</v>
      </c>
      <c r="GA65" s="33" t="s">
        <v>289</v>
      </c>
      <c r="GB65" s="33" t="s">
        <v>289</v>
      </c>
      <c r="GC65" s="33" t="s">
        <v>289</v>
      </c>
      <c r="GD65" s="33" t="s">
        <v>289</v>
      </c>
      <c r="GE65" s="33" t="s">
        <v>289</v>
      </c>
      <c r="GF65" s="33" t="s">
        <v>289</v>
      </c>
      <c r="GG65" s="33" t="s">
        <v>289</v>
      </c>
      <c r="GH65" s="33" t="s">
        <v>289</v>
      </c>
      <c r="GI65" s="33" t="s">
        <v>289</v>
      </c>
      <c r="GJ65" s="33" t="s">
        <v>289</v>
      </c>
      <c r="GK65" s="33" t="s">
        <v>289</v>
      </c>
      <c r="GL65" s="33" t="s">
        <v>289</v>
      </c>
      <c r="GM65" s="33" t="s">
        <v>289</v>
      </c>
      <c r="GN65" s="33" t="s">
        <v>289</v>
      </c>
      <c r="GO65" s="33" t="s">
        <v>289</v>
      </c>
      <c r="GP65" s="33" t="s">
        <v>289</v>
      </c>
      <c r="GQ65" s="33" t="s">
        <v>289</v>
      </c>
      <c r="GR65" s="33" t="s">
        <v>289</v>
      </c>
      <c r="GS65" s="33" t="s">
        <v>289</v>
      </c>
      <c r="GT65" s="33" t="s">
        <v>289</v>
      </c>
      <c r="GU65" s="33" t="s">
        <v>289</v>
      </c>
      <c r="GV65" s="33" t="s">
        <v>289</v>
      </c>
      <c r="GW65" s="33" t="s">
        <v>289</v>
      </c>
      <c r="GX65" s="33" t="s">
        <v>289</v>
      </c>
      <c r="GY65" s="33" t="s">
        <v>289</v>
      </c>
      <c r="GZ65" s="33" t="s">
        <v>289</v>
      </c>
      <c r="HA65" s="33" t="s">
        <v>289</v>
      </c>
      <c r="HB65" s="33" t="s">
        <v>289</v>
      </c>
      <c r="HC65" s="33" t="s">
        <v>289</v>
      </c>
      <c r="HD65" s="33" t="s">
        <v>289</v>
      </c>
      <c r="HE65" s="33" t="s">
        <v>289</v>
      </c>
      <c r="HF65" s="33" t="s">
        <v>289</v>
      </c>
      <c r="HG65" s="33" t="s">
        <v>289</v>
      </c>
      <c r="HH65" s="33" t="s">
        <v>289</v>
      </c>
      <c r="HI65" s="33" t="s">
        <v>289</v>
      </c>
      <c r="HJ65" s="33" t="s">
        <v>289</v>
      </c>
      <c r="HK65" s="33" t="s">
        <v>289</v>
      </c>
      <c r="HL65" s="33" t="s">
        <v>2453</v>
      </c>
      <c r="HM65" s="33" t="s">
        <v>289</v>
      </c>
      <c r="HN65" s="33" t="s">
        <v>2733</v>
      </c>
      <c r="HO65" s="33" t="s">
        <v>289</v>
      </c>
      <c r="HP65" s="33" t="s">
        <v>2734</v>
      </c>
      <c r="HQ65" s="33" t="s">
        <v>2735</v>
      </c>
      <c r="HR65" s="33" t="s">
        <v>2735</v>
      </c>
      <c r="HS65" s="33" t="s">
        <v>2457</v>
      </c>
      <c r="HT65" s="33" t="s">
        <v>745</v>
      </c>
      <c r="HU65" s="33" t="s">
        <v>2458</v>
      </c>
      <c r="HV65" s="33" t="s">
        <v>289</v>
      </c>
      <c r="HW65" s="33" t="s">
        <v>289</v>
      </c>
      <c r="HX65" s="33" t="s">
        <v>289</v>
      </c>
      <c r="HY65" s="33" t="s">
        <v>289</v>
      </c>
      <c r="HZ65" s="33" t="s">
        <v>289</v>
      </c>
      <c r="IA65" s="33">
        <v>35</v>
      </c>
      <c r="IB65" s="33" t="s">
        <v>289</v>
      </c>
      <c r="IC65" s="33" t="s">
        <v>176</v>
      </c>
      <c r="ID65" s="33">
        <v>35</v>
      </c>
      <c r="IE65" s="33" t="s">
        <v>117</v>
      </c>
      <c r="IF65" s="33" t="s">
        <v>289</v>
      </c>
      <c r="IG65" s="33" t="s">
        <v>289</v>
      </c>
      <c r="IH65" s="33" t="s">
        <v>289</v>
      </c>
      <c r="II65" s="33" t="s">
        <v>289</v>
      </c>
      <c r="IJ65" s="33" t="s">
        <v>289</v>
      </c>
      <c r="IK65" s="33" t="s">
        <v>289</v>
      </c>
      <c r="IL65" s="33" t="s">
        <v>289</v>
      </c>
      <c r="IM65" s="33" t="s">
        <v>289</v>
      </c>
      <c r="IN65" s="33" t="s">
        <v>289</v>
      </c>
      <c r="IO65" s="33" t="s">
        <v>289</v>
      </c>
      <c r="IP65" s="33" t="s">
        <v>289</v>
      </c>
      <c r="IQ65" s="33" t="s">
        <v>289</v>
      </c>
      <c r="IR65" s="33"/>
      <c r="IS65" s="33"/>
      <c r="IT65" s="33"/>
      <c r="IU65" s="33"/>
      <c r="IV65" s="33"/>
      <c r="IW65" s="33" t="s">
        <v>289</v>
      </c>
      <c r="IX65" s="33" t="s">
        <v>289</v>
      </c>
      <c r="IY65" s="33">
        <v>153728735</v>
      </c>
      <c r="IZ65" s="33" t="s">
        <v>2736</v>
      </c>
      <c r="JA65" s="33" t="s">
        <v>2737</v>
      </c>
      <c r="JB65" s="33" t="s">
        <v>289</v>
      </c>
      <c r="JC65" s="33">
        <v>72</v>
      </c>
    </row>
    <row r="66" spans="2:263" x14ac:dyDescent="0.35">
      <c r="B66" s="33" t="s">
        <v>2741</v>
      </c>
      <c r="C66" s="33" t="s">
        <v>2738</v>
      </c>
      <c r="D66" s="33" t="s">
        <v>2739</v>
      </c>
      <c r="E66" s="33" t="s">
        <v>2324</v>
      </c>
      <c r="F66" s="33"/>
      <c r="G66" s="33"/>
      <c r="H66" s="33" t="s">
        <v>289</v>
      </c>
      <c r="I66" s="33" t="s">
        <v>2324</v>
      </c>
      <c r="J66" s="33" t="s">
        <v>191</v>
      </c>
      <c r="K66" s="33" t="s">
        <v>289</v>
      </c>
      <c r="L66" s="33" t="s">
        <v>192</v>
      </c>
      <c r="M66" s="33" t="s">
        <v>191</v>
      </c>
      <c r="N66" s="33" t="s">
        <v>191</v>
      </c>
      <c r="O66" s="33" t="s">
        <v>2325</v>
      </c>
      <c r="P66" s="33" t="s">
        <v>289</v>
      </c>
      <c r="Q66" s="33" t="s">
        <v>126</v>
      </c>
      <c r="R66" s="33" t="s">
        <v>193</v>
      </c>
      <c r="S66" s="33" t="s">
        <v>1051</v>
      </c>
      <c r="T66" s="33" t="s">
        <v>194</v>
      </c>
      <c r="U66" s="33" t="s">
        <v>193</v>
      </c>
      <c r="V66" s="33" t="s">
        <v>1050</v>
      </c>
      <c r="W66" s="33" t="s">
        <v>1051</v>
      </c>
      <c r="X66" s="33" t="s">
        <v>195</v>
      </c>
      <c r="Y66" s="33" t="s">
        <v>289</v>
      </c>
      <c r="Z66" s="34" t="s">
        <v>195</v>
      </c>
      <c r="AA66" s="33" t="s">
        <v>196</v>
      </c>
      <c r="AB66" s="33" t="s">
        <v>289</v>
      </c>
      <c r="AC66" s="34" t="s">
        <v>196</v>
      </c>
      <c r="AD66" s="33" t="s">
        <v>2326</v>
      </c>
      <c r="AE66" s="33" t="s">
        <v>197</v>
      </c>
      <c r="AF66" s="33" t="s">
        <v>196</v>
      </c>
      <c r="AG66" s="33" t="s">
        <v>196</v>
      </c>
      <c r="AH66" s="33" t="s">
        <v>2452</v>
      </c>
      <c r="AI66" s="33" t="s">
        <v>112</v>
      </c>
      <c r="AJ66" s="33" t="s">
        <v>289</v>
      </c>
      <c r="AK66" s="33" t="s">
        <v>112</v>
      </c>
      <c r="AL66" s="33" t="s">
        <v>289</v>
      </c>
      <c r="AM66" s="33" t="s">
        <v>2340</v>
      </c>
      <c r="AN66" s="33" t="s">
        <v>289</v>
      </c>
      <c r="AO66" s="33" t="s">
        <v>289</v>
      </c>
      <c r="AP66" s="33" t="s">
        <v>289</v>
      </c>
      <c r="AQ66" s="33" t="s">
        <v>289</v>
      </c>
      <c r="AR66" s="33" t="s">
        <v>289</v>
      </c>
      <c r="AS66" s="33" t="s">
        <v>289</v>
      </c>
      <c r="AT66" s="33" t="s">
        <v>289</v>
      </c>
      <c r="AU66" s="33" t="s">
        <v>289</v>
      </c>
      <c r="AV66" s="33" t="s">
        <v>289</v>
      </c>
      <c r="AW66" s="33" t="s">
        <v>289</v>
      </c>
      <c r="AX66" s="33" t="s">
        <v>289</v>
      </c>
      <c r="AY66" s="33" t="s">
        <v>289</v>
      </c>
      <c r="AZ66" s="33" t="s">
        <v>289</v>
      </c>
      <c r="BA66" s="33" t="s">
        <v>289</v>
      </c>
      <c r="BB66" s="33" t="s">
        <v>289</v>
      </c>
      <c r="BC66" s="33" t="s">
        <v>289</v>
      </c>
      <c r="BD66" s="33" t="s">
        <v>289</v>
      </c>
      <c r="BE66" s="33" t="s">
        <v>289</v>
      </c>
      <c r="BF66" s="33" t="s">
        <v>289</v>
      </c>
      <c r="BG66" s="33" t="s">
        <v>289</v>
      </c>
      <c r="BH66" s="33" t="s">
        <v>289</v>
      </c>
      <c r="BI66" s="33" t="s">
        <v>289</v>
      </c>
      <c r="BJ66" s="33" t="s">
        <v>289</v>
      </c>
      <c r="BK66" s="33" t="s">
        <v>289</v>
      </c>
      <c r="BL66" s="33" t="s">
        <v>289</v>
      </c>
      <c r="BM66" s="33" t="s">
        <v>289</v>
      </c>
      <c r="BN66" s="33" t="s">
        <v>289</v>
      </c>
      <c r="BO66" s="33" t="s">
        <v>289</v>
      </c>
      <c r="BP66" s="33" t="s">
        <v>289</v>
      </c>
      <c r="BQ66" s="33" t="s">
        <v>289</v>
      </c>
      <c r="BR66" s="33" t="s">
        <v>289</v>
      </c>
      <c r="BS66" s="33" t="s">
        <v>289</v>
      </c>
      <c r="BT66" s="33" t="s">
        <v>289</v>
      </c>
      <c r="BU66" s="33" t="s">
        <v>289</v>
      </c>
      <c r="BV66" s="33" t="s">
        <v>289</v>
      </c>
      <c r="BW66" s="33" t="s">
        <v>289</v>
      </c>
      <c r="BX66" s="33" t="s">
        <v>289</v>
      </c>
      <c r="BY66" s="33" t="s">
        <v>289</v>
      </c>
      <c r="BZ66" s="33" t="s">
        <v>289</v>
      </c>
      <c r="CA66" s="33" t="s">
        <v>289</v>
      </c>
      <c r="CB66" s="33" t="s">
        <v>289</v>
      </c>
      <c r="CC66" s="33" t="s">
        <v>289</v>
      </c>
      <c r="CD66" s="33" t="s">
        <v>289</v>
      </c>
      <c r="CE66" s="33" t="s">
        <v>289</v>
      </c>
      <c r="CF66" s="33" t="s">
        <v>289</v>
      </c>
      <c r="CG66" s="33" t="s">
        <v>289</v>
      </c>
      <c r="CH66" s="33" t="s">
        <v>289</v>
      </c>
      <c r="CI66" s="33" t="s">
        <v>289</v>
      </c>
      <c r="CJ66" s="33" t="s">
        <v>289</v>
      </c>
      <c r="CK66" s="33" t="s">
        <v>289</v>
      </c>
      <c r="CL66" s="33" t="s">
        <v>289</v>
      </c>
      <c r="CM66" s="33" t="s">
        <v>289</v>
      </c>
      <c r="CN66" s="33" t="s">
        <v>289</v>
      </c>
      <c r="CO66" s="33" t="s">
        <v>289</v>
      </c>
      <c r="CP66" s="33" t="s">
        <v>289</v>
      </c>
      <c r="CQ66" s="33" t="s">
        <v>289</v>
      </c>
      <c r="CR66" s="33" t="s">
        <v>289</v>
      </c>
      <c r="CS66" s="33" t="s">
        <v>289</v>
      </c>
      <c r="CT66" s="33" t="s">
        <v>289</v>
      </c>
      <c r="CU66" s="33" t="s">
        <v>289</v>
      </c>
      <c r="CV66" s="33" t="s">
        <v>289</v>
      </c>
      <c r="CW66" s="33" t="s">
        <v>289</v>
      </c>
      <c r="CX66" s="33" t="s">
        <v>289</v>
      </c>
      <c r="CY66" s="33" t="s">
        <v>289</v>
      </c>
      <c r="CZ66" s="33" t="s">
        <v>289</v>
      </c>
      <c r="DA66" s="33" t="s">
        <v>289</v>
      </c>
      <c r="DB66" s="33" t="s">
        <v>289</v>
      </c>
      <c r="DC66" s="33" t="s">
        <v>289</v>
      </c>
      <c r="DD66" s="33" t="s">
        <v>289</v>
      </c>
      <c r="DE66" s="33" t="s">
        <v>289</v>
      </c>
      <c r="DF66" s="33" t="s">
        <v>289</v>
      </c>
      <c r="DG66" s="33" t="s">
        <v>289</v>
      </c>
      <c r="DH66" s="33" t="s">
        <v>289</v>
      </c>
      <c r="DI66" s="33" t="s">
        <v>289</v>
      </c>
      <c r="DJ66" s="33" t="s">
        <v>289</v>
      </c>
      <c r="DK66" s="33" t="s">
        <v>289</v>
      </c>
      <c r="DL66" s="33" t="s">
        <v>289</v>
      </c>
      <c r="DM66" s="33" t="s">
        <v>289</v>
      </c>
      <c r="DN66" s="33" t="s">
        <v>289</v>
      </c>
      <c r="DO66" s="33" t="s">
        <v>289</v>
      </c>
      <c r="DP66" s="33" t="s">
        <v>289</v>
      </c>
      <c r="DQ66" s="33" t="s">
        <v>289</v>
      </c>
      <c r="DR66" s="33" t="s">
        <v>289</v>
      </c>
      <c r="DS66" s="33" t="s">
        <v>289</v>
      </c>
      <c r="DT66" s="33" t="s">
        <v>289</v>
      </c>
      <c r="DU66" s="33" t="s">
        <v>289</v>
      </c>
      <c r="DV66" s="33" t="s">
        <v>289</v>
      </c>
      <c r="DW66" s="33" t="s">
        <v>289</v>
      </c>
      <c r="DX66" s="33" t="s">
        <v>289</v>
      </c>
      <c r="DY66" s="33" t="s">
        <v>289</v>
      </c>
      <c r="DZ66" s="33" t="s">
        <v>289</v>
      </c>
      <c r="EA66" s="33" t="s">
        <v>289</v>
      </c>
      <c r="EB66" s="33" t="s">
        <v>289</v>
      </c>
      <c r="EC66" s="33" t="s">
        <v>289</v>
      </c>
      <c r="ED66" s="33" t="s">
        <v>289</v>
      </c>
      <c r="EE66" s="33" t="s">
        <v>289</v>
      </c>
      <c r="EF66" s="33" t="s">
        <v>289</v>
      </c>
      <c r="EG66" s="33" t="s">
        <v>289</v>
      </c>
      <c r="EH66" s="33" t="s">
        <v>289</v>
      </c>
      <c r="EI66" s="33" t="s">
        <v>289</v>
      </c>
      <c r="EJ66" s="33" t="s">
        <v>289</v>
      </c>
      <c r="EK66" s="33" t="s">
        <v>289</v>
      </c>
      <c r="EL66" s="33" t="s">
        <v>289</v>
      </c>
      <c r="EM66" s="33" t="s">
        <v>289</v>
      </c>
      <c r="EN66" s="33" t="s">
        <v>289</v>
      </c>
      <c r="EO66" s="33" t="s">
        <v>289</v>
      </c>
      <c r="EP66" s="33" t="s">
        <v>289</v>
      </c>
      <c r="EQ66" s="33" t="s">
        <v>289</v>
      </c>
      <c r="ER66" s="33" t="s">
        <v>289</v>
      </c>
      <c r="ES66" s="33" t="s">
        <v>289</v>
      </c>
      <c r="ET66" s="33" t="s">
        <v>289</v>
      </c>
      <c r="EU66" s="33" t="s">
        <v>289</v>
      </c>
      <c r="EV66" s="33" t="s">
        <v>289</v>
      </c>
      <c r="EW66" s="33" t="s">
        <v>289</v>
      </c>
      <c r="EX66" s="33" t="s">
        <v>289</v>
      </c>
      <c r="EY66" s="33" t="s">
        <v>289</v>
      </c>
      <c r="EZ66" s="33" t="s">
        <v>289</v>
      </c>
      <c r="FA66" s="33" t="s">
        <v>289</v>
      </c>
      <c r="FB66" s="33" t="s">
        <v>289</v>
      </c>
      <c r="FC66" s="34" t="s">
        <v>289</v>
      </c>
      <c r="FD66" s="34" t="s">
        <v>289</v>
      </c>
      <c r="FE66" s="33" t="s">
        <v>289</v>
      </c>
      <c r="FF66" s="33" t="s">
        <v>289</v>
      </c>
      <c r="FG66" s="33" t="s">
        <v>289</v>
      </c>
      <c r="FH66" s="33" t="s">
        <v>289</v>
      </c>
      <c r="FI66" s="33" t="s">
        <v>289</v>
      </c>
      <c r="FJ66" s="33" t="s">
        <v>289</v>
      </c>
      <c r="FK66" s="33" t="s">
        <v>289</v>
      </c>
      <c r="FL66" s="34"/>
      <c r="FM66" s="33" t="s">
        <v>289</v>
      </c>
      <c r="FN66" s="34" t="s">
        <v>289</v>
      </c>
      <c r="FO66" s="33" t="s">
        <v>289</v>
      </c>
      <c r="FP66" s="33" t="s">
        <v>289</v>
      </c>
      <c r="FQ66" s="33" t="s">
        <v>289</v>
      </c>
      <c r="FR66" s="33" t="s">
        <v>289</v>
      </c>
      <c r="FS66" s="33" t="s">
        <v>289</v>
      </c>
      <c r="FT66" s="33" t="s">
        <v>289</v>
      </c>
      <c r="FU66" s="33" t="s">
        <v>289</v>
      </c>
      <c r="FV66" s="33" t="s">
        <v>289</v>
      </c>
      <c r="FW66" s="33" t="s">
        <v>289</v>
      </c>
      <c r="FX66" s="33" t="s">
        <v>289</v>
      </c>
      <c r="FY66" s="33" t="s">
        <v>289</v>
      </c>
      <c r="FZ66" s="33" t="s">
        <v>289</v>
      </c>
      <c r="GA66" s="33" t="s">
        <v>289</v>
      </c>
      <c r="GB66" s="33" t="s">
        <v>289</v>
      </c>
      <c r="GC66" s="33" t="s">
        <v>289</v>
      </c>
      <c r="GD66" s="33" t="s">
        <v>289</v>
      </c>
      <c r="GE66" s="33" t="s">
        <v>289</v>
      </c>
      <c r="GF66" s="33" t="s">
        <v>289</v>
      </c>
      <c r="GG66" s="33" t="s">
        <v>289</v>
      </c>
      <c r="GH66" s="33" t="s">
        <v>289</v>
      </c>
      <c r="GI66" s="33" t="s">
        <v>289</v>
      </c>
      <c r="GJ66" s="33" t="s">
        <v>289</v>
      </c>
      <c r="GK66" s="33" t="s">
        <v>289</v>
      </c>
      <c r="GL66" s="33" t="s">
        <v>289</v>
      </c>
      <c r="GM66" s="33" t="s">
        <v>289</v>
      </c>
      <c r="GN66" s="33" t="s">
        <v>289</v>
      </c>
      <c r="GO66" s="33" t="s">
        <v>289</v>
      </c>
      <c r="GP66" s="33" t="s">
        <v>289</v>
      </c>
      <c r="GQ66" s="33" t="s">
        <v>289</v>
      </c>
      <c r="GR66" s="33" t="s">
        <v>289</v>
      </c>
      <c r="GS66" s="33" t="s">
        <v>289</v>
      </c>
      <c r="GT66" s="33" t="s">
        <v>289</v>
      </c>
      <c r="GU66" s="33" t="s">
        <v>289</v>
      </c>
      <c r="GV66" s="33" t="s">
        <v>289</v>
      </c>
      <c r="GW66" s="33" t="s">
        <v>289</v>
      </c>
      <c r="GX66" s="33" t="s">
        <v>289</v>
      </c>
      <c r="GY66" s="33" t="s">
        <v>289</v>
      </c>
      <c r="GZ66" s="33" t="s">
        <v>289</v>
      </c>
      <c r="HA66" s="33" t="s">
        <v>289</v>
      </c>
      <c r="HB66" s="33" t="s">
        <v>289</v>
      </c>
      <c r="HC66" s="33" t="s">
        <v>289</v>
      </c>
      <c r="HD66" s="33" t="s">
        <v>289</v>
      </c>
      <c r="HE66" s="33" t="s">
        <v>289</v>
      </c>
      <c r="HF66" s="33" t="s">
        <v>289</v>
      </c>
      <c r="HG66" s="33" t="s">
        <v>289</v>
      </c>
      <c r="HH66" s="33" t="s">
        <v>289</v>
      </c>
      <c r="HI66" s="33" t="s">
        <v>289</v>
      </c>
      <c r="HJ66" s="33" t="s">
        <v>289</v>
      </c>
      <c r="HK66" s="33" t="s">
        <v>289</v>
      </c>
      <c r="HL66" s="33" t="s">
        <v>2453</v>
      </c>
      <c r="HM66" s="33" t="s">
        <v>289</v>
      </c>
      <c r="HN66" s="33" t="s">
        <v>2722</v>
      </c>
      <c r="HO66" s="33" t="s">
        <v>289</v>
      </c>
      <c r="HP66" s="33" t="s">
        <v>2723</v>
      </c>
      <c r="HQ66" s="33" t="s">
        <v>2724</v>
      </c>
      <c r="HR66" s="33" t="s">
        <v>2724</v>
      </c>
      <c r="HS66" s="33" t="s">
        <v>2457</v>
      </c>
      <c r="HT66" s="33" t="s">
        <v>745</v>
      </c>
      <c r="HU66" s="33" t="s">
        <v>2458</v>
      </c>
      <c r="HV66" s="33" t="s">
        <v>289</v>
      </c>
      <c r="HW66" s="33" t="s">
        <v>289</v>
      </c>
      <c r="HX66" s="33" t="s">
        <v>289</v>
      </c>
      <c r="HY66" s="33" t="s">
        <v>289</v>
      </c>
      <c r="HZ66" s="33" t="s">
        <v>289</v>
      </c>
      <c r="IA66" s="33">
        <v>60</v>
      </c>
      <c r="IB66" s="33" t="s">
        <v>289</v>
      </c>
      <c r="IC66" s="33" t="s">
        <v>176</v>
      </c>
      <c r="ID66" s="33">
        <v>60</v>
      </c>
      <c r="IE66" s="33" t="s">
        <v>112</v>
      </c>
      <c r="IF66" s="33" t="s">
        <v>2516</v>
      </c>
      <c r="IG66" s="33">
        <v>0</v>
      </c>
      <c r="IH66" s="33">
        <v>0</v>
      </c>
      <c r="II66" s="33">
        <v>0</v>
      </c>
      <c r="IJ66" s="33">
        <v>1</v>
      </c>
      <c r="IK66" s="33">
        <v>0</v>
      </c>
      <c r="IL66" s="33">
        <v>0</v>
      </c>
      <c r="IM66" s="33">
        <v>0</v>
      </c>
      <c r="IN66" s="33">
        <v>0</v>
      </c>
      <c r="IO66" s="33">
        <v>0</v>
      </c>
      <c r="IP66" s="33">
        <v>0</v>
      </c>
      <c r="IQ66" s="33" t="s">
        <v>289</v>
      </c>
      <c r="IR66" s="33"/>
      <c r="IS66" s="33"/>
      <c r="IT66" s="33"/>
      <c r="IU66" s="33"/>
      <c r="IV66" s="33"/>
      <c r="IW66" s="33" t="s">
        <v>2740</v>
      </c>
      <c r="IX66" s="33" t="s">
        <v>289</v>
      </c>
      <c r="IY66" s="33">
        <v>154291317</v>
      </c>
      <c r="IZ66" s="33" t="s">
        <v>2741</v>
      </c>
      <c r="JA66" s="33" t="s">
        <v>2742</v>
      </c>
      <c r="JB66" s="33" t="s">
        <v>289</v>
      </c>
      <c r="JC66" s="33">
        <v>135</v>
      </c>
    </row>
    <row r="67" spans="2:263" x14ac:dyDescent="0.35">
      <c r="B67" s="33" t="s">
        <v>2746</v>
      </c>
      <c r="C67" s="33" t="s">
        <v>2743</v>
      </c>
      <c r="D67" s="33" t="s">
        <v>2744</v>
      </c>
      <c r="E67" s="33" t="s">
        <v>2324</v>
      </c>
      <c r="F67" s="33"/>
      <c r="G67" s="33"/>
      <c r="H67" s="33" t="s">
        <v>289</v>
      </c>
      <c r="I67" s="33" t="s">
        <v>2324</v>
      </c>
      <c r="J67" s="33" t="s">
        <v>191</v>
      </c>
      <c r="K67" s="33" t="s">
        <v>289</v>
      </c>
      <c r="L67" s="33" t="s">
        <v>192</v>
      </c>
      <c r="M67" s="33" t="s">
        <v>191</v>
      </c>
      <c r="N67" s="33" t="s">
        <v>191</v>
      </c>
      <c r="O67" s="33" t="s">
        <v>2325</v>
      </c>
      <c r="P67" s="33" t="s">
        <v>289</v>
      </c>
      <c r="Q67" s="33" t="s">
        <v>126</v>
      </c>
      <c r="R67" s="33" t="s">
        <v>193</v>
      </c>
      <c r="S67" s="33" t="s">
        <v>1051</v>
      </c>
      <c r="T67" s="33" t="s">
        <v>194</v>
      </c>
      <c r="U67" s="33" t="s">
        <v>193</v>
      </c>
      <c r="V67" s="33" t="s">
        <v>1050</v>
      </c>
      <c r="W67" s="33" t="s">
        <v>1051</v>
      </c>
      <c r="X67" s="33" t="s">
        <v>195</v>
      </c>
      <c r="Y67" s="33" t="s">
        <v>289</v>
      </c>
      <c r="Z67" s="34" t="s">
        <v>195</v>
      </c>
      <c r="AA67" s="33" t="s">
        <v>196</v>
      </c>
      <c r="AB67" s="33" t="s">
        <v>289</v>
      </c>
      <c r="AC67" s="34" t="s">
        <v>196</v>
      </c>
      <c r="AD67" s="33" t="s">
        <v>2326</v>
      </c>
      <c r="AE67" s="33" t="s">
        <v>197</v>
      </c>
      <c r="AF67" s="33" t="s">
        <v>196</v>
      </c>
      <c r="AG67" s="33" t="s">
        <v>196</v>
      </c>
      <c r="AH67" s="33" t="s">
        <v>2452</v>
      </c>
      <c r="AI67" s="33" t="s">
        <v>112</v>
      </c>
      <c r="AJ67" s="33" t="s">
        <v>289</v>
      </c>
      <c r="AK67" s="33" t="s">
        <v>112</v>
      </c>
      <c r="AL67" s="33" t="s">
        <v>289</v>
      </c>
      <c r="AM67" s="33" t="s">
        <v>2328</v>
      </c>
      <c r="AN67" s="33" t="s">
        <v>289</v>
      </c>
      <c r="AO67" s="33" t="s">
        <v>289</v>
      </c>
      <c r="AP67" s="33" t="s">
        <v>289</v>
      </c>
      <c r="AQ67" s="33" t="s">
        <v>289</v>
      </c>
      <c r="AR67" s="33" t="s">
        <v>289</v>
      </c>
      <c r="AS67" s="33" t="s">
        <v>289</v>
      </c>
      <c r="AT67" s="33" t="s">
        <v>289</v>
      </c>
      <c r="AU67" s="33" t="s">
        <v>289</v>
      </c>
      <c r="AV67" s="33" t="s">
        <v>289</v>
      </c>
      <c r="AW67" s="33" t="s">
        <v>289</v>
      </c>
      <c r="AX67" s="33" t="s">
        <v>289</v>
      </c>
      <c r="AY67" s="33" t="s">
        <v>289</v>
      </c>
      <c r="AZ67" s="33" t="s">
        <v>289</v>
      </c>
      <c r="BA67" s="33" t="s">
        <v>289</v>
      </c>
      <c r="BB67" s="33" t="s">
        <v>289</v>
      </c>
      <c r="BC67" s="33" t="s">
        <v>289</v>
      </c>
      <c r="BD67" s="33" t="s">
        <v>289</v>
      </c>
      <c r="BE67" s="33" t="s">
        <v>289</v>
      </c>
      <c r="BF67" s="33" t="s">
        <v>289</v>
      </c>
      <c r="BG67" s="33" t="s">
        <v>289</v>
      </c>
      <c r="BH67" s="33" t="s">
        <v>289</v>
      </c>
      <c r="BI67" s="33" t="s">
        <v>289</v>
      </c>
      <c r="BJ67" s="33" t="s">
        <v>289</v>
      </c>
      <c r="BK67" s="33" t="s">
        <v>289</v>
      </c>
      <c r="BL67" s="33" t="s">
        <v>289</v>
      </c>
      <c r="BM67" s="33" t="s">
        <v>289</v>
      </c>
      <c r="BN67" s="33" t="s">
        <v>289</v>
      </c>
      <c r="BO67" s="33" t="s">
        <v>289</v>
      </c>
      <c r="BP67" s="33" t="s">
        <v>289</v>
      </c>
      <c r="BQ67" s="33" t="s">
        <v>289</v>
      </c>
      <c r="BR67" s="33" t="s">
        <v>289</v>
      </c>
      <c r="BS67" s="33" t="s">
        <v>289</v>
      </c>
      <c r="BT67" s="33" t="s">
        <v>289</v>
      </c>
      <c r="BU67" s="33" t="s">
        <v>289</v>
      </c>
      <c r="BV67" s="33" t="s">
        <v>289</v>
      </c>
      <c r="BW67" s="33" t="s">
        <v>289</v>
      </c>
      <c r="BX67" s="33" t="s">
        <v>289</v>
      </c>
      <c r="BY67" s="33" t="s">
        <v>289</v>
      </c>
      <c r="BZ67" s="33" t="s">
        <v>289</v>
      </c>
      <c r="CA67" s="33" t="s">
        <v>289</v>
      </c>
      <c r="CB67" s="33" t="s">
        <v>289</v>
      </c>
      <c r="CC67" s="33" t="s">
        <v>289</v>
      </c>
      <c r="CD67" s="33" t="s">
        <v>289</v>
      </c>
      <c r="CE67" s="33" t="s">
        <v>289</v>
      </c>
      <c r="CF67" s="33" t="s">
        <v>289</v>
      </c>
      <c r="CG67" s="33" t="s">
        <v>289</v>
      </c>
      <c r="CH67" s="33" t="s">
        <v>289</v>
      </c>
      <c r="CI67" s="33" t="s">
        <v>289</v>
      </c>
      <c r="CJ67" s="33" t="s">
        <v>289</v>
      </c>
      <c r="CK67" s="33" t="s">
        <v>289</v>
      </c>
      <c r="CL67" s="33" t="s">
        <v>289</v>
      </c>
      <c r="CM67" s="33" t="s">
        <v>289</v>
      </c>
      <c r="CN67" s="33" t="s">
        <v>289</v>
      </c>
      <c r="CO67" s="33" t="s">
        <v>289</v>
      </c>
      <c r="CP67" s="33" t="s">
        <v>289</v>
      </c>
      <c r="CQ67" s="33" t="s">
        <v>289</v>
      </c>
      <c r="CR67" s="33" t="s">
        <v>289</v>
      </c>
      <c r="CS67" s="33" t="s">
        <v>289</v>
      </c>
      <c r="CT67" s="33" t="s">
        <v>289</v>
      </c>
      <c r="CU67" s="33" t="s">
        <v>289</v>
      </c>
      <c r="CV67" s="33" t="s">
        <v>289</v>
      </c>
      <c r="CW67" s="33" t="s">
        <v>289</v>
      </c>
      <c r="CX67" s="33" t="s">
        <v>289</v>
      </c>
      <c r="CY67" s="33" t="s">
        <v>289</v>
      </c>
      <c r="CZ67" s="33" t="s">
        <v>289</v>
      </c>
      <c r="DA67" s="33" t="s">
        <v>289</v>
      </c>
      <c r="DB67" s="33" t="s">
        <v>289</v>
      </c>
      <c r="DC67" s="33" t="s">
        <v>289</v>
      </c>
      <c r="DD67" s="33" t="s">
        <v>289</v>
      </c>
      <c r="DE67" s="33" t="s">
        <v>289</v>
      </c>
      <c r="DF67" s="33" t="s">
        <v>289</v>
      </c>
      <c r="DG67" s="33" t="s">
        <v>289</v>
      </c>
      <c r="DH67" s="33" t="s">
        <v>289</v>
      </c>
      <c r="DI67" s="33" t="s">
        <v>289</v>
      </c>
      <c r="DJ67" s="33" t="s">
        <v>289</v>
      </c>
      <c r="DK67" s="33" t="s">
        <v>289</v>
      </c>
      <c r="DL67" s="33" t="s">
        <v>289</v>
      </c>
      <c r="DM67" s="33" t="s">
        <v>289</v>
      </c>
      <c r="DN67" s="33" t="s">
        <v>289</v>
      </c>
      <c r="DO67" s="33" t="s">
        <v>289</v>
      </c>
      <c r="DP67" s="33" t="s">
        <v>289</v>
      </c>
      <c r="DQ67" s="33" t="s">
        <v>289</v>
      </c>
      <c r="DR67" s="33" t="s">
        <v>289</v>
      </c>
      <c r="DS67" s="33" t="s">
        <v>289</v>
      </c>
      <c r="DT67" s="33" t="s">
        <v>289</v>
      </c>
      <c r="DU67" s="33" t="s">
        <v>289</v>
      </c>
      <c r="DV67" s="33" t="s">
        <v>289</v>
      </c>
      <c r="DW67" s="33" t="s">
        <v>289</v>
      </c>
      <c r="DX67" s="33" t="s">
        <v>289</v>
      </c>
      <c r="DY67" s="33" t="s">
        <v>289</v>
      </c>
      <c r="DZ67" s="33" t="s">
        <v>289</v>
      </c>
      <c r="EA67" s="33" t="s">
        <v>289</v>
      </c>
      <c r="EB67" s="33" t="s">
        <v>289</v>
      </c>
      <c r="EC67" s="33" t="s">
        <v>289</v>
      </c>
      <c r="ED67" s="33" t="s">
        <v>289</v>
      </c>
      <c r="EE67" s="33" t="s">
        <v>289</v>
      </c>
      <c r="EF67" s="33" t="s">
        <v>289</v>
      </c>
      <c r="EG67" s="33" t="s">
        <v>289</v>
      </c>
      <c r="EH67" s="33" t="s">
        <v>289</v>
      </c>
      <c r="EI67" s="33" t="s">
        <v>289</v>
      </c>
      <c r="EJ67" s="33" t="s">
        <v>289</v>
      </c>
      <c r="EK67" s="33" t="s">
        <v>289</v>
      </c>
      <c r="EL67" s="33" t="s">
        <v>289</v>
      </c>
      <c r="EM67" s="33" t="s">
        <v>289</v>
      </c>
      <c r="EN67" s="33" t="s">
        <v>289</v>
      </c>
      <c r="EO67" s="33" t="s">
        <v>289</v>
      </c>
      <c r="EP67" s="33" t="s">
        <v>289</v>
      </c>
      <c r="EQ67" s="33" t="s">
        <v>289</v>
      </c>
      <c r="ER67" s="33" t="s">
        <v>289</v>
      </c>
      <c r="ES67" s="33" t="s">
        <v>289</v>
      </c>
      <c r="ET67" s="33" t="s">
        <v>289</v>
      </c>
      <c r="EU67" s="33" t="s">
        <v>289</v>
      </c>
      <c r="EV67" s="33" t="s">
        <v>289</v>
      </c>
      <c r="EW67" s="33" t="s">
        <v>289</v>
      </c>
      <c r="EX67" s="33" t="s">
        <v>289</v>
      </c>
      <c r="EY67" s="33" t="s">
        <v>289</v>
      </c>
      <c r="EZ67" s="33" t="s">
        <v>289</v>
      </c>
      <c r="FA67" s="33" t="s">
        <v>289</v>
      </c>
      <c r="FB67" s="33" t="s">
        <v>289</v>
      </c>
      <c r="FC67" s="34" t="s">
        <v>289</v>
      </c>
      <c r="FD67" s="34" t="s">
        <v>289</v>
      </c>
      <c r="FE67" s="33" t="s">
        <v>289</v>
      </c>
      <c r="FF67" s="33" t="s">
        <v>289</v>
      </c>
      <c r="FG67" s="33" t="s">
        <v>289</v>
      </c>
      <c r="FH67" s="33" t="s">
        <v>289</v>
      </c>
      <c r="FI67" s="33" t="s">
        <v>289</v>
      </c>
      <c r="FJ67" s="33" t="s">
        <v>289</v>
      </c>
      <c r="FK67" s="33" t="s">
        <v>289</v>
      </c>
      <c r="FL67" s="34"/>
      <c r="FM67" s="33" t="s">
        <v>289</v>
      </c>
      <c r="FN67" s="34" t="s">
        <v>289</v>
      </c>
      <c r="FO67" s="33" t="s">
        <v>289</v>
      </c>
      <c r="FP67" s="33" t="s">
        <v>289</v>
      </c>
      <c r="FQ67" s="33" t="s">
        <v>289</v>
      </c>
      <c r="FR67" s="33" t="s">
        <v>289</v>
      </c>
      <c r="FS67" s="33" t="s">
        <v>289</v>
      </c>
      <c r="FT67" s="33" t="s">
        <v>289</v>
      </c>
      <c r="FU67" s="33" t="s">
        <v>289</v>
      </c>
      <c r="FV67" s="33" t="s">
        <v>289</v>
      </c>
      <c r="FW67" s="33" t="s">
        <v>289</v>
      </c>
      <c r="FX67" s="33" t="s">
        <v>289</v>
      </c>
      <c r="FY67" s="33" t="s">
        <v>289</v>
      </c>
      <c r="FZ67" s="33" t="s">
        <v>289</v>
      </c>
      <c r="GA67" s="33" t="s">
        <v>289</v>
      </c>
      <c r="GB67" s="33" t="s">
        <v>289</v>
      </c>
      <c r="GC67" s="33" t="s">
        <v>289</v>
      </c>
      <c r="GD67" s="33" t="s">
        <v>289</v>
      </c>
      <c r="GE67" s="33" t="s">
        <v>289</v>
      </c>
      <c r="GF67" s="33" t="s">
        <v>289</v>
      </c>
      <c r="GG67" s="33" t="s">
        <v>289</v>
      </c>
      <c r="GH67" s="33" t="s">
        <v>289</v>
      </c>
      <c r="GI67" s="33" t="s">
        <v>289</v>
      </c>
      <c r="GJ67" s="33" t="s">
        <v>289</v>
      </c>
      <c r="GK67" s="33" t="s">
        <v>289</v>
      </c>
      <c r="GL67" s="33" t="s">
        <v>289</v>
      </c>
      <c r="GM67" s="33" t="s">
        <v>289</v>
      </c>
      <c r="GN67" s="33" t="s">
        <v>289</v>
      </c>
      <c r="GO67" s="33" t="s">
        <v>289</v>
      </c>
      <c r="GP67" s="33" t="s">
        <v>289</v>
      </c>
      <c r="GQ67" s="33" t="s">
        <v>289</v>
      </c>
      <c r="GR67" s="33" t="s">
        <v>289</v>
      </c>
      <c r="GS67" s="33" t="s">
        <v>289</v>
      </c>
      <c r="GT67" s="33" t="s">
        <v>289</v>
      </c>
      <c r="GU67" s="33" t="s">
        <v>289</v>
      </c>
      <c r="GV67" s="33" t="s">
        <v>289</v>
      </c>
      <c r="GW67" s="33" t="s">
        <v>289</v>
      </c>
      <c r="GX67" s="33" t="s">
        <v>289</v>
      </c>
      <c r="GY67" s="33" t="s">
        <v>289</v>
      </c>
      <c r="GZ67" s="33" t="s">
        <v>289</v>
      </c>
      <c r="HA67" s="33" t="s">
        <v>289</v>
      </c>
      <c r="HB67" s="33" t="s">
        <v>289</v>
      </c>
      <c r="HC67" s="33" t="s">
        <v>289</v>
      </c>
      <c r="HD67" s="33" t="s">
        <v>289</v>
      </c>
      <c r="HE67" s="33" t="s">
        <v>289</v>
      </c>
      <c r="HF67" s="33" t="s">
        <v>289</v>
      </c>
      <c r="HG67" s="33" t="s">
        <v>289</v>
      </c>
      <c r="HH67" s="33" t="s">
        <v>289</v>
      </c>
      <c r="HI67" s="33" t="s">
        <v>289</v>
      </c>
      <c r="HJ67" s="33" t="s">
        <v>289</v>
      </c>
      <c r="HK67" s="33" t="s">
        <v>289</v>
      </c>
      <c r="HL67" s="33" t="s">
        <v>2453</v>
      </c>
      <c r="HM67" s="33" t="s">
        <v>289</v>
      </c>
      <c r="HN67" s="33" t="s">
        <v>2454</v>
      </c>
      <c r="HO67" s="33" t="s">
        <v>289</v>
      </c>
      <c r="HP67" s="33" t="s">
        <v>2455</v>
      </c>
      <c r="HQ67" s="33" t="s">
        <v>2456</v>
      </c>
      <c r="HR67" s="33" t="s">
        <v>2456</v>
      </c>
      <c r="HS67" s="33" t="s">
        <v>2457</v>
      </c>
      <c r="HT67" s="33" t="s">
        <v>745</v>
      </c>
      <c r="HU67" s="33" t="s">
        <v>2458</v>
      </c>
      <c r="HV67" s="33" t="s">
        <v>289</v>
      </c>
      <c r="HW67" s="33" t="s">
        <v>289</v>
      </c>
      <c r="HX67" s="33" t="s">
        <v>289</v>
      </c>
      <c r="HY67" s="33" t="s">
        <v>289</v>
      </c>
      <c r="HZ67" s="33" t="s">
        <v>289</v>
      </c>
      <c r="IA67" s="33">
        <v>45</v>
      </c>
      <c r="IB67" s="33" t="s">
        <v>289</v>
      </c>
      <c r="IC67" s="33" t="s">
        <v>176</v>
      </c>
      <c r="ID67" s="33">
        <v>45</v>
      </c>
      <c r="IE67" s="33" t="s">
        <v>112</v>
      </c>
      <c r="IF67" s="33" t="s">
        <v>2521</v>
      </c>
      <c r="IG67" s="33">
        <v>0</v>
      </c>
      <c r="IH67" s="33">
        <v>1</v>
      </c>
      <c r="II67" s="33">
        <v>0</v>
      </c>
      <c r="IJ67" s="33">
        <v>0</v>
      </c>
      <c r="IK67" s="33">
        <v>0</v>
      </c>
      <c r="IL67" s="33">
        <v>0</v>
      </c>
      <c r="IM67" s="33">
        <v>0</v>
      </c>
      <c r="IN67" s="33">
        <v>0</v>
      </c>
      <c r="IO67" s="33">
        <v>0</v>
      </c>
      <c r="IP67" s="33">
        <v>0</v>
      </c>
      <c r="IQ67" s="33" t="s">
        <v>289</v>
      </c>
      <c r="IR67" s="33"/>
      <c r="IS67" s="33"/>
      <c r="IT67" s="33"/>
      <c r="IU67" s="33"/>
      <c r="IV67" s="33"/>
      <c r="IW67" s="33" t="s">
        <v>2745</v>
      </c>
      <c r="IX67" s="33" t="s">
        <v>289</v>
      </c>
      <c r="IY67" s="33">
        <v>154291321</v>
      </c>
      <c r="IZ67" s="33" t="s">
        <v>2746</v>
      </c>
      <c r="JA67" s="33" t="s">
        <v>2747</v>
      </c>
      <c r="JB67" s="33" t="s">
        <v>289</v>
      </c>
      <c r="JC67" s="33">
        <v>137</v>
      </c>
    </row>
    <row r="68" spans="2:263" x14ac:dyDescent="0.35">
      <c r="B68" s="33" t="s">
        <v>2751</v>
      </c>
      <c r="C68" s="33" t="s">
        <v>2748</v>
      </c>
      <c r="D68" s="33" t="s">
        <v>2749</v>
      </c>
      <c r="E68" s="33" t="s">
        <v>2420</v>
      </c>
      <c r="F68" s="33"/>
      <c r="G68" s="33"/>
      <c r="H68" s="33" t="s">
        <v>289</v>
      </c>
      <c r="I68" s="33" t="s">
        <v>2420</v>
      </c>
      <c r="J68" s="33" t="s">
        <v>182</v>
      </c>
      <c r="K68" s="33" t="s">
        <v>289</v>
      </c>
      <c r="L68" s="33" t="s">
        <v>183</v>
      </c>
      <c r="M68" s="33" t="s">
        <v>182</v>
      </c>
      <c r="N68" s="33" t="s">
        <v>182</v>
      </c>
      <c r="O68" s="33" t="s">
        <v>110</v>
      </c>
      <c r="P68" s="33" t="s">
        <v>2380</v>
      </c>
      <c r="Q68" s="33" t="s">
        <v>2381</v>
      </c>
      <c r="R68" s="33" t="s">
        <v>851</v>
      </c>
      <c r="S68" s="33" t="s">
        <v>1089</v>
      </c>
      <c r="T68" s="33" t="s">
        <v>623</v>
      </c>
      <c r="U68" s="33" t="s">
        <v>851</v>
      </c>
      <c r="V68" s="33" t="s">
        <v>1088</v>
      </c>
      <c r="W68" s="33" t="s">
        <v>1089</v>
      </c>
      <c r="X68" s="33" t="s">
        <v>2421</v>
      </c>
      <c r="Y68" s="33" t="s">
        <v>289</v>
      </c>
      <c r="Z68" s="34" t="s">
        <v>2421</v>
      </c>
      <c r="AA68" s="33" t="s">
        <v>2422</v>
      </c>
      <c r="AB68" s="33" t="s">
        <v>289</v>
      </c>
      <c r="AC68" s="34" t="s">
        <v>2422</v>
      </c>
      <c r="AD68" s="33" t="s">
        <v>2361</v>
      </c>
      <c r="AE68" s="33" t="s">
        <v>2423</v>
      </c>
      <c r="AF68" s="33" t="s">
        <v>2424</v>
      </c>
      <c r="AG68" s="33" t="s">
        <v>2424</v>
      </c>
      <c r="AH68" s="33" t="s">
        <v>2327</v>
      </c>
      <c r="AI68" s="33" t="s">
        <v>112</v>
      </c>
      <c r="AJ68" s="33" t="s">
        <v>289</v>
      </c>
      <c r="AK68" s="33" t="s">
        <v>112</v>
      </c>
      <c r="AL68" s="33" t="s">
        <v>289</v>
      </c>
      <c r="AM68" s="33" t="s">
        <v>2328</v>
      </c>
      <c r="AN68" s="33" t="s">
        <v>289</v>
      </c>
      <c r="AO68" s="33" t="s">
        <v>289</v>
      </c>
      <c r="AP68" s="33" t="s">
        <v>2350</v>
      </c>
      <c r="AQ68" s="33" t="s">
        <v>289</v>
      </c>
      <c r="AR68" s="33" t="s">
        <v>137</v>
      </c>
      <c r="AS68" s="33">
        <v>0</v>
      </c>
      <c r="AT68" s="33">
        <v>1</v>
      </c>
      <c r="AU68" s="33">
        <v>0</v>
      </c>
      <c r="AV68" s="33" t="s">
        <v>138</v>
      </c>
      <c r="AW68" s="33" t="s">
        <v>2330</v>
      </c>
      <c r="AX68" s="33" t="s">
        <v>115</v>
      </c>
      <c r="AY68" s="33">
        <v>1</v>
      </c>
      <c r="AZ68" s="33">
        <v>0</v>
      </c>
      <c r="BA68" s="33">
        <v>0</v>
      </c>
      <c r="BB68" s="33">
        <v>0</v>
      </c>
      <c r="BC68" s="33">
        <v>0</v>
      </c>
      <c r="BD68" s="33">
        <v>0</v>
      </c>
      <c r="BE68" s="33">
        <v>0</v>
      </c>
      <c r="BF68" s="33">
        <v>0</v>
      </c>
      <c r="BG68" s="33">
        <v>0</v>
      </c>
      <c r="BH68" s="33">
        <v>0</v>
      </c>
      <c r="BI68" s="33" t="s">
        <v>289</v>
      </c>
      <c r="BJ68" s="33" t="s">
        <v>135</v>
      </c>
      <c r="BK68" s="33" t="s">
        <v>2385</v>
      </c>
      <c r="BL68" s="33" t="s">
        <v>289</v>
      </c>
      <c r="BM68" s="33" t="s">
        <v>289</v>
      </c>
      <c r="BN68" s="33" t="s">
        <v>289</v>
      </c>
      <c r="BO68" s="33" t="s">
        <v>289</v>
      </c>
      <c r="BP68" s="33" t="s">
        <v>289</v>
      </c>
      <c r="BQ68" s="33" t="s">
        <v>289</v>
      </c>
      <c r="BR68" s="33" t="s">
        <v>289</v>
      </c>
      <c r="BS68" s="33" t="s">
        <v>289</v>
      </c>
      <c r="BT68" s="33" t="s">
        <v>289</v>
      </c>
      <c r="BU68" s="33" t="s">
        <v>289</v>
      </c>
      <c r="BV68" s="33" t="s">
        <v>289</v>
      </c>
      <c r="BW68" s="33" t="s">
        <v>289</v>
      </c>
      <c r="BX68" s="33" t="s">
        <v>289</v>
      </c>
      <c r="BY68" s="33" t="s">
        <v>289</v>
      </c>
      <c r="BZ68" s="33" t="s">
        <v>289</v>
      </c>
      <c r="CA68" s="33" t="s">
        <v>289</v>
      </c>
      <c r="CB68" s="33" t="s">
        <v>289</v>
      </c>
      <c r="CC68" s="33" t="s">
        <v>289</v>
      </c>
      <c r="CD68" s="33" t="s">
        <v>289</v>
      </c>
      <c r="CE68" s="33" t="s">
        <v>289</v>
      </c>
      <c r="CF68" s="33" t="s">
        <v>289</v>
      </c>
      <c r="CG68" s="33" t="s">
        <v>289</v>
      </c>
      <c r="CH68" s="33" t="s">
        <v>289</v>
      </c>
      <c r="CI68" s="33" t="s">
        <v>289</v>
      </c>
      <c r="CJ68" s="33" t="s">
        <v>289</v>
      </c>
      <c r="CK68" s="33" t="s">
        <v>289</v>
      </c>
      <c r="CL68" s="33" t="s">
        <v>289</v>
      </c>
      <c r="CM68" s="33" t="s">
        <v>289</v>
      </c>
      <c r="CN68" s="33" t="s">
        <v>289</v>
      </c>
      <c r="CO68" s="33" t="s">
        <v>289</v>
      </c>
      <c r="CP68" s="33" t="s">
        <v>289</v>
      </c>
      <c r="CQ68" s="33" t="s">
        <v>289</v>
      </c>
      <c r="CR68" s="33" t="s">
        <v>289</v>
      </c>
      <c r="CS68" s="33" t="s">
        <v>289</v>
      </c>
      <c r="CT68" s="33" t="s">
        <v>289</v>
      </c>
      <c r="CU68" s="33" t="s">
        <v>289</v>
      </c>
      <c r="CV68" s="33" t="s">
        <v>289</v>
      </c>
      <c r="CW68" s="33" t="s">
        <v>289</v>
      </c>
      <c r="CX68" s="33" t="s">
        <v>289</v>
      </c>
      <c r="CY68" s="33" t="s">
        <v>289</v>
      </c>
      <c r="CZ68" s="33" t="s">
        <v>289</v>
      </c>
      <c r="DA68" s="33" t="s">
        <v>289</v>
      </c>
      <c r="DB68" s="33" t="s">
        <v>289</v>
      </c>
      <c r="DC68" s="33" t="s">
        <v>289</v>
      </c>
      <c r="DD68" s="33" t="s">
        <v>289</v>
      </c>
      <c r="DE68" s="33" t="s">
        <v>289</v>
      </c>
      <c r="DF68" s="33" t="s">
        <v>289</v>
      </c>
      <c r="DG68" s="33" t="s">
        <v>289</v>
      </c>
      <c r="DH68" s="33" t="s">
        <v>289</v>
      </c>
      <c r="DI68" s="33" t="s">
        <v>289</v>
      </c>
      <c r="DJ68" s="33" t="s">
        <v>289</v>
      </c>
      <c r="DK68" s="33" t="s">
        <v>289</v>
      </c>
      <c r="DL68" s="33" t="s">
        <v>289</v>
      </c>
      <c r="DM68" s="33" t="s">
        <v>289</v>
      </c>
      <c r="DN68" s="33" t="s">
        <v>289</v>
      </c>
      <c r="DO68" s="33" t="s">
        <v>289</v>
      </c>
      <c r="DP68" s="33" t="s">
        <v>289</v>
      </c>
      <c r="DQ68" s="33" t="s">
        <v>289</v>
      </c>
      <c r="DR68" s="33" t="s">
        <v>289</v>
      </c>
      <c r="DS68" s="33" t="s">
        <v>289</v>
      </c>
      <c r="DT68" s="33" t="s">
        <v>289</v>
      </c>
      <c r="DU68" s="33" t="s">
        <v>289</v>
      </c>
      <c r="DV68" s="33" t="s">
        <v>289</v>
      </c>
      <c r="DW68" s="33" t="s">
        <v>289</v>
      </c>
      <c r="DX68" s="33" t="s">
        <v>289</v>
      </c>
      <c r="DY68" s="33" t="s">
        <v>289</v>
      </c>
      <c r="DZ68" s="33" t="s">
        <v>289</v>
      </c>
      <c r="EA68" s="33" t="s">
        <v>289</v>
      </c>
      <c r="EB68" s="33" t="s">
        <v>289</v>
      </c>
      <c r="EC68" s="33" t="s">
        <v>289</v>
      </c>
      <c r="ED68" s="33" t="s">
        <v>289</v>
      </c>
      <c r="EE68" s="33" t="s">
        <v>289</v>
      </c>
      <c r="EF68" s="33" t="s">
        <v>289</v>
      </c>
      <c r="EG68" s="33" t="s">
        <v>2750</v>
      </c>
      <c r="EH68" s="33">
        <v>0</v>
      </c>
      <c r="EI68" s="33">
        <v>1</v>
      </c>
      <c r="EJ68" s="33">
        <v>1</v>
      </c>
      <c r="EK68" s="33">
        <v>0</v>
      </c>
      <c r="EL68" s="33">
        <v>0</v>
      </c>
      <c r="EM68" s="33">
        <v>0</v>
      </c>
      <c r="EN68" s="33">
        <v>1</v>
      </c>
      <c r="EO68" s="33">
        <v>0</v>
      </c>
      <c r="EP68" s="33" t="s">
        <v>289</v>
      </c>
      <c r="EQ68" s="33" t="s">
        <v>289</v>
      </c>
      <c r="ER68" s="33" t="s">
        <v>289</v>
      </c>
      <c r="ES68" s="33" t="s">
        <v>289</v>
      </c>
      <c r="ET68" s="33" t="s">
        <v>289</v>
      </c>
      <c r="EU68" s="33" t="s">
        <v>289</v>
      </c>
      <c r="EV68" s="33">
        <v>25</v>
      </c>
      <c r="EW68" s="33" t="s">
        <v>112</v>
      </c>
      <c r="EX68" s="33" t="s">
        <v>112</v>
      </c>
      <c r="EY68" s="33">
        <v>125</v>
      </c>
      <c r="EZ68" s="33" t="s">
        <v>289</v>
      </c>
      <c r="FA68" s="33" t="s">
        <v>289</v>
      </c>
      <c r="FB68" s="33" t="s">
        <v>289</v>
      </c>
      <c r="FC68" s="34">
        <v>125</v>
      </c>
      <c r="FD68" s="34" t="s">
        <v>112</v>
      </c>
      <c r="FE68" s="33" t="s">
        <v>289</v>
      </c>
      <c r="FF68" s="33" t="s">
        <v>289</v>
      </c>
      <c r="FG68" s="33" t="s">
        <v>289</v>
      </c>
      <c r="FH68" s="33" t="s">
        <v>289</v>
      </c>
      <c r="FI68" s="33" t="s">
        <v>289</v>
      </c>
      <c r="FJ68" s="33" t="s">
        <v>289</v>
      </c>
      <c r="FK68" s="33" t="s">
        <v>289</v>
      </c>
      <c r="FL68" s="34"/>
      <c r="FM68" s="33" t="s">
        <v>289</v>
      </c>
      <c r="FN68" s="34" t="s">
        <v>289</v>
      </c>
      <c r="FO68" s="33" t="s">
        <v>289</v>
      </c>
      <c r="FP68" s="33" t="s">
        <v>289</v>
      </c>
      <c r="FQ68" s="33" t="s">
        <v>289</v>
      </c>
      <c r="FR68" s="33" t="s">
        <v>289</v>
      </c>
      <c r="FS68" s="33" t="s">
        <v>289</v>
      </c>
      <c r="FT68" s="33" t="s">
        <v>289</v>
      </c>
      <c r="FU68" s="33" t="s">
        <v>289</v>
      </c>
      <c r="FV68" s="33" t="s">
        <v>289</v>
      </c>
      <c r="FW68" s="33" t="s">
        <v>289</v>
      </c>
      <c r="FX68" s="33" t="s">
        <v>289</v>
      </c>
      <c r="FY68" s="33" t="s">
        <v>112</v>
      </c>
      <c r="FZ68" s="33">
        <v>50</v>
      </c>
      <c r="GA68" s="33" t="s">
        <v>289</v>
      </c>
      <c r="GB68" s="33" t="s">
        <v>289</v>
      </c>
      <c r="GC68" s="33">
        <v>50</v>
      </c>
      <c r="GD68" s="33" t="s">
        <v>112</v>
      </c>
      <c r="GE68" s="33" t="s">
        <v>112</v>
      </c>
      <c r="GF68" s="33" t="s">
        <v>2393</v>
      </c>
      <c r="GG68" s="33">
        <v>0</v>
      </c>
      <c r="GH68" s="33">
        <v>0</v>
      </c>
      <c r="GI68" s="33">
        <v>0</v>
      </c>
      <c r="GJ68" s="33">
        <v>0</v>
      </c>
      <c r="GK68" s="33">
        <v>0</v>
      </c>
      <c r="GL68" s="33">
        <v>0</v>
      </c>
      <c r="GM68" s="33">
        <v>0</v>
      </c>
      <c r="GN68" s="33">
        <v>0</v>
      </c>
      <c r="GO68" s="33">
        <v>0</v>
      </c>
      <c r="GP68" s="33">
        <v>1</v>
      </c>
      <c r="GQ68" s="33">
        <v>0</v>
      </c>
      <c r="GR68" s="33">
        <v>1</v>
      </c>
      <c r="GS68" s="33">
        <v>0</v>
      </c>
      <c r="GT68" s="33">
        <v>0</v>
      </c>
      <c r="GU68" s="33">
        <v>0</v>
      </c>
      <c r="GV68" s="33">
        <v>0</v>
      </c>
      <c r="GW68" s="33" t="s">
        <v>289</v>
      </c>
      <c r="GX68" s="33" t="s">
        <v>2750</v>
      </c>
      <c r="GY68" s="33">
        <v>0</v>
      </c>
      <c r="GZ68" s="33">
        <v>1</v>
      </c>
      <c r="HA68" s="33">
        <v>1</v>
      </c>
      <c r="HB68" s="33">
        <v>0</v>
      </c>
      <c r="HC68" s="33">
        <v>0</v>
      </c>
      <c r="HD68" s="33">
        <v>0</v>
      </c>
      <c r="HE68" s="33">
        <v>1</v>
      </c>
      <c r="HF68" s="33">
        <v>0</v>
      </c>
      <c r="HG68" s="33" t="s">
        <v>112</v>
      </c>
      <c r="HH68" s="33" t="s">
        <v>2381</v>
      </c>
      <c r="HI68" s="33" t="s">
        <v>851</v>
      </c>
      <c r="HJ68" s="33" t="s">
        <v>112</v>
      </c>
      <c r="HK68" s="33" t="s">
        <v>112</v>
      </c>
      <c r="HL68" s="33" t="s">
        <v>289</v>
      </c>
      <c r="HM68" s="33" t="s">
        <v>289</v>
      </c>
      <c r="HN68" s="33" t="s">
        <v>289</v>
      </c>
      <c r="HO68" s="33" t="s">
        <v>289</v>
      </c>
      <c r="HP68" s="33" t="s">
        <v>289</v>
      </c>
      <c r="HQ68" s="33" t="s">
        <v>289</v>
      </c>
      <c r="HR68" s="33" t="s">
        <v>289</v>
      </c>
      <c r="HS68" s="33" t="s">
        <v>289</v>
      </c>
      <c r="HT68" s="33" t="s">
        <v>289</v>
      </c>
      <c r="HU68" s="33" t="s">
        <v>289</v>
      </c>
      <c r="HV68" s="33" t="s">
        <v>289</v>
      </c>
      <c r="HW68" s="33" t="s">
        <v>289</v>
      </c>
      <c r="HX68" s="33" t="s">
        <v>289</v>
      </c>
      <c r="HY68" s="33" t="s">
        <v>289</v>
      </c>
      <c r="HZ68" s="33" t="s">
        <v>289</v>
      </c>
      <c r="IA68" s="33" t="s">
        <v>289</v>
      </c>
      <c r="IB68" s="33" t="s">
        <v>289</v>
      </c>
      <c r="IC68" s="33" t="s">
        <v>289</v>
      </c>
      <c r="ID68" s="33" t="s">
        <v>289</v>
      </c>
      <c r="IE68" s="33" t="s">
        <v>289</v>
      </c>
      <c r="IF68" s="33" t="s">
        <v>289</v>
      </c>
      <c r="IG68" s="33" t="s">
        <v>289</v>
      </c>
      <c r="IH68" s="33" t="s">
        <v>289</v>
      </c>
      <c r="II68" s="33" t="s">
        <v>289</v>
      </c>
      <c r="IJ68" s="33" t="s">
        <v>289</v>
      </c>
      <c r="IK68" s="33" t="s">
        <v>289</v>
      </c>
      <c r="IL68" s="33" t="s">
        <v>289</v>
      </c>
      <c r="IM68" s="33" t="s">
        <v>289</v>
      </c>
      <c r="IN68" s="33" t="s">
        <v>289</v>
      </c>
      <c r="IO68" s="33" t="s">
        <v>289</v>
      </c>
      <c r="IP68" s="33" t="s">
        <v>289</v>
      </c>
      <c r="IQ68" s="33" t="s">
        <v>289</v>
      </c>
      <c r="IR68" s="33"/>
      <c r="IS68" s="33"/>
      <c r="IT68" s="33"/>
      <c r="IU68" s="33"/>
      <c r="IV68" s="33"/>
      <c r="IW68" s="33" t="s">
        <v>289</v>
      </c>
      <c r="IX68" s="33" t="s">
        <v>289</v>
      </c>
      <c r="IY68" s="33">
        <v>153515359</v>
      </c>
      <c r="IZ68" s="33" t="s">
        <v>2751</v>
      </c>
      <c r="JA68" s="33" t="s">
        <v>2752</v>
      </c>
      <c r="JB68" s="33" t="s">
        <v>289</v>
      </c>
      <c r="JC68" s="33">
        <v>7</v>
      </c>
    </row>
    <row r="69" spans="2:263" x14ac:dyDescent="0.35">
      <c r="B69" s="33" t="s">
        <v>2756</v>
      </c>
      <c r="C69" s="33" t="s">
        <v>2753</v>
      </c>
      <c r="D69" s="33" t="s">
        <v>2754</v>
      </c>
      <c r="E69" s="33" t="s">
        <v>2379</v>
      </c>
      <c r="F69" s="33"/>
      <c r="G69" s="33"/>
      <c r="H69" s="33" t="s">
        <v>289</v>
      </c>
      <c r="I69" s="33" t="s">
        <v>2379</v>
      </c>
      <c r="J69" s="33" t="s">
        <v>244</v>
      </c>
      <c r="K69" s="33" t="s">
        <v>289</v>
      </c>
      <c r="L69" s="33" t="s">
        <v>245</v>
      </c>
      <c r="M69" s="33" t="s">
        <v>244</v>
      </c>
      <c r="N69" s="33" t="s">
        <v>244</v>
      </c>
      <c r="O69" s="33" t="s">
        <v>246</v>
      </c>
      <c r="P69" s="33" t="s">
        <v>289</v>
      </c>
      <c r="Q69" s="33" t="s">
        <v>247</v>
      </c>
      <c r="R69" s="33" t="s">
        <v>248</v>
      </c>
      <c r="S69" s="33" t="s">
        <v>140</v>
      </c>
      <c r="T69" s="33" t="s">
        <v>249</v>
      </c>
      <c r="U69" s="33" t="s">
        <v>248</v>
      </c>
      <c r="V69" s="33" t="s">
        <v>529</v>
      </c>
      <c r="W69" s="33" t="s">
        <v>140</v>
      </c>
      <c r="X69" s="33" t="s">
        <v>248</v>
      </c>
      <c r="Y69" s="33" t="s">
        <v>289</v>
      </c>
      <c r="Z69" s="34" t="s">
        <v>248</v>
      </c>
      <c r="AA69" s="33" t="s">
        <v>110</v>
      </c>
      <c r="AB69" s="33" t="s">
        <v>251</v>
      </c>
      <c r="AC69" s="34" t="s">
        <v>251</v>
      </c>
      <c r="AD69" s="33" t="s">
        <v>2361</v>
      </c>
      <c r="AE69" s="33" t="s">
        <v>111</v>
      </c>
      <c r="AF69" s="33" t="s">
        <v>110</v>
      </c>
      <c r="AG69" s="33" t="s">
        <v>251</v>
      </c>
      <c r="AH69" s="33" t="s">
        <v>2327</v>
      </c>
      <c r="AI69" s="33" t="s">
        <v>112</v>
      </c>
      <c r="AJ69" s="33" t="s">
        <v>289</v>
      </c>
      <c r="AK69" s="33" t="s">
        <v>112</v>
      </c>
      <c r="AL69" s="33" t="s">
        <v>289</v>
      </c>
      <c r="AM69" s="33" t="s">
        <v>2328</v>
      </c>
      <c r="AN69" s="33" t="s">
        <v>289</v>
      </c>
      <c r="AO69" s="33" t="s">
        <v>289</v>
      </c>
      <c r="AP69" s="33" t="s">
        <v>2350</v>
      </c>
      <c r="AQ69" s="33" t="s">
        <v>289</v>
      </c>
      <c r="AR69" s="33" t="s">
        <v>114</v>
      </c>
      <c r="AS69" s="33">
        <v>1</v>
      </c>
      <c r="AT69" s="33">
        <v>0</v>
      </c>
      <c r="AU69" s="33">
        <v>0</v>
      </c>
      <c r="AV69" s="33" t="s">
        <v>113</v>
      </c>
      <c r="AW69" s="33" t="s">
        <v>2351</v>
      </c>
      <c r="AX69" s="33" t="s">
        <v>115</v>
      </c>
      <c r="AY69" s="33">
        <v>1</v>
      </c>
      <c r="AZ69" s="33">
        <v>0</v>
      </c>
      <c r="BA69" s="33">
        <v>0</v>
      </c>
      <c r="BB69" s="33">
        <v>0</v>
      </c>
      <c r="BC69" s="33">
        <v>0</v>
      </c>
      <c r="BD69" s="33">
        <v>0</v>
      </c>
      <c r="BE69" s="33">
        <v>0</v>
      </c>
      <c r="BF69" s="33">
        <v>0</v>
      </c>
      <c r="BG69" s="33">
        <v>0</v>
      </c>
      <c r="BH69" s="33">
        <v>0</v>
      </c>
      <c r="BI69" s="33" t="s">
        <v>289</v>
      </c>
      <c r="BJ69" s="33" t="s">
        <v>155</v>
      </c>
      <c r="BK69" s="33" t="s">
        <v>2331</v>
      </c>
      <c r="BL69" s="33" t="s">
        <v>2407</v>
      </c>
      <c r="BM69" s="33">
        <v>1</v>
      </c>
      <c r="BN69" s="33">
        <v>1</v>
      </c>
      <c r="BO69" s="33">
        <v>1</v>
      </c>
      <c r="BP69" s="33">
        <v>1</v>
      </c>
      <c r="BQ69" s="33">
        <v>1</v>
      </c>
      <c r="BR69" s="33">
        <v>0</v>
      </c>
      <c r="BS69" s="33">
        <v>1</v>
      </c>
      <c r="BT69" s="33">
        <v>0</v>
      </c>
      <c r="BU69" s="33" t="s">
        <v>2353</v>
      </c>
      <c r="BV69" s="33">
        <v>120</v>
      </c>
      <c r="BW69" s="33">
        <v>60</v>
      </c>
      <c r="BX69" s="33" t="s">
        <v>112</v>
      </c>
      <c r="BY69" s="33">
        <v>250</v>
      </c>
      <c r="BZ69" s="33">
        <v>96.153846153846104</v>
      </c>
      <c r="CA69" s="33" t="s">
        <v>112</v>
      </c>
      <c r="CB69" s="33">
        <v>150</v>
      </c>
      <c r="CC69" s="33">
        <v>65.2173913043478</v>
      </c>
      <c r="CD69" s="33" t="s">
        <v>112</v>
      </c>
      <c r="CE69" s="33">
        <v>200</v>
      </c>
      <c r="CF69" s="33">
        <v>68.965517241379303</v>
      </c>
      <c r="CG69" s="33" t="s">
        <v>112</v>
      </c>
      <c r="CH69" s="33">
        <v>375</v>
      </c>
      <c r="CI69" s="33">
        <v>156.25</v>
      </c>
      <c r="CJ69" s="33" t="s">
        <v>112</v>
      </c>
      <c r="CK69" s="33" t="s">
        <v>289</v>
      </c>
      <c r="CL69" s="33" t="s">
        <v>289</v>
      </c>
      <c r="CM69" s="33" t="s">
        <v>289</v>
      </c>
      <c r="CN69" s="33" t="s">
        <v>112</v>
      </c>
      <c r="CO69" s="33">
        <v>600</v>
      </c>
      <c r="CP69" s="33" t="s">
        <v>289</v>
      </c>
      <c r="CQ69" s="33" t="s">
        <v>289</v>
      </c>
      <c r="CR69" s="33" t="s">
        <v>289</v>
      </c>
      <c r="CS69" s="33" t="s">
        <v>289</v>
      </c>
      <c r="CT69" s="33" t="s">
        <v>289</v>
      </c>
      <c r="CU69" s="33" t="s">
        <v>289</v>
      </c>
      <c r="CV69" s="33" t="s">
        <v>176</v>
      </c>
      <c r="CW69" s="33">
        <v>600</v>
      </c>
      <c r="CX69" s="33" t="s">
        <v>112</v>
      </c>
      <c r="CY69" s="33" t="s">
        <v>112</v>
      </c>
      <c r="CZ69" s="33" t="s">
        <v>726</v>
      </c>
      <c r="DA69" s="33">
        <v>0</v>
      </c>
      <c r="DB69" s="33">
        <v>0</v>
      </c>
      <c r="DC69" s="33">
        <v>0</v>
      </c>
      <c r="DD69" s="33">
        <v>0</v>
      </c>
      <c r="DE69" s="33">
        <v>0</v>
      </c>
      <c r="DF69" s="33">
        <v>1</v>
      </c>
      <c r="DG69" s="33">
        <v>0</v>
      </c>
      <c r="DH69" s="33">
        <v>0</v>
      </c>
      <c r="DI69" s="33">
        <v>0</v>
      </c>
      <c r="DJ69" s="33">
        <v>0</v>
      </c>
      <c r="DK69" s="33">
        <v>0</v>
      </c>
      <c r="DL69" s="33">
        <v>0</v>
      </c>
      <c r="DM69" s="33">
        <v>0</v>
      </c>
      <c r="DN69" s="33">
        <v>0</v>
      </c>
      <c r="DO69" s="33">
        <v>0</v>
      </c>
      <c r="DP69" s="33">
        <v>0</v>
      </c>
      <c r="DQ69" s="33">
        <v>0</v>
      </c>
      <c r="DR69" s="33" t="s">
        <v>289</v>
      </c>
      <c r="DS69" s="33" t="s">
        <v>2755</v>
      </c>
      <c r="DT69" s="33">
        <v>0</v>
      </c>
      <c r="DU69" s="33">
        <v>0</v>
      </c>
      <c r="DV69" s="33">
        <v>0</v>
      </c>
      <c r="DW69" s="33">
        <v>0</v>
      </c>
      <c r="DX69" s="33">
        <v>1</v>
      </c>
      <c r="DY69" s="33">
        <v>0</v>
      </c>
      <c r="DZ69" s="33">
        <v>1</v>
      </c>
      <c r="EA69" s="33">
        <v>0</v>
      </c>
      <c r="EB69" s="33" t="s">
        <v>112</v>
      </c>
      <c r="EC69" s="33" t="s">
        <v>247</v>
      </c>
      <c r="ED69" s="33" t="s">
        <v>252</v>
      </c>
      <c r="EE69" s="33" t="s">
        <v>117</v>
      </c>
      <c r="EF69" s="33" t="s">
        <v>117</v>
      </c>
      <c r="EG69" s="33" t="s">
        <v>289</v>
      </c>
      <c r="EH69" s="33" t="s">
        <v>289</v>
      </c>
      <c r="EI69" s="33" t="s">
        <v>289</v>
      </c>
      <c r="EJ69" s="33" t="s">
        <v>289</v>
      </c>
      <c r="EK69" s="33" t="s">
        <v>289</v>
      </c>
      <c r="EL69" s="33" t="s">
        <v>289</v>
      </c>
      <c r="EM69" s="33" t="s">
        <v>289</v>
      </c>
      <c r="EN69" s="33" t="s">
        <v>289</v>
      </c>
      <c r="EO69" s="33" t="s">
        <v>289</v>
      </c>
      <c r="EP69" s="33" t="s">
        <v>289</v>
      </c>
      <c r="EQ69" s="33" t="s">
        <v>289</v>
      </c>
      <c r="ER69" s="33" t="s">
        <v>289</v>
      </c>
      <c r="ES69" s="33" t="s">
        <v>289</v>
      </c>
      <c r="ET69" s="33" t="s">
        <v>289</v>
      </c>
      <c r="EU69" s="33" t="s">
        <v>289</v>
      </c>
      <c r="EV69" s="33" t="s">
        <v>289</v>
      </c>
      <c r="EW69" s="33" t="s">
        <v>289</v>
      </c>
      <c r="EX69" s="33" t="s">
        <v>289</v>
      </c>
      <c r="EY69" s="33" t="s">
        <v>289</v>
      </c>
      <c r="EZ69" s="33" t="s">
        <v>289</v>
      </c>
      <c r="FA69" s="33" t="s">
        <v>289</v>
      </c>
      <c r="FB69" s="33" t="s">
        <v>289</v>
      </c>
      <c r="FC69" s="34" t="s">
        <v>289</v>
      </c>
      <c r="FD69" s="34" t="s">
        <v>289</v>
      </c>
      <c r="FE69" s="33" t="s">
        <v>289</v>
      </c>
      <c r="FF69" s="33" t="s">
        <v>289</v>
      </c>
      <c r="FG69" s="33" t="s">
        <v>289</v>
      </c>
      <c r="FH69" s="33" t="s">
        <v>289</v>
      </c>
      <c r="FI69" s="33" t="s">
        <v>289</v>
      </c>
      <c r="FJ69" s="33" t="s">
        <v>289</v>
      </c>
      <c r="FK69" s="33" t="s">
        <v>289</v>
      </c>
      <c r="FL69" s="34"/>
      <c r="FM69" s="33" t="s">
        <v>289</v>
      </c>
      <c r="FN69" s="34" t="s">
        <v>289</v>
      </c>
      <c r="FO69" s="33" t="s">
        <v>289</v>
      </c>
      <c r="FP69" s="33" t="s">
        <v>289</v>
      </c>
      <c r="FQ69" s="33" t="s">
        <v>289</v>
      </c>
      <c r="FR69" s="33" t="s">
        <v>289</v>
      </c>
      <c r="FS69" s="33" t="s">
        <v>289</v>
      </c>
      <c r="FT69" s="33" t="s">
        <v>289</v>
      </c>
      <c r="FU69" s="33" t="s">
        <v>289</v>
      </c>
      <c r="FV69" s="33" t="s">
        <v>289</v>
      </c>
      <c r="FW69" s="33" t="s">
        <v>289</v>
      </c>
      <c r="FX69" s="33" t="s">
        <v>289</v>
      </c>
      <c r="FY69" s="33" t="s">
        <v>289</v>
      </c>
      <c r="FZ69" s="33" t="s">
        <v>289</v>
      </c>
      <c r="GA69" s="33" t="s">
        <v>289</v>
      </c>
      <c r="GB69" s="33" t="s">
        <v>289</v>
      </c>
      <c r="GC69" s="33" t="s">
        <v>289</v>
      </c>
      <c r="GD69" s="33" t="s">
        <v>289</v>
      </c>
      <c r="GE69" s="33" t="s">
        <v>289</v>
      </c>
      <c r="GF69" s="33" t="s">
        <v>289</v>
      </c>
      <c r="GG69" s="33" t="s">
        <v>289</v>
      </c>
      <c r="GH69" s="33" t="s">
        <v>289</v>
      </c>
      <c r="GI69" s="33" t="s">
        <v>289</v>
      </c>
      <c r="GJ69" s="33" t="s">
        <v>289</v>
      </c>
      <c r="GK69" s="33" t="s">
        <v>289</v>
      </c>
      <c r="GL69" s="33" t="s">
        <v>289</v>
      </c>
      <c r="GM69" s="33" t="s">
        <v>289</v>
      </c>
      <c r="GN69" s="33" t="s">
        <v>289</v>
      </c>
      <c r="GO69" s="33" t="s">
        <v>289</v>
      </c>
      <c r="GP69" s="33" t="s">
        <v>289</v>
      </c>
      <c r="GQ69" s="33" t="s">
        <v>289</v>
      </c>
      <c r="GR69" s="33" t="s">
        <v>289</v>
      </c>
      <c r="GS69" s="33" t="s">
        <v>289</v>
      </c>
      <c r="GT69" s="33" t="s">
        <v>289</v>
      </c>
      <c r="GU69" s="33" t="s">
        <v>289</v>
      </c>
      <c r="GV69" s="33" t="s">
        <v>289</v>
      </c>
      <c r="GW69" s="33" t="s">
        <v>289</v>
      </c>
      <c r="GX69" s="33" t="s">
        <v>289</v>
      </c>
      <c r="GY69" s="33" t="s">
        <v>289</v>
      </c>
      <c r="GZ69" s="33" t="s">
        <v>289</v>
      </c>
      <c r="HA69" s="33" t="s">
        <v>289</v>
      </c>
      <c r="HB69" s="33" t="s">
        <v>289</v>
      </c>
      <c r="HC69" s="33" t="s">
        <v>289</v>
      </c>
      <c r="HD69" s="33" t="s">
        <v>289</v>
      </c>
      <c r="HE69" s="33" t="s">
        <v>289</v>
      </c>
      <c r="HF69" s="33" t="s">
        <v>289</v>
      </c>
      <c r="HG69" s="33" t="s">
        <v>289</v>
      </c>
      <c r="HH69" s="33" t="s">
        <v>289</v>
      </c>
      <c r="HI69" s="33" t="s">
        <v>289</v>
      </c>
      <c r="HJ69" s="33" t="s">
        <v>289</v>
      </c>
      <c r="HK69" s="33" t="s">
        <v>289</v>
      </c>
      <c r="HL69" s="33" t="s">
        <v>289</v>
      </c>
      <c r="HM69" s="33" t="s">
        <v>289</v>
      </c>
      <c r="HN69" s="33" t="s">
        <v>289</v>
      </c>
      <c r="HO69" s="33" t="s">
        <v>289</v>
      </c>
      <c r="HP69" s="33" t="s">
        <v>289</v>
      </c>
      <c r="HQ69" s="33" t="s">
        <v>289</v>
      </c>
      <c r="HR69" s="33" t="s">
        <v>289</v>
      </c>
      <c r="HS69" s="33" t="s">
        <v>289</v>
      </c>
      <c r="HT69" s="33" t="s">
        <v>289</v>
      </c>
      <c r="HU69" s="33" t="s">
        <v>289</v>
      </c>
      <c r="HV69" s="33" t="s">
        <v>289</v>
      </c>
      <c r="HW69" s="33" t="s">
        <v>289</v>
      </c>
      <c r="HX69" s="33" t="s">
        <v>289</v>
      </c>
      <c r="HY69" s="33" t="s">
        <v>289</v>
      </c>
      <c r="HZ69" s="33" t="s">
        <v>289</v>
      </c>
      <c r="IA69" s="33" t="s">
        <v>289</v>
      </c>
      <c r="IB69" s="33" t="s">
        <v>289</v>
      </c>
      <c r="IC69" s="33" t="s">
        <v>289</v>
      </c>
      <c r="ID69" s="33" t="s">
        <v>289</v>
      </c>
      <c r="IE69" s="33" t="s">
        <v>289</v>
      </c>
      <c r="IF69" s="33" t="s">
        <v>289</v>
      </c>
      <c r="IG69" s="33" t="s">
        <v>289</v>
      </c>
      <c r="IH69" s="33" t="s">
        <v>289</v>
      </c>
      <c r="II69" s="33" t="s">
        <v>289</v>
      </c>
      <c r="IJ69" s="33" t="s">
        <v>289</v>
      </c>
      <c r="IK69" s="33" t="s">
        <v>289</v>
      </c>
      <c r="IL69" s="33" t="s">
        <v>289</v>
      </c>
      <c r="IM69" s="33" t="s">
        <v>289</v>
      </c>
      <c r="IN69" s="33" t="s">
        <v>289</v>
      </c>
      <c r="IO69" s="33" t="s">
        <v>289</v>
      </c>
      <c r="IP69" s="33" t="s">
        <v>289</v>
      </c>
      <c r="IQ69" s="33" t="s">
        <v>289</v>
      </c>
      <c r="IR69" s="33"/>
      <c r="IS69" s="33"/>
      <c r="IT69" s="33"/>
      <c r="IU69" s="33"/>
      <c r="IV69" s="33"/>
      <c r="IW69" s="33" t="s">
        <v>289</v>
      </c>
      <c r="IX69" s="33" t="s">
        <v>289</v>
      </c>
      <c r="IY69" s="33">
        <v>153723711</v>
      </c>
      <c r="IZ69" s="33" t="s">
        <v>2756</v>
      </c>
      <c r="JA69" s="33" t="s">
        <v>2757</v>
      </c>
      <c r="JB69" s="33" t="s">
        <v>289</v>
      </c>
      <c r="JC69" s="33">
        <v>65</v>
      </c>
    </row>
    <row r="70" spans="2:263" x14ac:dyDescent="0.35">
      <c r="B70" s="33" t="s">
        <v>2762</v>
      </c>
      <c r="C70" s="33" t="s">
        <v>2758</v>
      </c>
      <c r="D70" s="33" t="s">
        <v>2759</v>
      </c>
      <c r="E70" s="33" t="s">
        <v>2359</v>
      </c>
      <c r="F70" s="33"/>
      <c r="G70" s="33"/>
      <c r="H70" s="33" t="s">
        <v>289</v>
      </c>
      <c r="I70" s="33" t="s">
        <v>2359</v>
      </c>
      <c r="J70" s="33" t="s">
        <v>209</v>
      </c>
      <c r="K70" s="33" t="s">
        <v>289</v>
      </c>
      <c r="L70" s="33" t="s">
        <v>210</v>
      </c>
      <c r="M70" s="33" t="s">
        <v>209</v>
      </c>
      <c r="N70" s="33" t="s">
        <v>209</v>
      </c>
      <c r="O70" s="33" t="s">
        <v>2582</v>
      </c>
      <c r="P70" s="33" t="s">
        <v>289</v>
      </c>
      <c r="Q70" s="33" t="s">
        <v>107</v>
      </c>
      <c r="R70" s="33" t="s">
        <v>212</v>
      </c>
      <c r="S70" s="33" t="s">
        <v>1794</v>
      </c>
      <c r="T70" s="33" t="s">
        <v>213</v>
      </c>
      <c r="U70" s="33" t="s">
        <v>212</v>
      </c>
      <c r="V70" s="33" t="s">
        <v>1793</v>
      </c>
      <c r="W70" s="33" t="s">
        <v>1794</v>
      </c>
      <c r="X70" s="33" t="s">
        <v>110</v>
      </c>
      <c r="Y70" s="33" t="s">
        <v>2432</v>
      </c>
      <c r="Z70" s="34" t="s">
        <v>2432</v>
      </c>
      <c r="AA70" s="33" t="s">
        <v>110</v>
      </c>
      <c r="AB70" s="33" t="s">
        <v>2433</v>
      </c>
      <c r="AC70" s="34" t="s">
        <v>2433</v>
      </c>
      <c r="AD70" s="33" t="s">
        <v>2361</v>
      </c>
      <c r="AE70" s="33" t="s">
        <v>111</v>
      </c>
      <c r="AF70" s="33" t="s">
        <v>110</v>
      </c>
      <c r="AG70" s="33" t="s">
        <v>2433</v>
      </c>
      <c r="AH70" s="33" t="s">
        <v>2327</v>
      </c>
      <c r="AI70" s="33" t="s">
        <v>112</v>
      </c>
      <c r="AJ70" s="33" t="s">
        <v>289</v>
      </c>
      <c r="AK70" s="33" t="s">
        <v>112</v>
      </c>
      <c r="AL70" s="33" t="s">
        <v>289</v>
      </c>
      <c r="AM70" s="33" t="s">
        <v>2328</v>
      </c>
      <c r="AN70" s="33" t="s">
        <v>289</v>
      </c>
      <c r="AO70" s="33" t="s">
        <v>289</v>
      </c>
      <c r="AP70" s="33" t="s">
        <v>2350</v>
      </c>
      <c r="AQ70" s="33" t="s">
        <v>289</v>
      </c>
      <c r="AR70" s="33" t="s">
        <v>137</v>
      </c>
      <c r="AS70" s="33">
        <v>0</v>
      </c>
      <c r="AT70" s="33">
        <v>1</v>
      </c>
      <c r="AU70" s="33">
        <v>0</v>
      </c>
      <c r="AV70" s="33" t="s">
        <v>138</v>
      </c>
      <c r="AW70" s="33" t="s">
        <v>2330</v>
      </c>
      <c r="AX70" s="33" t="s">
        <v>2542</v>
      </c>
      <c r="AY70" s="33">
        <v>1</v>
      </c>
      <c r="AZ70" s="33">
        <v>0</v>
      </c>
      <c r="BA70" s="33">
        <v>0</v>
      </c>
      <c r="BB70" s="33">
        <v>0</v>
      </c>
      <c r="BC70" s="33">
        <v>1</v>
      </c>
      <c r="BD70" s="33">
        <v>0</v>
      </c>
      <c r="BE70" s="33">
        <v>0</v>
      </c>
      <c r="BF70" s="33">
        <v>0</v>
      </c>
      <c r="BG70" s="33">
        <v>0</v>
      </c>
      <c r="BH70" s="33">
        <v>0</v>
      </c>
      <c r="BI70" s="33" t="s">
        <v>289</v>
      </c>
      <c r="BJ70" s="33" t="s">
        <v>135</v>
      </c>
      <c r="BK70" s="33" t="s">
        <v>151</v>
      </c>
      <c r="BL70" s="33" t="s">
        <v>289</v>
      </c>
      <c r="BM70" s="33" t="s">
        <v>289</v>
      </c>
      <c r="BN70" s="33" t="s">
        <v>289</v>
      </c>
      <c r="BO70" s="33" t="s">
        <v>289</v>
      </c>
      <c r="BP70" s="33" t="s">
        <v>289</v>
      </c>
      <c r="BQ70" s="33" t="s">
        <v>289</v>
      </c>
      <c r="BR70" s="33" t="s">
        <v>289</v>
      </c>
      <c r="BS70" s="33" t="s">
        <v>289</v>
      </c>
      <c r="BT70" s="33" t="s">
        <v>289</v>
      </c>
      <c r="BU70" s="33" t="s">
        <v>289</v>
      </c>
      <c r="BV70" s="33" t="s">
        <v>289</v>
      </c>
      <c r="BW70" s="33" t="s">
        <v>289</v>
      </c>
      <c r="BX70" s="33" t="s">
        <v>289</v>
      </c>
      <c r="BY70" s="33" t="s">
        <v>289</v>
      </c>
      <c r="BZ70" s="33" t="s">
        <v>289</v>
      </c>
      <c r="CA70" s="33" t="s">
        <v>289</v>
      </c>
      <c r="CB70" s="33" t="s">
        <v>289</v>
      </c>
      <c r="CC70" s="33" t="s">
        <v>289</v>
      </c>
      <c r="CD70" s="33" t="s">
        <v>289</v>
      </c>
      <c r="CE70" s="33" t="s">
        <v>289</v>
      </c>
      <c r="CF70" s="33" t="s">
        <v>289</v>
      </c>
      <c r="CG70" s="33" t="s">
        <v>289</v>
      </c>
      <c r="CH70" s="33" t="s">
        <v>289</v>
      </c>
      <c r="CI70" s="33" t="s">
        <v>289</v>
      </c>
      <c r="CJ70" s="33" t="s">
        <v>289</v>
      </c>
      <c r="CK70" s="33" t="s">
        <v>289</v>
      </c>
      <c r="CL70" s="33" t="s">
        <v>289</v>
      </c>
      <c r="CM70" s="33" t="s">
        <v>289</v>
      </c>
      <c r="CN70" s="33" t="s">
        <v>289</v>
      </c>
      <c r="CO70" s="33" t="s">
        <v>289</v>
      </c>
      <c r="CP70" s="33" t="s">
        <v>289</v>
      </c>
      <c r="CQ70" s="33" t="s">
        <v>289</v>
      </c>
      <c r="CR70" s="33" t="s">
        <v>289</v>
      </c>
      <c r="CS70" s="33" t="s">
        <v>289</v>
      </c>
      <c r="CT70" s="33" t="s">
        <v>289</v>
      </c>
      <c r="CU70" s="33" t="s">
        <v>289</v>
      </c>
      <c r="CV70" s="33" t="s">
        <v>289</v>
      </c>
      <c r="CW70" s="33" t="s">
        <v>289</v>
      </c>
      <c r="CX70" s="33" t="s">
        <v>289</v>
      </c>
      <c r="CY70" s="33" t="s">
        <v>289</v>
      </c>
      <c r="CZ70" s="33" t="s">
        <v>289</v>
      </c>
      <c r="DA70" s="33" t="s">
        <v>289</v>
      </c>
      <c r="DB70" s="33" t="s">
        <v>289</v>
      </c>
      <c r="DC70" s="33" t="s">
        <v>289</v>
      </c>
      <c r="DD70" s="33" t="s">
        <v>289</v>
      </c>
      <c r="DE70" s="33" t="s">
        <v>289</v>
      </c>
      <c r="DF70" s="33" t="s">
        <v>289</v>
      </c>
      <c r="DG70" s="33" t="s">
        <v>289</v>
      </c>
      <c r="DH70" s="33" t="s">
        <v>289</v>
      </c>
      <c r="DI70" s="33" t="s">
        <v>289</v>
      </c>
      <c r="DJ70" s="33" t="s">
        <v>289</v>
      </c>
      <c r="DK70" s="33" t="s">
        <v>289</v>
      </c>
      <c r="DL70" s="33" t="s">
        <v>289</v>
      </c>
      <c r="DM70" s="33" t="s">
        <v>289</v>
      </c>
      <c r="DN70" s="33" t="s">
        <v>289</v>
      </c>
      <c r="DO70" s="33" t="s">
        <v>289</v>
      </c>
      <c r="DP70" s="33" t="s">
        <v>289</v>
      </c>
      <c r="DQ70" s="33" t="s">
        <v>289</v>
      </c>
      <c r="DR70" s="33" t="s">
        <v>289</v>
      </c>
      <c r="DS70" s="33" t="s">
        <v>289</v>
      </c>
      <c r="DT70" s="33" t="s">
        <v>289</v>
      </c>
      <c r="DU70" s="33" t="s">
        <v>289</v>
      </c>
      <c r="DV70" s="33" t="s">
        <v>289</v>
      </c>
      <c r="DW70" s="33" t="s">
        <v>289</v>
      </c>
      <c r="DX70" s="33" t="s">
        <v>289</v>
      </c>
      <c r="DY70" s="33" t="s">
        <v>289</v>
      </c>
      <c r="DZ70" s="33" t="s">
        <v>289</v>
      </c>
      <c r="EA70" s="33" t="s">
        <v>289</v>
      </c>
      <c r="EB70" s="33" t="s">
        <v>289</v>
      </c>
      <c r="EC70" s="33" t="s">
        <v>289</v>
      </c>
      <c r="ED70" s="33" t="s">
        <v>289</v>
      </c>
      <c r="EE70" s="33" t="s">
        <v>289</v>
      </c>
      <c r="EF70" s="33" t="s">
        <v>289</v>
      </c>
      <c r="EG70" s="33" t="s">
        <v>2415</v>
      </c>
      <c r="EH70" s="33">
        <v>0</v>
      </c>
      <c r="EI70" s="33">
        <v>1</v>
      </c>
      <c r="EJ70" s="33">
        <v>1</v>
      </c>
      <c r="EK70" s="33">
        <v>1</v>
      </c>
      <c r="EL70" s="33">
        <v>1</v>
      </c>
      <c r="EM70" s="33">
        <v>0</v>
      </c>
      <c r="EN70" s="33">
        <v>1</v>
      </c>
      <c r="EO70" s="33">
        <v>0</v>
      </c>
      <c r="EP70" s="33" t="s">
        <v>289</v>
      </c>
      <c r="EQ70" s="33" t="s">
        <v>289</v>
      </c>
      <c r="ER70" s="33" t="s">
        <v>289</v>
      </c>
      <c r="ES70" s="33" t="s">
        <v>289</v>
      </c>
      <c r="ET70" s="33" t="s">
        <v>289</v>
      </c>
      <c r="EU70" s="33" t="s">
        <v>289</v>
      </c>
      <c r="EV70" s="33">
        <v>13</v>
      </c>
      <c r="EW70" s="33" t="s">
        <v>140</v>
      </c>
      <c r="EX70" s="33" t="s">
        <v>112</v>
      </c>
      <c r="EY70" s="33">
        <v>50</v>
      </c>
      <c r="EZ70" s="33" t="s">
        <v>289</v>
      </c>
      <c r="FA70" s="33" t="s">
        <v>289</v>
      </c>
      <c r="FB70" s="33" t="s">
        <v>289</v>
      </c>
      <c r="FC70" s="34">
        <v>50</v>
      </c>
      <c r="FD70" s="34" t="s">
        <v>140</v>
      </c>
      <c r="FE70" s="33">
        <v>25</v>
      </c>
      <c r="FF70" s="33" t="s">
        <v>140</v>
      </c>
      <c r="FG70" s="33" t="s">
        <v>112</v>
      </c>
      <c r="FH70" s="33">
        <v>50</v>
      </c>
      <c r="FI70" s="33" t="s">
        <v>289</v>
      </c>
      <c r="FJ70" s="33" t="s">
        <v>289</v>
      </c>
      <c r="FK70" s="33" t="s">
        <v>289</v>
      </c>
      <c r="FL70" s="34"/>
      <c r="FM70" s="33" t="s">
        <v>140</v>
      </c>
      <c r="FN70" s="34" t="s">
        <v>289</v>
      </c>
      <c r="FO70" s="33" t="s">
        <v>289</v>
      </c>
      <c r="FP70" s="33" t="s">
        <v>289</v>
      </c>
      <c r="FQ70" s="33" t="s">
        <v>289</v>
      </c>
      <c r="FR70" s="33" t="s">
        <v>289</v>
      </c>
      <c r="FS70" s="33" t="s">
        <v>289</v>
      </c>
      <c r="FT70" s="33" t="s">
        <v>289</v>
      </c>
      <c r="FU70" s="33" t="s">
        <v>289</v>
      </c>
      <c r="FV70" s="33" t="s">
        <v>289</v>
      </c>
      <c r="FW70" s="33" t="s">
        <v>289</v>
      </c>
      <c r="FX70" s="33" t="s">
        <v>289</v>
      </c>
      <c r="FY70" s="33" t="s">
        <v>112</v>
      </c>
      <c r="FZ70" s="33">
        <v>13</v>
      </c>
      <c r="GA70" s="33" t="s">
        <v>289</v>
      </c>
      <c r="GB70" s="33" t="s">
        <v>289</v>
      </c>
      <c r="GC70" s="33">
        <v>13</v>
      </c>
      <c r="GD70" s="33" t="s">
        <v>140</v>
      </c>
      <c r="GE70" s="33" t="s">
        <v>112</v>
      </c>
      <c r="GF70" s="33" t="s">
        <v>2760</v>
      </c>
      <c r="GG70" s="33">
        <v>1</v>
      </c>
      <c r="GH70" s="33">
        <v>0</v>
      </c>
      <c r="GI70" s="33">
        <v>1</v>
      </c>
      <c r="GJ70" s="33">
        <v>0</v>
      </c>
      <c r="GK70" s="33">
        <v>1</v>
      </c>
      <c r="GL70" s="33">
        <v>0</v>
      </c>
      <c r="GM70" s="33">
        <v>0</v>
      </c>
      <c r="GN70" s="33">
        <v>0</v>
      </c>
      <c r="GO70" s="33">
        <v>0</v>
      </c>
      <c r="GP70" s="33">
        <v>1</v>
      </c>
      <c r="GQ70" s="33">
        <v>0</v>
      </c>
      <c r="GR70" s="33">
        <v>0</v>
      </c>
      <c r="GS70" s="33">
        <v>0</v>
      </c>
      <c r="GT70" s="33">
        <v>0</v>
      </c>
      <c r="GU70" s="33">
        <v>0</v>
      </c>
      <c r="GV70" s="33">
        <v>0</v>
      </c>
      <c r="GW70" s="33" t="s">
        <v>289</v>
      </c>
      <c r="GX70" s="33" t="s">
        <v>262</v>
      </c>
      <c r="GY70" s="33">
        <v>0</v>
      </c>
      <c r="GZ70" s="33">
        <v>0</v>
      </c>
      <c r="HA70" s="33">
        <v>0</v>
      </c>
      <c r="HB70" s="33">
        <v>0</v>
      </c>
      <c r="HC70" s="33">
        <v>1</v>
      </c>
      <c r="HD70" s="33">
        <v>0</v>
      </c>
      <c r="HE70" s="33">
        <v>0</v>
      </c>
      <c r="HF70" s="33">
        <v>0</v>
      </c>
      <c r="HG70" s="33" t="s">
        <v>112</v>
      </c>
      <c r="HH70" s="33" t="s">
        <v>126</v>
      </c>
      <c r="HI70" s="33" t="s">
        <v>218</v>
      </c>
      <c r="HJ70" s="33" t="s">
        <v>140</v>
      </c>
      <c r="HK70" s="33" t="s">
        <v>117</v>
      </c>
      <c r="HL70" s="33" t="s">
        <v>289</v>
      </c>
      <c r="HM70" s="33" t="s">
        <v>289</v>
      </c>
      <c r="HN70" s="33" t="s">
        <v>289</v>
      </c>
      <c r="HO70" s="33" t="s">
        <v>289</v>
      </c>
      <c r="HP70" s="33" t="s">
        <v>289</v>
      </c>
      <c r="HQ70" s="33" t="s">
        <v>289</v>
      </c>
      <c r="HR70" s="33" t="s">
        <v>289</v>
      </c>
      <c r="HS70" s="33" t="s">
        <v>289</v>
      </c>
      <c r="HT70" s="33" t="s">
        <v>289</v>
      </c>
      <c r="HU70" s="33" t="s">
        <v>289</v>
      </c>
      <c r="HV70" s="33" t="s">
        <v>289</v>
      </c>
      <c r="HW70" s="33" t="s">
        <v>289</v>
      </c>
      <c r="HX70" s="33" t="s">
        <v>289</v>
      </c>
      <c r="HY70" s="33" t="s">
        <v>289</v>
      </c>
      <c r="HZ70" s="33" t="s">
        <v>289</v>
      </c>
      <c r="IA70" s="33" t="s">
        <v>289</v>
      </c>
      <c r="IB70" s="33" t="s">
        <v>289</v>
      </c>
      <c r="IC70" s="33" t="s">
        <v>289</v>
      </c>
      <c r="ID70" s="33" t="s">
        <v>289</v>
      </c>
      <c r="IE70" s="33" t="s">
        <v>289</v>
      </c>
      <c r="IF70" s="33" t="s">
        <v>289</v>
      </c>
      <c r="IG70" s="33" t="s">
        <v>289</v>
      </c>
      <c r="IH70" s="33" t="s">
        <v>289</v>
      </c>
      <c r="II70" s="33" t="s">
        <v>289</v>
      </c>
      <c r="IJ70" s="33" t="s">
        <v>289</v>
      </c>
      <c r="IK70" s="33" t="s">
        <v>289</v>
      </c>
      <c r="IL70" s="33" t="s">
        <v>289</v>
      </c>
      <c r="IM70" s="33" t="s">
        <v>289</v>
      </c>
      <c r="IN70" s="33" t="s">
        <v>289</v>
      </c>
      <c r="IO70" s="33" t="s">
        <v>289</v>
      </c>
      <c r="IP70" s="33" t="s">
        <v>289</v>
      </c>
      <c r="IQ70" s="33" t="s">
        <v>289</v>
      </c>
      <c r="IR70" s="33"/>
      <c r="IS70" s="33"/>
      <c r="IT70" s="33"/>
      <c r="IU70" s="33"/>
      <c r="IV70" s="33"/>
      <c r="IW70" s="33" t="s">
        <v>2761</v>
      </c>
      <c r="IX70" s="33" t="s">
        <v>289</v>
      </c>
      <c r="IY70" s="33">
        <v>153549146</v>
      </c>
      <c r="IZ70" s="33" t="s">
        <v>2762</v>
      </c>
      <c r="JA70" s="33" t="s">
        <v>2763</v>
      </c>
      <c r="JB70" s="33" t="s">
        <v>289</v>
      </c>
      <c r="JC70" s="33">
        <v>29</v>
      </c>
    </row>
    <row r="71" spans="2:263" x14ac:dyDescent="0.35">
      <c r="B71" s="33" t="s">
        <v>2769</v>
      </c>
      <c r="C71" s="33" t="s">
        <v>2764</v>
      </c>
      <c r="D71" s="33" t="s">
        <v>2765</v>
      </c>
      <c r="E71" s="33" t="s">
        <v>2367</v>
      </c>
      <c r="F71" s="33"/>
      <c r="G71" s="33"/>
      <c r="H71" s="33" t="s">
        <v>2766</v>
      </c>
      <c r="I71" s="33" t="s">
        <v>2369</v>
      </c>
      <c r="J71" s="33" t="s">
        <v>198</v>
      </c>
      <c r="K71" s="33" t="s">
        <v>289</v>
      </c>
      <c r="L71" s="33" t="s">
        <v>199</v>
      </c>
      <c r="M71" s="33" t="s">
        <v>198</v>
      </c>
      <c r="N71" s="33" t="s">
        <v>198</v>
      </c>
      <c r="O71" s="33" t="s">
        <v>200</v>
      </c>
      <c r="P71" s="33" t="s">
        <v>289</v>
      </c>
      <c r="Q71" s="33" t="s">
        <v>201</v>
      </c>
      <c r="R71" s="33" t="s">
        <v>205</v>
      </c>
      <c r="S71" s="33" t="s">
        <v>952</v>
      </c>
      <c r="T71" s="33" t="s">
        <v>549</v>
      </c>
      <c r="U71" s="33" t="s">
        <v>205</v>
      </c>
      <c r="V71" s="33" t="s">
        <v>951</v>
      </c>
      <c r="W71" s="33" t="s">
        <v>952</v>
      </c>
      <c r="X71" s="33" t="s">
        <v>110</v>
      </c>
      <c r="Y71" s="33" t="s">
        <v>2767</v>
      </c>
      <c r="Z71" s="34" t="s">
        <v>2767</v>
      </c>
      <c r="AA71" s="33" t="s">
        <v>2609</v>
      </c>
      <c r="AB71" s="33" t="s">
        <v>289</v>
      </c>
      <c r="AC71" s="34" t="s">
        <v>2609</v>
      </c>
      <c r="AD71" s="33" t="s">
        <v>2361</v>
      </c>
      <c r="AE71" s="33" t="s">
        <v>548</v>
      </c>
      <c r="AF71" s="33" t="s">
        <v>2609</v>
      </c>
      <c r="AG71" s="33" t="s">
        <v>2609</v>
      </c>
      <c r="AH71" s="33" t="s">
        <v>2327</v>
      </c>
      <c r="AI71" s="33" t="s">
        <v>112</v>
      </c>
      <c r="AJ71" s="33" t="s">
        <v>289</v>
      </c>
      <c r="AK71" s="33" t="s">
        <v>112</v>
      </c>
      <c r="AL71" s="33" t="s">
        <v>289</v>
      </c>
      <c r="AM71" s="33" t="s">
        <v>2328</v>
      </c>
      <c r="AN71" s="33" t="s">
        <v>289</v>
      </c>
      <c r="AO71" s="33" t="s">
        <v>289</v>
      </c>
      <c r="AP71" s="33" t="s">
        <v>2350</v>
      </c>
      <c r="AQ71" s="33" t="s">
        <v>289</v>
      </c>
      <c r="AR71" s="33" t="s">
        <v>137</v>
      </c>
      <c r="AS71" s="33">
        <v>0</v>
      </c>
      <c r="AT71" s="33">
        <v>1</v>
      </c>
      <c r="AU71" s="33">
        <v>0</v>
      </c>
      <c r="AV71" s="33" t="s">
        <v>138</v>
      </c>
      <c r="AW71" s="33" t="s">
        <v>2330</v>
      </c>
      <c r="AX71" s="33" t="s">
        <v>115</v>
      </c>
      <c r="AY71" s="33">
        <v>1</v>
      </c>
      <c r="AZ71" s="33">
        <v>0</v>
      </c>
      <c r="BA71" s="33">
        <v>0</v>
      </c>
      <c r="BB71" s="33">
        <v>0</v>
      </c>
      <c r="BC71" s="33">
        <v>0</v>
      </c>
      <c r="BD71" s="33">
        <v>0</v>
      </c>
      <c r="BE71" s="33">
        <v>0</v>
      </c>
      <c r="BF71" s="33">
        <v>0</v>
      </c>
      <c r="BG71" s="33">
        <v>0</v>
      </c>
      <c r="BH71" s="33">
        <v>0</v>
      </c>
      <c r="BI71" s="33" t="s">
        <v>289</v>
      </c>
      <c r="BJ71" s="33" t="s">
        <v>135</v>
      </c>
      <c r="BK71" s="33" t="s">
        <v>2331</v>
      </c>
      <c r="BL71" s="33" t="s">
        <v>289</v>
      </c>
      <c r="BM71" s="33" t="s">
        <v>289</v>
      </c>
      <c r="BN71" s="33" t="s">
        <v>289</v>
      </c>
      <c r="BO71" s="33" t="s">
        <v>289</v>
      </c>
      <c r="BP71" s="33" t="s">
        <v>289</v>
      </c>
      <c r="BQ71" s="33" t="s">
        <v>289</v>
      </c>
      <c r="BR71" s="33" t="s">
        <v>289</v>
      </c>
      <c r="BS71" s="33" t="s">
        <v>289</v>
      </c>
      <c r="BT71" s="33" t="s">
        <v>289</v>
      </c>
      <c r="BU71" s="33" t="s">
        <v>289</v>
      </c>
      <c r="BV71" s="33" t="s">
        <v>289</v>
      </c>
      <c r="BW71" s="33" t="s">
        <v>289</v>
      </c>
      <c r="BX71" s="33" t="s">
        <v>289</v>
      </c>
      <c r="BY71" s="33" t="s">
        <v>289</v>
      </c>
      <c r="BZ71" s="33" t="s">
        <v>289</v>
      </c>
      <c r="CA71" s="33" t="s">
        <v>289</v>
      </c>
      <c r="CB71" s="33" t="s">
        <v>289</v>
      </c>
      <c r="CC71" s="33" t="s">
        <v>289</v>
      </c>
      <c r="CD71" s="33" t="s">
        <v>289</v>
      </c>
      <c r="CE71" s="33" t="s">
        <v>289</v>
      </c>
      <c r="CF71" s="33" t="s">
        <v>289</v>
      </c>
      <c r="CG71" s="33" t="s">
        <v>289</v>
      </c>
      <c r="CH71" s="33" t="s">
        <v>289</v>
      </c>
      <c r="CI71" s="33" t="s">
        <v>289</v>
      </c>
      <c r="CJ71" s="33" t="s">
        <v>289</v>
      </c>
      <c r="CK71" s="33" t="s">
        <v>289</v>
      </c>
      <c r="CL71" s="33" t="s">
        <v>289</v>
      </c>
      <c r="CM71" s="33" t="s">
        <v>289</v>
      </c>
      <c r="CN71" s="33" t="s">
        <v>289</v>
      </c>
      <c r="CO71" s="33" t="s">
        <v>289</v>
      </c>
      <c r="CP71" s="33" t="s">
        <v>289</v>
      </c>
      <c r="CQ71" s="33" t="s">
        <v>289</v>
      </c>
      <c r="CR71" s="33" t="s">
        <v>289</v>
      </c>
      <c r="CS71" s="33" t="s">
        <v>289</v>
      </c>
      <c r="CT71" s="33" t="s">
        <v>289</v>
      </c>
      <c r="CU71" s="33" t="s">
        <v>289</v>
      </c>
      <c r="CV71" s="33" t="s">
        <v>289</v>
      </c>
      <c r="CW71" s="33" t="s">
        <v>289</v>
      </c>
      <c r="CX71" s="33" t="s">
        <v>289</v>
      </c>
      <c r="CY71" s="33" t="s">
        <v>289</v>
      </c>
      <c r="CZ71" s="33" t="s">
        <v>289</v>
      </c>
      <c r="DA71" s="33" t="s">
        <v>289</v>
      </c>
      <c r="DB71" s="33" t="s">
        <v>289</v>
      </c>
      <c r="DC71" s="33" t="s">
        <v>289</v>
      </c>
      <c r="DD71" s="33" t="s">
        <v>289</v>
      </c>
      <c r="DE71" s="33" t="s">
        <v>289</v>
      </c>
      <c r="DF71" s="33" t="s">
        <v>289</v>
      </c>
      <c r="DG71" s="33" t="s">
        <v>289</v>
      </c>
      <c r="DH71" s="33" t="s">
        <v>289</v>
      </c>
      <c r="DI71" s="33" t="s">
        <v>289</v>
      </c>
      <c r="DJ71" s="33" t="s">
        <v>289</v>
      </c>
      <c r="DK71" s="33" t="s">
        <v>289</v>
      </c>
      <c r="DL71" s="33" t="s">
        <v>289</v>
      </c>
      <c r="DM71" s="33" t="s">
        <v>289</v>
      </c>
      <c r="DN71" s="33" t="s">
        <v>289</v>
      </c>
      <c r="DO71" s="33" t="s">
        <v>289</v>
      </c>
      <c r="DP71" s="33" t="s">
        <v>289</v>
      </c>
      <c r="DQ71" s="33" t="s">
        <v>289</v>
      </c>
      <c r="DR71" s="33" t="s">
        <v>289</v>
      </c>
      <c r="DS71" s="33" t="s">
        <v>289</v>
      </c>
      <c r="DT71" s="33" t="s">
        <v>289</v>
      </c>
      <c r="DU71" s="33" t="s">
        <v>289</v>
      </c>
      <c r="DV71" s="33" t="s">
        <v>289</v>
      </c>
      <c r="DW71" s="33" t="s">
        <v>289</v>
      </c>
      <c r="DX71" s="33" t="s">
        <v>289</v>
      </c>
      <c r="DY71" s="33" t="s">
        <v>289</v>
      </c>
      <c r="DZ71" s="33" t="s">
        <v>289</v>
      </c>
      <c r="EA71" s="33" t="s">
        <v>289</v>
      </c>
      <c r="EB71" s="33" t="s">
        <v>289</v>
      </c>
      <c r="EC71" s="33" t="s">
        <v>289</v>
      </c>
      <c r="ED71" s="33" t="s">
        <v>289</v>
      </c>
      <c r="EE71" s="33" t="s">
        <v>289</v>
      </c>
      <c r="EF71" s="33" t="s">
        <v>289</v>
      </c>
      <c r="EG71" s="33" t="s">
        <v>2343</v>
      </c>
      <c r="EH71" s="33">
        <v>1</v>
      </c>
      <c r="EI71" s="33">
        <v>1</v>
      </c>
      <c r="EJ71" s="33">
        <v>1</v>
      </c>
      <c r="EK71" s="33">
        <v>1</v>
      </c>
      <c r="EL71" s="33">
        <v>1</v>
      </c>
      <c r="EM71" s="33">
        <v>1</v>
      </c>
      <c r="EN71" s="33">
        <v>1</v>
      </c>
      <c r="EO71" s="33">
        <v>0</v>
      </c>
      <c r="EP71" s="33" t="s">
        <v>112</v>
      </c>
      <c r="EQ71" s="33">
        <v>25</v>
      </c>
      <c r="ER71" s="33" t="s">
        <v>289</v>
      </c>
      <c r="ES71" s="33" t="s">
        <v>289</v>
      </c>
      <c r="ET71" s="33">
        <v>25</v>
      </c>
      <c r="EU71" s="33" t="s">
        <v>112</v>
      </c>
      <c r="EV71" s="33">
        <v>25</v>
      </c>
      <c r="EW71" s="33" t="s">
        <v>112</v>
      </c>
      <c r="EX71" s="33" t="s">
        <v>112</v>
      </c>
      <c r="EY71" s="33">
        <v>75</v>
      </c>
      <c r="EZ71" s="33" t="s">
        <v>289</v>
      </c>
      <c r="FA71" s="33" t="s">
        <v>289</v>
      </c>
      <c r="FB71" s="33" t="s">
        <v>289</v>
      </c>
      <c r="FC71" s="34">
        <v>75</v>
      </c>
      <c r="FD71" s="34" t="s">
        <v>112</v>
      </c>
      <c r="FE71" s="33">
        <v>25</v>
      </c>
      <c r="FF71" s="33" t="s">
        <v>112</v>
      </c>
      <c r="FG71" s="33" t="s">
        <v>112</v>
      </c>
      <c r="FH71" s="33">
        <v>100</v>
      </c>
      <c r="FI71" s="33" t="s">
        <v>289</v>
      </c>
      <c r="FJ71" s="33" t="s">
        <v>289</v>
      </c>
      <c r="FK71" s="33" t="s">
        <v>289</v>
      </c>
      <c r="FL71" s="34"/>
      <c r="FM71" s="33" t="s">
        <v>112</v>
      </c>
      <c r="FN71" s="34" t="s">
        <v>112</v>
      </c>
      <c r="FO71" s="33">
        <v>50</v>
      </c>
      <c r="FP71" s="33" t="s">
        <v>289</v>
      </c>
      <c r="FQ71" s="33" t="s">
        <v>289</v>
      </c>
      <c r="FR71" s="33" t="s">
        <v>289</v>
      </c>
      <c r="FS71" s="33" t="s">
        <v>289</v>
      </c>
      <c r="FT71" s="33" t="s">
        <v>289</v>
      </c>
      <c r="FU71" s="33" t="s">
        <v>289</v>
      </c>
      <c r="FV71" s="33" t="s">
        <v>112</v>
      </c>
      <c r="FW71" s="33" t="s">
        <v>176</v>
      </c>
      <c r="FX71" s="33">
        <v>50</v>
      </c>
      <c r="FY71" s="33" t="s">
        <v>112</v>
      </c>
      <c r="FZ71" s="33">
        <v>25</v>
      </c>
      <c r="GA71" s="33" t="s">
        <v>289</v>
      </c>
      <c r="GB71" s="33" t="s">
        <v>289</v>
      </c>
      <c r="GC71" s="33">
        <v>25</v>
      </c>
      <c r="GD71" s="33" t="s">
        <v>140</v>
      </c>
      <c r="GE71" s="33" t="s">
        <v>112</v>
      </c>
      <c r="GF71" s="33" t="s">
        <v>2528</v>
      </c>
      <c r="GG71" s="33">
        <v>1</v>
      </c>
      <c r="GH71" s="33">
        <v>0</v>
      </c>
      <c r="GI71" s="33">
        <v>0</v>
      </c>
      <c r="GJ71" s="33">
        <v>0</v>
      </c>
      <c r="GK71" s="33">
        <v>0</v>
      </c>
      <c r="GL71" s="33">
        <v>0</v>
      </c>
      <c r="GM71" s="33">
        <v>0</v>
      </c>
      <c r="GN71" s="33">
        <v>0</v>
      </c>
      <c r="GO71" s="33">
        <v>0</v>
      </c>
      <c r="GP71" s="33">
        <v>1</v>
      </c>
      <c r="GQ71" s="33">
        <v>0</v>
      </c>
      <c r="GR71" s="33">
        <v>0</v>
      </c>
      <c r="GS71" s="33">
        <v>0</v>
      </c>
      <c r="GT71" s="33">
        <v>0</v>
      </c>
      <c r="GU71" s="33">
        <v>0</v>
      </c>
      <c r="GV71" s="33">
        <v>0</v>
      </c>
      <c r="GW71" s="33" t="s">
        <v>289</v>
      </c>
      <c r="GX71" s="33" t="s">
        <v>2768</v>
      </c>
      <c r="GY71" s="33">
        <v>0</v>
      </c>
      <c r="GZ71" s="33">
        <v>0</v>
      </c>
      <c r="HA71" s="33">
        <v>1</v>
      </c>
      <c r="HB71" s="33">
        <v>0</v>
      </c>
      <c r="HC71" s="33">
        <v>0</v>
      </c>
      <c r="HD71" s="33">
        <v>1</v>
      </c>
      <c r="HE71" s="33">
        <v>0</v>
      </c>
      <c r="HF71" s="33">
        <v>0</v>
      </c>
      <c r="HG71" s="33" t="s">
        <v>112</v>
      </c>
      <c r="HH71" s="33" t="s">
        <v>201</v>
      </c>
      <c r="HI71" s="33" t="s">
        <v>205</v>
      </c>
      <c r="HJ71" s="33" t="s">
        <v>117</v>
      </c>
      <c r="HK71" s="33" t="s">
        <v>117</v>
      </c>
      <c r="HL71" s="33" t="s">
        <v>289</v>
      </c>
      <c r="HM71" s="33" t="s">
        <v>289</v>
      </c>
      <c r="HN71" s="33" t="s">
        <v>289</v>
      </c>
      <c r="HO71" s="33" t="s">
        <v>289</v>
      </c>
      <c r="HP71" s="33" t="s">
        <v>289</v>
      </c>
      <c r="HQ71" s="33" t="s">
        <v>289</v>
      </c>
      <c r="HR71" s="33" t="s">
        <v>289</v>
      </c>
      <c r="HS71" s="33" t="s">
        <v>289</v>
      </c>
      <c r="HT71" s="33" t="s">
        <v>289</v>
      </c>
      <c r="HU71" s="33" t="s">
        <v>289</v>
      </c>
      <c r="HV71" s="33" t="s">
        <v>289</v>
      </c>
      <c r="HW71" s="33" t="s">
        <v>289</v>
      </c>
      <c r="HX71" s="33" t="s">
        <v>289</v>
      </c>
      <c r="HY71" s="33" t="s">
        <v>289</v>
      </c>
      <c r="HZ71" s="33" t="s">
        <v>289</v>
      </c>
      <c r="IA71" s="33" t="s">
        <v>289</v>
      </c>
      <c r="IB71" s="33" t="s">
        <v>289</v>
      </c>
      <c r="IC71" s="33" t="s">
        <v>289</v>
      </c>
      <c r="ID71" s="33" t="s">
        <v>289</v>
      </c>
      <c r="IE71" s="33" t="s">
        <v>289</v>
      </c>
      <c r="IF71" s="33" t="s">
        <v>289</v>
      </c>
      <c r="IG71" s="33" t="s">
        <v>289</v>
      </c>
      <c r="IH71" s="33" t="s">
        <v>289</v>
      </c>
      <c r="II71" s="33" t="s">
        <v>289</v>
      </c>
      <c r="IJ71" s="33" t="s">
        <v>289</v>
      </c>
      <c r="IK71" s="33" t="s">
        <v>289</v>
      </c>
      <c r="IL71" s="33" t="s">
        <v>289</v>
      </c>
      <c r="IM71" s="33" t="s">
        <v>289</v>
      </c>
      <c r="IN71" s="33" t="s">
        <v>289</v>
      </c>
      <c r="IO71" s="33" t="s">
        <v>289</v>
      </c>
      <c r="IP71" s="33" t="s">
        <v>289</v>
      </c>
      <c r="IQ71" s="33" t="s">
        <v>289</v>
      </c>
      <c r="IR71" s="33"/>
      <c r="IS71" s="33"/>
      <c r="IT71" s="33"/>
      <c r="IU71" s="33"/>
      <c r="IV71" s="33"/>
      <c r="IW71" s="33" t="s">
        <v>289</v>
      </c>
      <c r="IX71" s="33" t="s">
        <v>289</v>
      </c>
      <c r="IY71" s="33">
        <v>155010157</v>
      </c>
      <c r="IZ71" s="33" t="s">
        <v>2769</v>
      </c>
      <c r="JA71" s="33" t="s">
        <v>2770</v>
      </c>
      <c r="JB71" s="33" t="s">
        <v>289</v>
      </c>
      <c r="JC71" s="33">
        <v>139</v>
      </c>
    </row>
    <row r="72" spans="2:263" x14ac:dyDescent="0.35">
      <c r="B72" s="33" t="s">
        <v>2777</v>
      </c>
      <c r="C72" s="33" t="s">
        <v>2771</v>
      </c>
      <c r="D72" s="33" t="s">
        <v>2772</v>
      </c>
      <c r="E72" s="33" t="s">
        <v>2359</v>
      </c>
      <c r="F72" s="33"/>
      <c r="G72" s="33"/>
      <c r="H72" s="33" t="s">
        <v>289</v>
      </c>
      <c r="I72" s="33" t="s">
        <v>2359</v>
      </c>
      <c r="J72" s="33" t="s">
        <v>198</v>
      </c>
      <c r="K72" s="33" t="s">
        <v>289</v>
      </c>
      <c r="L72" s="33" t="s">
        <v>199</v>
      </c>
      <c r="M72" s="33" t="s">
        <v>198</v>
      </c>
      <c r="N72" s="33" t="s">
        <v>198</v>
      </c>
      <c r="O72" s="33" t="s">
        <v>206</v>
      </c>
      <c r="P72" s="33" t="s">
        <v>289</v>
      </c>
      <c r="Q72" s="33" t="s">
        <v>120</v>
      </c>
      <c r="R72" s="33" t="s">
        <v>122</v>
      </c>
      <c r="S72" s="33" t="s">
        <v>998</v>
      </c>
      <c r="T72" s="33" t="s">
        <v>207</v>
      </c>
      <c r="U72" s="33" t="s">
        <v>122</v>
      </c>
      <c r="V72" s="33" t="s">
        <v>997</v>
      </c>
      <c r="W72" s="33" t="s">
        <v>998</v>
      </c>
      <c r="X72" s="33" t="s">
        <v>2413</v>
      </c>
      <c r="Y72" s="33" t="s">
        <v>289</v>
      </c>
      <c r="Z72" s="34" t="s">
        <v>2413</v>
      </c>
      <c r="AA72" s="33" t="s">
        <v>2414</v>
      </c>
      <c r="AB72" s="33" t="s">
        <v>289</v>
      </c>
      <c r="AC72" s="34" t="s">
        <v>2414</v>
      </c>
      <c r="AD72" s="33" t="s">
        <v>2361</v>
      </c>
      <c r="AE72" s="33" t="s">
        <v>208</v>
      </c>
      <c r="AF72" s="33" t="s">
        <v>2414</v>
      </c>
      <c r="AG72" s="33" t="s">
        <v>2414</v>
      </c>
      <c r="AH72" s="33" t="s">
        <v>2452</v>
      </c>
      <c r="AI72" s="33" t="s">
        <v>112</v>
      </c>
      <c r="AJ72" s="33" t="s">
        <v>289</v>
      </c>
      <c r="AK72" s="33" t="s">
        <v>112</v>
      </c>
      <c r="AL72" s="33" t="s">
        <v>289</v>
      </c>
      <c r="AM72" s="33" t="s">
        <v>2340</v>
      </c>
      <c r="AN72" s="33" t="s">
        <v>289</v>
      </c>
      <c r="AO72" s="33" t="s">
        <v>289</v>
      </c>
      <c r="AP72" s="33" t="s">
        <v>289</v>
      </c>
      <c r="AQ72" s="33" t="s">
        <v>289</v>
      </c>
      <c r="AR72" s="33" t="s">
        <v>289</v>
      </c>
      <c r="AS72" s="33" t="s">
        <v>289</v>
      </c>
      <c r="AT72" s="33" t="s">
        <v>289</v>
      </c>
      <c r="AU72" s="33" t="s">
        <v>289</v>
      </c>
      <c r="AV72" s="33" t="s">
        <v>289</v>
      </c>
      <c r="AW72" s="33" t="s">
        <v>289</v>
      </c>
      <c r="AX72" s="33" t="s">
        <v>289</v>
      </c>
      <c r="AY72" s="33" t="s">
        <v>289</v>
      </c>
      <c r="AZ72" s="33" t="s">
        <v>289</v>
      </c>
      <c r="BA72" s="33" t="s">
        <v>289</v>
      </c>
      <c r="BB72" s="33" t="s">
        <v>289</v>
      </c>
      <c r="BC72" s="33" t="s">
        <v>289</v>
      </c>
      <c r="BD72" s="33" t="s">
        <v>289</v>
      </c>
      <c r="BE72" s="33" t="s">
        <v>289</v>
      </c>
      <c r="BF72" s="33" t="s">
        <v>289</v>
      </c>
      <c r="BG72" s="33" t="s">
        <v>289</v>
      </c>
      <c r="BH72" s="33" t="s">
        <v>289</v>
      </c>
      <c r="BI72" s="33" t="s">
        <v>289</v>
      </c>
      <c r="BJ72" s="33" t="s">
        <v>289</v>
      </c>
      <c r="BK72" s="33" t="s">
        <v>289</v>
      </c>
      <c r="BL72" s="33" t="s">
        <v>289</v>
      </c>
      <c r="BM72" s="33" t="s">
        <v>289</v>
      </c>
      <c r="BN72" s="33" t="s">
        <v>289</v>
      </c>
      <c r="BO72" s="33" t="s">
        <v>289</v>
      </c>
      <c r="BP72" s="33" t="s">
        <v>289</v>
      </c>
      <c r="BQ72" s="33" t="s">
        <v>289</v>
      </c>
      <c r="BR72" s="33" t="s">
        <v>289</v>
      </c>
      <c r="BS72" s="33" t="s">
        <v>289</v>
      </c>
      <c r="BT72" s="33" t="s">
        <v>289</v>
      </c>
      <c r="BU72" s="33" t="s">
        <v>289</v>
      </c>
      <c r="BV72" s="33" t="s">
        <v>289</v>
      </c>
      <c r="BW72" s="33" t="s">
        <v>289</v>
      </c>
      <c r="BX72" s="33" t="s">
        <v>289</v>
      </c>
      <c r="BY72" s="33" t="s">
        <v>289</v>
      </c>
      <c r="BZ72" s="33" t="s">
        <v>289</v>
      </c>
      <c r="CA72" s="33" t="s">
        <v>289</v>
      </c>
      <c r="CB72" s="33" t="s">
        <v>289</v>
      </c>
      <c r="CC72" s="33" t="s">
        <v>289</v>
      </c>
      <c r="CD72" s="33" t="s">
        <v>289</v>
      </c>
      <c r="CE72" s="33" t="s">
        <v>289</v>
      </c>
      <c r="CF72" s="33" t="s">
        <v>289</v>
      </c>
      <c r="CG72" s="33" t="s">
        <v>289</v>
      </c>
      <c r="CH72" s="33" t="s">
        <v>289</v>
      </c>
      <c r="CI72" s="33" t="s">
        <v>289</v>
      </c>
      <c r="CJ72" s="33" t="s">
        <v>289</v>
      </c>
      <c r="CK72" s="33" t="s">
        <v>289</v>
      </c>
      <c r="CL72" s="33" t="s">
        <v>289</v>
      </c>
      <c r="CM72" s="33" t="s">
        <v>289</v>
      </c>
      <c r="CN72" s="33" t="s">
        <v>289</v>
      </c>
      <c r="CO72" s="33" t="s">
        <v>289</v>
      </c>
      <c r="CP72" s="33" t="s">
        <v>289</v>
      </c>
      <c r="CQ72" s="33" t="s">
        <v>289</v>
      </c>
      <c r="CR72" s="33" t="s">
        <v>289</v>
      </c>
      <c r="CS72" s="33" t="s">
        <v>289</v>
      </c>
      <c r="CT72" s="33" t="s">
        <v>289</v>
      </c>
      <c r="CU72" s="33" t="s">
        <v>289</v>
      </c>
      <c r="CV72" s="33" t="s">
        <v>289</v>
      </c>
      <c r="CW72" s="33" t="s">
        <v>289</v>
      </c>
      <c r="CX72" s="33" t="s">
        <v>289</v>
      </c>
      <c r="CY72" s="33" t="s">
        <v>289</v>
      </c>
      <c r="CZ72" s="33" t="s">
        <v>289</v>
      </c>
      <c r="DA72" s="33" t="s">
        <v>289</v>
      </c>
      <c r="DB72" s="33" t="s">
        <v>289</v>
      </c>
      <c r="DC72" s="33" t="s">
        <v>289</v>
      </c>
      <c r="DD72" s="33" t="s">
        <v>289</v>
      </c>
      <c r="DE72" s="33" t="s">
        <v>289</v>
      </c>
      <c r="DF72" s="33" t="s">
        <v>289</v>
      </c>
      <c r="DG72" s="33" t="s">
        <v>289</v>
      </c>
      <c r="DH72" s="33" t="s">
        <v>289</v>
      </c>
      <c r="DI72" s="33" t="s">
        <v>289</v>
      </c>
      <c r="DJ72" s="33" t="s">
        <v>289</v>
      </c>
      <c r="DK72" s="33" t="s">
        <v>289</v>
      </c>
      <c r="DL72" s="33" t="s">
        <v>289</v>
      </c>
      <c r="DM72" s="33" t="s">
        <v>289</v>
      </c>
      <c r="DN72" s="33" t="s">
        <v>289</v>
      </c>
      <c r="DO72" s="33" t="s">
        <v>289</v>
      </c>
      <c r="DP72" s="33" t="s">
        <v>289</v>
      </c>
      <c r="DQ72" s="33" t="s">
        <v>289</v>
      </c>
      <c r="DR72" s="33" t="s">
        <v>289</v>
      </c>
      <c r="DS72" s="33" t="s">
        <v>289</v>
      </c>
      <c r="DT72" s="33" t="s">
        <v>289</v>
      </c>
      <c r="DU72" s="33" t="s">
        <v>289</v>
      </c>
      <c r="DV72" s="33" t="s">
        <v>289</v>
      </c>
      <c r="DW72" s="33" t="s">
        <v>289</v>
      </c>
      <c r="DX72" s="33" t="s">
        <v>289</v>
      </c>
      <c r="DY72" s="33" t="s">
        <v>289</v>
      </c>
      <c r="DZ72" s="33" t="s">
        <v>289</v>
      </c>
      <c r="EA72" s="33" t="s">
        <v>289</v>
      </c>
      <c r="EB72" s="33" t="s">
        <v>289</v>
      </c>
      <c r="EC72" s="33" t="s">
        <v>289</v>
      </c>
      <c r="ED72" s="33" t="s">
        <v>289</v>
      </c>
      <c r="EE72" s="33" t="s">
        <v>289</v>
      </c>
      <c r="EF72" s="33" t="s">
        <v>289</v>
      </c>
      <c r="EG72" s="33" t="s">
        <v>289</v>
      </c>
      <c r="EH72" s="33" t="s">
        <v>289</v>
      </c>
      <c r="EI72" s="33" t="s">
        <v>289</v>
      </c>
      <c r="EJ72" s="33" t="s">
        <v>289</v>
      </c>
      <c r="EK72" s="33" t="s">
        <v>289</v>
      </c>
      <c r="EL72" s="33" t="s">
        <v>289</v>
      </c>
      <c r="EM72" s="33" t="s">
        <v>289</v>
      </c>
      <c r="EN72" s="33" t="s">
        <v>289</v>
      </c>
      <c r="EO72" s="33" t="s">
        <v>289</v>
      </c>
      <c r="EP72" s="33" t="s">
        <v>289</v>
      </c>
      <c r="EQ72" s="33" t="s">
        <v>289</v>
      </c>
      <c r="ER72" s="33" t="s">
        <v>289</v>
      </c>
      <c r="ES72" s="33" t="s">
        <v>289</v>
      </c>
      <c r="ET72" s="33" t="s">
        <v>289</v>
      </c>
      <c r="EU72" s="33" t="s">
        <v>289</v>
      </c>
      <c r="EV72" s="33" t="s">
        <v>289</v>
      </c>
      <c r="EW72" s="33" t="s">
        <v>289</v>
      </c>
      <c r="EX72" s="33" t="s">
        <v>289</v>
      </c>
      <c r="EY72" s="33" t="s">
        <v>289</v>
      </c>
      <c r="EZ72" s="33" t="s">
        <v>289</v>
      </c>
      <c r="FA72" s="33" t="s">
        <v>289</v>
      </c>
      <c r="FB72" s="33" t="s">
        <v>289</v>
      </c>
      <c r="FC72" s="34" t="s">
        <v>289</v>
      </c>
      <c r="FD72" s="34" t="s">
        <v>289</v>
      </c>
      <c r="FE72" s="33" t="s">
        <v>289</v>
      </c>
      <c r="FF72" s="33" t="s">
        <v>289</v>
      </c>
      <c r="FG72" s="33" t="s">
        <v>289</v>
      </c>
      <c r="FH72" s="33" t="s">
        <v>289</v>
      </c>
      <c r="FI72" s="33" t="s">
        <v>289</v>
      </c>
      <c r="FJ72" s="33" t="s">
        <v>289</v>
      </c>
      <c r="FK72" s="33" t="s">
        <v>289</v>
      </c>
      <c r="FL72" s="34"/>
      <c r="FM72" s="33" t="s">
        <v>289</v>
      </c>
      <c r="FN72" s="34" t="s">
        <v>289</v>
      </c>
      <c r="FO72" s="33" t="s">
        <v>289</v>
      </c>
      <c r="FP72" s="33" t="s">
        <v>289</v>
      </c>
      <c r="FQ72" s="33" t="s">
        <v>289</v>
      </c>
      <c r="FR72" s="33" t="s">
        <v>289</v>
      </c>
      <c r="FS72" s="33" t="s">
        <v>289</v>
      </c>
      <c r="FT72" s="33" t="s">
        <v>289</v>
      </c>
      <c r="FU72" s="33" t="s">
        <v>289</v>
      </c>
      <c r="FV72" s="33" t="s">
        <v>289</v>
      </c>
      <c r="FW72" s="33" t="s">
        <v>289</v>
      </c>
      <c r="FX72" s="33" t="s">
        <v>289</v>
      </c>
      <c r="FY72" s="33" t="s">
        <v>289</v>
      </c>
      <c r="FZ72" s="33" t="s">
        <v>289</v>
      </c>
      <c r="GA72" s="33" t="s">
        <v>289</v>
      </c>
      <c r="GB72" s="33" t="s">
        <v>289</v>
      </c>
      <c r="GC72" s="33" t="s">
        <v>289</v>
      </c>
      <c r="GD72" s="33" t="s">
        <v>289</v>
      </c>
      <c r="GE72" s="33" t="s">
        <v>289</v>
      </c>
      <c r="GF72" s="33" t="s">
        <v>289</v>
      </c>
      <c r="GG72" s="33" t="s">
        <v>289</v>
      </c>
      <c r="GH72" s="33" t="s">
        <v>289</v>
      </c>
      <c r="GI72" s="33" t="s">
        <v>289</v>
      </c>
      <c r="GJ72" s="33" t="s">
        <v>289</v>
      </c>
      <c r="GK72" s="33" t="s">
        <v>289</v>
      </c>
      <c r="GL72" s="33" t="s">
        <v>289</v>
      </c>
      <c r="GM72" s="33" t="s">
        <v>289</v>
      </c>
      <c r="GN72" s="33" t="s">
        <v>289</v>
      </c>
      <c r="GO72" s="33" t="s">
        <v>289</v>
      </c>
      <c r="GP72" s="33" t="s">
        <v>289</v>
      </c>
      <c r="GQ72" s="33" t="s">
        <v>289</v>
      </c>
      <c r="GR72" s="33" t="s">
        <v>289</v>
      </c>
      <c r="GS72" s="33" t="s">
        <v>289</v>
      </c>
      <c r="GT72" s="33" t="s">
        <v>289</v>
      </c>
      <c r="GU72" s="33" t="s">
        <v>289</v>
      </c>
      <c r="GV72" s="33" t="s">
        <v>289</v>
      </c>
      <c r="GW72" s="33" t="s">
        <v>289</v>
      </c>
      <c r="GX72" s="33" t="s">
        <v>289</v>
      </c>
      <c r="GY72" s="33" t="s">
        <v>289</v>
      </c>
      <c r="GZ72" s="33" t="s">
        <v>289</v>
      </c>
      <c r="HA72" s="33" t="s">
        <v>289</v>
      </c>
      <c r="HB72" s="33" t="s">
        <v>289</v>
      </c>
      <c r="HC72" s="33" t="s">
        <v>289</v>
      </c>
      <c r="HD72" s="33" t="s">
        <v>289</v>
      </c>
      <c r="HE72" s="33" t="s">
        <v>289</v>
      </c>
      <c r="HF72" s="33" t="s">
        <v>289</v>
      </c>
      <c r="HG72" s="33" t="s">
        <v>289</v>
      </c>
      <c r="HH72" s="33" t="s">
        <v>289</v>
      </c>
      <c r="HI72" s="33" t="s">
        <v>289</v>
      </c>
      <c r="HJ72" s="33" t="s">
        <v>289</v>
      </c>
      <c r="HK72" s="33" t="s">
        <v>289</v>
      </c>
      <c r="HL72" s="33" t="s">
        <v>2453</v>
      </c>
      <c r="HM72" s="33" t="s">
        <v>289</v>
      </c>
      <c r="HN72" s="33" t="s">
        <v>2773</v>
      </c>
      <c r="HO72" s="33" t="s">
        <v>289</v>
      </c>
      <c r="HP72" s="33" t="s">
        <v>2774</v>
      </c>
      <c r="HQ72" s="33" t="s">
        <v>2775</v>
      </c>
      <c r="HR72" s="33" t="s">
        <v>2775</v>
      </c>
      <c r="HS72" s="33" t="s">
        <v>2457</v>
      </c>
      <c r="HT72" s="33" t="s">
        <v>745</v>
      </c>
      <c r="HU72" s="33" t="s">
        <v>2458</v>
      </c>
      <c r="HV72" s="33" t="s">
        <v>289</v>
      </c>
      <c r="HW72" s="33" t="s">
        <v>289</v>
      </c>
      <c r="HX72" s="33" t="s">
        <v>289</v>
      </c>
      <c r="HY72" s="33" t="s">
        <v>289</v>
      </c>
      <c r="HZ72" s="33" t="s">
        <v>289</v>
      </c>
      <c r="IA72" s="33">
        <v>15</v>
      </c>
      <c r="IB72" s="33" t="s">
        <v>289</v>
      </c>
      <c r="IC72" s="33" t="s">
        <v>176</v>
      </c>
      <c r="ID72" s="33">
        <v>15</v>
      </c>
      <c r="IE72" s="33" t="s">
        <v>112</v>
      </c>
      <c r="IF72" s="33" t="s">
        <v>2776</v>
      </c>
      <c r="IG72" s="33">
        <v>0</v>
      </c>
      <c r="IH72" s="33">
        <v>0</v>
      </c>
      <c r="II72" s="33">
        <v>1</v>
      </c>
      <c r="IJ72" s="33">
        <v>0</v>
      </c>
      <c r="IK72" s="33">
        <v>1</v>
      </c>
      <c r="IL72" s="33">
        <v>0</v>
      </c>
      <c r="IM72" s="33">
        <v>0</v>
      </c>
      <c r="IN72" s="33">
        <v>0</v>
      </c>
      <c r="IO72" s="33">
        <v>0</v>
      </c>
      <c r="IP72" s="33">
        <v>0</v>
      </c>
      <c r="IQ72" s="33" t="s">
        <v>289</v>
      </c>
      <c r="IR72" s="33"/>
      <c r="IS72" s="33"/>
      <c r="IT72" s="33"/>
      <c r="IU72" s="33"/>
      <c r="IV72" s="33"/>
      <c r="IW72" s="33" t="s">
        <v>289</v>
      </c>
      <c r="IX72" s="33" t="s">
        <v>289</v>
      </c>
      <c r="IY72" s="33">
        <v>153562908</v>
      </c>
      <c r="IZ72" s="33" t="s">
        <v>2777</v>
      </c>
      <c r="JA72" s="33" t="s">
        <v>2778</v>
      </c>
      <c r="JB72" s="33" t="s">
        <v>289</v>
      </c>
      <c r="JC72" s="33">
        <v>37</v>
      </c>
    </row>
    <row r="73" spans="2:263" x14ac:dyDescent="0.35">
      <c r="B73" s="33" t="s">
        <v>2784</v>
      </c>
      <c r="C73" s="33" t="s">
        <v>2779</v>
      </c>
      <c r="D73" s="33" t="s">
        <v>2780</v>
      </c>
      <c r="E73" s="33" t="s">
        <v>2379</v>
      </c>
      <c r="F73" s="33"/>
      <c r="G73" s="33"/>
      <c r="H73" s="33" t="s">
        <v>289</v>
      </c>
      <c r="I73" s="33" t="s">
        <v>2379</v>
      </c>
      <c r="J73" s="33" t="s">
        <v>244</v>
      </c>
      <c r="K73" s="33" t="s">
        <v>289</v>
      </c>
      <c r="L73" s="33" t="s">
        <v>245</v>
      </c>
      <c r="M73" s="33" t="s">
        <v>244</v>
      </c>
      <c r="N73" s="33" t="s">
        <v>244</v>
      </c>
      <c r="O73" s="33" t="s">
        <v>246</v>
      </c>
      <c r="P73" s="33" t="s">
        <v>289</v>
      </c>
      <c r="Q73" s="33" t="s">
        <v>247</v>
      </c>
      <c r="R73" s="33" t="s">
        <v>248</v>
      </c>
      <c r="S73" s="33" t="s">
        <v>140</v>
      </c>
      <c r="T73" s="33" t="s">
        <v>249</v>
      </c>
      <c r="U73" s="33" t="s">
        <v>248</v>
      </c>
      <c r="V73" s="33" t="s">
        <v>529</v>
      </c>
      <c r="W73" s="33" t="s">
        <v>140</v>
      </c>
      <c r="X73" s="33" t="s">
        <v>248</v>
      </c>
      <c r="Y73" s="33" t="s">
        <v>289</v>
      </c>
      <c r="Z73" s="34" t="s">
        <v>248</v>
      </c>
      <c r="AA73" s="33" t="s">
        <v>110</v>
      </c>
      <c r="AB73" s="33" t="s">
        <v>251</v>
      </c>
      <c r="AC73" s="34" t="s">
        <v>251</v>
      </c>
      <c r="AD73" s="33" t="s">
        <v>2361</v>
      </c>
      <c r="AE73" s="33" t="s">
        <v>111</v>
      </c>
      <c r="AF73" s="33" t="s">
        <v>110</v>
      </c>
      <c r="AG73" s="33" t="s">
        <v>251</v>
      </c>
      <c r="AH73" s="33" t="s">
        <v>2452</v>
      </c>
      <c r="AI73" s="33" t="s">
        <v>112</v>
      </c>
      <c r="AJ73" s="33" t="s">
        <v>289</v>
      </c>
      <c r="AK73" s="33" t="s">
        <v>112</v>
      </c>
      <c r="AL73" s="33" t="s">
        <v>289</v>
      </c>
      <c r="AM73" s="33" t="s">
        <v>2328</v>
      </c>
      <c r="AN73" s="33" t="s">
        <v>289</v>
      </c>
      <c r="AO73" s="33" t="s">
        <v>289</v>
      </c>
      <c r="AP73" s="33" t="s">
        <v>289</v>
      </c>
      <c r="AQ73" s="33" t="s">
        <v>289</v>
      </c>
      <c r="AR73" s="33" t="s">
        <v>289</v>
      </c>
      <c r="AS73" s="33" t="s">
        <v>289</v>
      </c>
      <c r="AT73" s="33" t="s">
        <v>289</v>
      </c>
      <c r="AU73" s="33" t="s">
        <v>289</v>
      </c>
      <c r="AV73" s="33" t="s">
        <v>289</v>
      </c>
      <c r="AW73" s="33" t="s">
        <v>289</v>
      </c>
      <c r="AX73" s="33" t="s">
        <v>289</v>
      </c>
      <c r="AY73" s="33" t="s">
        <v>289</v>
      </c>
      <c r="AZ73" s="33" t="s">
        <v>289</v>
      </c>
      <c r="BA73" s="33" t="s">
        <v>289</v>
      </c>
      <c r="BB73" s="33" t="s">
        <v>289</v>
      </c>
      <c r="BC73" s="33" t="s">
        <v>289</v>
      </c>
      <c r="BD73" s="33" t="s">
        <v>289</v>
      </c>
      <c r="BE73" s="33" t="s">
        <v>289</v>
      </c>
      <c r="BF73" s="33" t="s">
        <v>289</v>
      </c>
      <c r="BG73" s="33" t="s">
        <v>289</v>
      </c>
      <c r="BH73" s="33" t="s">
        <v>289</v>
      </c>
      <c r="BI73" s="33" t="s">
        <v>289</v>
      </c>
      <c r="BJ73" s="33" t="s">
        <v>289</v>
      </c>
      <c r="BK73" s="33" t="s">
        <v>289</v>
      </c>
      <c r="BL73" s="33" t="s">
        <v>289</v>
      </c>
      <c r="BM73" s="33" t="s">
        <v>289</v>
      </c>
      <c r="BN73" s="33" t="s">
        <v>289</v>
      </c>
      <c r="BO73" s="33" t="s">
        <v>289</v>
      </c>
      <c r="BP73" s="33" t="s">
        <v>289</v>
      </c>
      <c r="BQ73" s="33" t="s">
        <v>289</v>
      </c>
      <c r="BR73" s="33" t="s">
        <v>289</v>
      </c>
      <c r="BS73" s="33" t="s">
        <v>289</v>
      </c>
      <c r="BT73" s="33" t="s">
        <v>289</v>
      </c>
      <c r="BU73" s="33" t="s">
        <v>289</v>
      </c>
      <c r="BV73" s="33" t="s">
        <v>289</v>
      </c>
      <c r="BW73" s="33" t="s">
        <v>289</v>
      </c>
      <c r="BX73" s="33" t="s">
        <v>289</v>
      </c>
      <c r="BY73" s="33" t="s">
        <v>289</v>
      </c>
      <c r="BZ73" s="33" t="s">
        <v>289</v>
      </c>
      <c r="CA73" s="33" t="s">
        <v>289</v>
      </c>
      <c r="CB73" s="33" t="s">
        <v>289</v>
      </c>
      <c r="CC73" s="33" t="s">
        <v>289</v>
      </c>
      <c r="CD73" s="33" t="s">
        <v>289</v>
      </c>
      <c r="CE73" s="33" t="s">
        <v>289</v>
      </c>
      <c r="CF73" s="33" t="s">
        <v>289</v>
      </c>
      <c r="CG73" s="33" t="s">
        <v>289</v>
      </c>
      <c r="CH73" s="33" t="s">
        <v>289</v>
      </c>
      <c r="CI73" s="33" t="s">
        <v>289</v>
      </c>
      <c r="CJ73" s="33" t="s">
        <v>289</v>
      </c>
      <c r="CK73" s="33" t="s">
        <v>289</v>
      </c>
      <c r="CL73" s="33" t="s">
        <v>289</v>
      </c>
      <c r="CM73" s="33" t="s">
        <v>289</v>
      </c>
      <c r="CN73" s="33" t="s">
        <v>289</v>
      </c>
      <c r="CO73" s="33" t="s">
        <v>289</v>
      </c>
      <c r="CP73" s="33" t="s">
        <v>289</v>
      </c>
      <c r="CQ73" s="33" t="s">
        <v>289</v>
      </c>
      <c r="CR73" s="33" t="s">
        <v>289</v>
      </c>
      <c r="CS73" s="33" t="s">
        <v>289</v>
      </c>
      <c r="CT73" s="33" t="s">
        <v>289</v>
      </c>
      <c r="CU73" s="33" t="s">
        <v>289</v>
      </c>
      <c r="CV73" s="33" t="s">
        <v>289</v>
      </c>
      <c r="CW73" s="33" t="s">
        <v>289</v>
      </c>
      <c r="CX73" s="33" t="s">
        <v>289</v>
      </c>
      <c r="CY73" s="33" t="s">
        <v>289</v>
      </c>
      <c r="CZ73" s="33" t="s">
        <v>289</v>
      </c>
      <c r="DA73" s="33" t="s">
        <v>289</v>
      </c>
      <c r="DB73" s="33" t="s">
        <v>289</v>
      </c>
      <c r="DC73" s="33" t="s">
        <v>289</v>
      </c>
      <c r="DD73" s="33" t="s">
        <v>289</v>
      </c>
      <c r="DE73" s="33" t="s">
        <v>289</v>
      </c>
      <c r="DF73" s="33" t="s">
        <v>289</v>
      </c>
      <c r="DG73" s="33" t="s">
        <v>289</v>
      </c>
      <c r="DH73" s="33" t="s">
        <v>289</v>
      </c>
      <c r="DI73" s="33" t="s">
        <v>289</v>
      </c>
      <c r="DJ73" s="33" t="s">
        <v>289</v>
      </c>
      <c r="DK73" s="33" t="s">
        <v>289</v>
      </c>
      <c r="DL73" s="33" t="s">
        <v>289</v>
      </c>
      <c r="DM73" s="33" t="s">
        <v>289</v>
      </c>
      <c r="DN73" s="33" t="s">
        <v>289</v>
      </c>
      <c r="DO73" s="33" t="s">
        <v>289</v>
      </c>
      <c r="DP73" s="33" t="s">
        <v>289</v>
      </c>
      <c r="DQ73" s="33" t="s">
        <v>289</v>
      </c>
      <c r="DR73" s="33" t="s">
        <v>289</v>
      </c>
      <c r="DS73" s="33" t="s">
        <v>289</v>
      </c>
      <c r="DT73" s="33" t="s">
        <v>289</v>
      </c>
      <c r="DU73" s="33" t="s">
        <v>289</v>
      </c>
      <c r="DV73" s="33" t="s">
        <v>289</v>
      </c>
      <c r="DW73" s="33" t="s">
        <v>289</v>
      </c>
      <c r="DX73" s="33" t="s">
        <v>289</v>
      </c>
      <c r="DY73" s="33" t="s">
        <v>289</v>
      </c>
      <c r="DZ73" s="33" t="s">
        <v>289</v>
      </c>
      <c r="EA73" s="33" t="s">
        <v>289</v>
      </c>
      <c r="EB73" s="33" t="s">
        <v>289</v>
      </c>
      <c r="EC73" s="33" t="s">
        <v>289</v>
      </c>
      <c r="ED73" s="33" t="s">
        <v>289</v>
      </c>
      <c r="EE73" s="33" t="s">
        <v>289</v>
      </c>
      <c r="EF73" s="33" t="s">
        <v>289</v>
      </c>
      <c r="EG73" s="33" t="s">
        <v>289</v>
      </c>
      <c r="EH73" s="33" t="s">
        <v>289</v>
      </c>
      <c r="EI73" s="33" t="s">
        <v>289</v>
      </c>
      <c r="EJ73" s="33" t="s">
        <v>289</v>
      </c>
      <c r="EK73" s="33" t="s">
        <v>289</v>
      </c>
      <c r="EL73" s="33" t="s">
        <v>289</v>
      </c>
      <c r="EM73" s="33" t="s">
        <v>289</v>
      </c>
      <c r="EN73" s="33" t="s">
        <v>289</v>
      </c>
      <c r="EO73" s="33" t="s">
        <v>289</v>
      </c>
      <c r="EP73" s="33" t="s">
        <v>289</v>
      </c>
      <c r="EQ73" s="33" t="s">
        <v>289</v>
      </c>
      <c r="ER73" s="33" t="s">
        <v>289</v>
      </c>
      <c r="ES73" s="33" t="s">
        <v>289</v>
      </c>
      <c r="ET73" s="33" t="s">
        <v>289</v>
      </c>
      <c r="EU73" s="33" t="s">
        <v>289</v>
      </c>
      <c r="EV73" s="33" t="s">
        <v>289</v>
      </c>
      <c r="EW73" s="33" t="s">
        <v>289</v>
      </c>
      <c r="EX73" s="33" t="s">
        <v>289</v>
      </c>
      <c r="EY73" s="33" t="s">
        <v>289</v>
      </c>
      <c r="EZ73" s="33" t="s">
        <v>289</v>
      </c>
      <c r="FA73" s="33" t="s">
        <v>289</v>
      </c>
      <c r="FB73" s="33" t="s">
        <v>289</v>
      </c>
      <c r="FC73" s="34" t="s">
        <v>289</v>
      </c>
      <c r="FD73" s="34" t="s">
        <v>289</v>
      </c>
      <c r="FE73" s="33" t="s">
        <v>289</v>
      </c>
      <c r="FF73" s="33" t="s">
        <v>289</v>
      </c>
      <c r="FG73" s="33" t="s">
        <v>289</v>
      </c>
      <c r="FH73" s="33" t="s">
        <v>289</v>
      </c>
      <c r="FI73" s="33" t="s">
        <v>289</v>
      </c>
      <c r="FJ73" s="33" t="s">
        <v>289</v>
      </c>
      <c r="FK73" s="33" t="s">
        <v>289</v>
      </c>
      <c r="FL73" s="34"/>
      <c r="FM73" s="33" t="s">
        <v>289</v>
      </c>
      <c r="FN73" s="34" t="s">
        <v>289</v>
      </c>
      <c r="FO73" s="33" t="s">
        <v>289</v>
      </c>
      <c r="FP73" s="33" t="s">
        <v>289</v>
      </c>
      <c r="FQ73" s="33" t="s">
        <v>289</v>
      </c>
      <c r="FR73" s="33" t="s">
        <v>289</v>
      </c>
      <c r="FS73" s="33" t="s">
        <v>289</v>
      </c>
      <c r="FT73" s="33" t="s">
        <v>289</v>
      </c>
      <c r="FU73" s="33" t="s">
        <v>289</v>
      </c>
      <c r="FV73" s="33" t="s">
        <v>289</v>
      </c>
      <c r="FW73" s="33" t="s">
        <v>289</v>
      </c>
      <c r="FX73" s="33" t="s">
        <v>289</v>
      </c>
      <c r="FY73" s="33" t="s">
        <v>289</v>
      </c>
      <c r="FZ73" s="33" t="s">
        <v>289</v>
      </c>
      <c r="GA73" s="33" t="s">
        <v>289</v>
      </c>
      <c r="GB73" s="33" t="s">
        <v>289</v>
      </c>
      <c r="GC73" s="33" t="s">
        <v>289</v>
      </c>
      <c r="GD73" s="33" t="s">
        <v>289</v>
      </c>
      <c r="GE73" s="33" t="s">
        <v>289</v>
      </c>
      <c r="GF73" s="33" t="s">
        <v>289</v>
      </c>
      <c r="GG73" s="33" t="s">
        <v>289</v>
      </c>
      <c r="GH73" s="33" t="s">
        <v>289</v>
      </c>
      <c r="GI73" s="33" t="s">
        <v>289</v>
      </c>
      <c r="GJ73" s="33" t="s">
        <v>289</v>
      </c>
      <c r="GK73" s="33" t="s">
        <v>289</v>
      </c>
      <c r="GL73" s="33" t="s">
        <v>289</v>
      </c>
      <c r="GM73" s="33" t="s">
        <v>289</v>
      </c>
      <c r="GN73" s="33" t="s">
        <v>289</v>
      </c>
      <c r="GO73" s="33" t="s">
        <v>289</v>
      </c>
      <c r="GP73" s="33" t="s">
        <v>289</v>
      </c>
      <c r="GQ73" s="33" t="s">
        <v>289</v>
      </c>
      <c r="GR73" s="33" t="s">
        <v>289</v>
      </c>
      <c r="GS73" s="33" t="s">
        <v>289</v>
      </c>
      <c r="GT73" s="33" t="s">
        <v>289</v>
      </c>
      <c r="GU73" s="33" t="s">
        <v>289</v>
      </c>
      <c r="GV73" s="33" t="s">
        <v>289</v>
      </c>
      <c r="GW73" s="33" t="s">
        <v>289</v>
      </c>
      <c r="GX73" s="33" t="s">
        <v>289</v>
      </c>
      <c r="GY73" s="33" t="s">
        <v>289</v>
      </c>
      <c r="GZ73" s="33" t="s">
        <v>289</v>
      </c>
      <c r="HA73" s="33" t="s">
        <v>289</v>
      </c>
      <c r="HB73" s="33" t="s">
        <v>289</v>
      </c>
      <c r="HC73" s="33" t="s">
        <v>289</v>
      </c>
      <c r="HD73" s="33" t="s">
        <v>289</v>
      </c>
      <c r="HE73" s="33" t="s">
        <v>289</v>
      </c>
      <c r="HF73" s="33" t="s">
        <v>289</v>
      </c>
      <c r="HG73" s="33" t="s">
        <v>289</v>
      </c>
      <c r="HH73" s="33" t="s">
        <v>289</v>
      </c>
      <c r="HI73" s="33" t="s">
        <v>289</v>
      </c>
      <c r="HJ73" s="33" t="s">
        <v>289</v>
      </c>
      <c r="HK73" s="33" t="s">
        <v>289</v>
      </c>
      <c r="HL73" s="33" t="s">
        <v>2453</v>
      </c>
      <c r="HM73" s="33" t="s">
        <v>289</v>
      </c>
      <c r="HN73" s="33" t="s">
        <v>2781</v>
      </c>
      <c r="HO73" s="33" t="s">
        <v>289</v>
      </c>
      <c r="HP73" s="33" t="s">
        <v>2782</v>
      </c>
      <c r="HQ73" s="33" t="s">
        <v>2783</v>
      </c>
      <c r="HR73" s="33" t="s">
        <v>2783</v>
      </c>
      <c r="HS73" s="33" t="s">
        <v>2457</v>
      </c>
      <c r="HT73" s="33" t="s">
        <v>745</v>
      </c>
      <c r="HU73" s="33" t="s">
        <v>2458</v>
      </c>
      <c r="HV73" s="33" t="s">
        <v>289</v>
      </c>
      <c r="HW73" s="33" t="s">
        <v>289</v>
      </c>
      <c r="HX73" s="33" t="s">
        <v>289</v>
      </c>
      <c r="HY73" s="33" t="s">
        <v>289</v>
      </c>
      <c r="HZ73" s="33" t="s">
        <v>289</v>
      </c>
      <c r="IA73" s="33">
        <v>50</v>
      </c>
      <c r="IB73" s="33" t="s">
        <v>289</v>
      </c>
      <c r="IC73" s="33" t="s">
        <v>176</v>
      </c>
      <c r="ID73" s="33">
        <v>50</v>
      </c>
      <c r="IE73" s="33" t="s">
        <v>117</v>
      </c>
      <c r="IF73" s="33" t="s">
        <v>289</v>
      </c>
      <c r="IG73" s="33" t="s">
        <v>289</v>
      </c>
      <c r="IH73" s="33" t="s">
        <v>289</v>
      </c>
      <c r="II73" s="33" t="s">
        <v>289</v>
      </c>
      <c r="IJ73" s="33" t="s">
        <v>289</v>
      </c>
      <c r="IK73" s="33" t="s">
        <v>289</v>
      </c>
      <c r="IL73" s="33" t="s">
        <v>289</v>
      </c>
      <c r="IM73" s="33" t="s">
        <v>289</v>
      </c>
      <c r="IN73" s="33" t="s">
        <v>289</v>
      </c>
      <c r="IO73" s="33" t="s">
        <v>289</v>
      </c>
      <c r="IP73" s="33" t="s">
        <v>289</v>
      </c>
      <c r="IQ73" s="33" t="s">
        <v>289</v>
      </c>
      <c r="IR73" s="33"/>
      <c r="IS73" s="33"/>
      <c r="IT73" s="33"/>
      <c r="IU73" s="33"/>
      <c r="IV73" s="33"/>
      <c r="IW73" s="33" t="s">
        <v>289</v>
      </c>
      <c r="IX73" s="33" t="s">
        <v>289</v>
      </c>
      <c r="IY73" s="33">
        <v>153730031</v>
      </c>
      <c r="IZ73" s="33" t="s">
        <v>2784</v>
      </c>
      <c r="JA73" s="33" t="s">
        <v>2785</v>
      </c>
      <c r="JB73" s="33" t="s">
        <v>289</v>
      </c>
      <c r="JC73" s="33">
        <v>79</v>
      </c>
    </row>
    <row r="74" spans="2:263" x14ac:dyDescent="0.35">
      <c r="B74" s="33" t="s">
        <v>2792</v>
      </c>
      <c r="C74" s="33" t="s">
        <v>2786</v>
      </c>
      <c r="D74" s="33" t="s">
        <v>2787</v>
      </c>
      <c r="E74" s="33" t="s">
        <v>2472</v>
      </c>
      <c r="F74" s="33"/>
      <c r="G74" s="33"/>
      <c r="H74" s="33" t="s">
        <v>289</v>
      </c>
      <c r="I74" s="33" t="s">
        <v>2472</v>
      </c>
      <c r="J74" s="33" t="s">
        <v>104</v>
      </c>
      <c r="K74" s="33" t="s">
        <v>289</v>
      </c>
      <c r="L74" s="33" t="s">
        <v>105</v>
      </c>
      <c r="M74" s="33" t="s">
        <v>104</v>
      </c>
      <c r="N74" s="33" t="s">
        <v>104</v>
      </c>
      <c r="O74" s="33" t="s">
        <v>2594</v>
      </c>
      <c r="P74" s="33" t="s">
        <v>289</v>
      </c>
      <c r="Q74" s="33" t="s">
        <v>107</v>
      </c>
      <c r="R74" s="33" t="s">
        <v>839</v>
      </c>
      <c r="S74" s="33" t="s">
        <v>1646</v>
      </c>
      <c r="T74" s="33" t="s">
        <v>611</v>
      </c>
      <c r="U74" s="33" t="s">
        <v>839</v>
      </c>
      <c r="V74" s="33" t="s">
        <v>1645</v>
      </c>
      <c r="W74" s="33" t="s">
        <v>1646</v>
      </c>
      <c r="X74" s="33" t="s">
        <v>2595</v>
      </c>
      <c r="Y74" s="33" t="s">
        <v>289</v>
      </c>
      <c r="Z74" s="34" t="s">
        <v>2595</v>
      </c>
      <c r="AA74" s="33" t="s">
        <v>2788</v>
      </c>
      <c r="AB74" s="33" t="s">
        <v>289</v>
      </c>
      <c r="AC74" s="34" t="s">
        <v>2788</v>
      </c>
      <c r="AD74" s="33" t="s">
        <v>2326</v>
      </c>
      <c r="AE74" s="33" t="s">
        <v>2597</v>
      </c>
      <c r="AF74" s="33" t="s">
        <v>289</v>
      </c>
      <c r="AG74" s="33" t="s">
        <v>289</v>
      </c>
      <c r="AH74" s="33" t="s">
        <v>2452</v>
      </c>
      <c r="AI74" s="33" t="s">
        <v>112</v>
      </c>
      <c r="AJ74" s="33" t="s">
        <v>289</v>
      </c>
      <c r="AK74" s="33" t="s">
        <v>112</v>
      </c>
      <c r="AL74" s="33" t="s">
        <v>289</v>
      </c>
      <c r="AM74" s="33" t="s">
        <v>2328</v>
      </c>
      <c r="AN74" s="33" t="s">
        <v>289</v>
      </c>
      <c r="AO74" s="33" t="s">
        <v>289</v>
      </c>
      <c r="AP74" s="33" t="s">
        <v>289</v>
      </c>
      <c r="AQ74" s="33" t="s">
        <v>289</v>
      </c>
      <c r="AR74" s="33" t="s">
        <v>289</v>
      </c>
      <c r="AS74" s="33" t="s">
        <v>289</v>
      </c>
      <c r="AT74" s="33" t="s">
        <v>289</v>
      </c>
      <c r="AU74" s="33" t="s">
        <v>289</v>
      </c>
      <c r="AV74" s="33" t="s">
        <v>289</v>
      </c>
      <c r="AW74" s="33" t="s">
        <v>289</v>
      </c>
      <c r="AX74" s="33" t="s">
        <v>289</v>
      </c>
      <c r="AY74" s="33" t="s">
        <v>289</v>
      </c>
      <c r="AZ74" s="33" t="s">
        <v>289</v>
      </c>
      <c r="BA74" s="33" t="s">
        <v>289</v>
      </c>
      <c r="BB74" s="33" t="s">
        <v>289</v>
      </c>
      <c r="BC74" s="33" t="s">
        <v>289</v>
      </c>
      <c r="BD74" s="33" t="s">
        <v>289</v>
      </c>
      <c r="BE74" s="33" t="s">
        <v>289</v>
      </c>
      <c r="BF74" s="33" t="s">
        <v>289</v>
      </c>
      <c r="BG74" s="33" t="s">
        <v>289</v>
      </c>
      <c r="BH74" s="33" t="s">
        <v>289</v>
      </c>
      <c r="BI74" s="33" t="s">
        <v>289</v>
      </c>
      <c r="BJ74" s="33" t="s">
        <v>289</v>
      </c>
      <c r="BK74" s="33" t="s">
        <v>289</v>
      </c>
      <c r="BL74" s="33" t="s">
        <v>289</v>
      </c>
      <c r="BM74" s="33" t="s">
        <v>289</v>
      </c>
      <c r="BN74" s="33" t="s">
        <v>289</v>
      </c>
      <c r="BO74" s="33" t="s">
        <v>289</v>
      </c>
      <c r="BP74" s="33" t="s">
        <v>289</v>
      </c>
      <c r="BQ74" s="33" t="s">
        <v>289</v>
      </c>
      <c r="BR74" s="33" t="s">
        <v>289</v>
      </c>
      <c r="BS74" s="33" t="s">
        <v>289</v>
      </c>
      <c r="BT74" s="33" t="s">
        <v>289</v>
      </c>
      <c r="BU74" s="33" t="s">
        <v>289</v>
      </c>
      <c r="BV74" s="33" t="s">
        <v>289</v>
      </c>
      <c r="BW74" s="33" t="s">
        <v>289</v>
      </c>
      <c r="BX74" s="33" t="s">
        <v>289</v>
      </c>
      <c r="BY74" s="33" t="s">
        <v>289</v>
      </c>
      <c r="BZ74" s="33" t="s">
        <v>289</v>
      </c>
      <c r="CA74" s="33" t="s">
        <v>289</v>
      </c>
      <c r="CB74" s="33" t="s">
        <v>289</v>
      </c>
      <c r="CC74" s="33" t="s">
        <v>289</v>
      </c>
      <c r="CD74" s="33" t="s">
        <v>289</v>
      </c>
      <c r="CE74" s="33" t="s">
        <v>289</v>
      </c>
      <c r="CF74" s="33" t="s">
        <v>289</v>
      </c>
      <c r="CG74" s="33" t="s">
        <v>289</v>
      </c>
      <c r="CH74" s="33" t="s">
        <v>289</v>
      </c>
      <c r="CI74" s="33" t="s">
        <v>289</v>
      </c>
      <c r="CJ74" s="33" t="s">
        <v>289</v>
      </c>
      <c r="CK74" s="33" t="s">
        <v>289</v>
      </c>
      <c r="CL74" s="33" t="s">
        <v>289</v>
      </c>
      <c r="CM74" s="33" t="s">
        <v>289</v>
      </c>
      <c r="CN74" s="33" t="s">
        <v>289</v>
      </c>
      <c r="CO74" s="33" t="s">
        <v>289</v>
      </c>
      <c r="CP74" s="33" t="s">
        <v>289</v>
      </c>
      <c r="CQ74" s="33" t="s">
        <v>289</v>
      </c>
      <c r="CR74" s="33" t="s">
        <v>289</v>
      </c>
      <c r="CS74" s="33" t="s">
        <v>289</v>
      </c>
      <c r="CT74" s="33" t="s">
        <v>289</v>
      </c>
      <c r="CU74" s="33" t="s">
        <v>289</v>
      </c>
      <c r="CV74" s="33" t="s">
        <v>289</v>
      </c>
      <c r="CW74" s="33" t="s">
        <v>289</v>
      </c>
      <c r="CX74" s="33" t="s">
        <v>289</v>
      </c>
      <c r="CY74" s="33" t="s">
        <v>289</v>
      </c>
      <c r="CZ74" s="33" t="s">
        <v>289</v>
      </c>
      <c r="DA74" s="33" t="s">
        <v>289</v>
      </c>
      <c r="DB74" s="33" t="s">
        <v>289</v>
      </c>
      <c r="DC74" s="33" t="s">
        <v>289</v>
      </c>
      <c r="DD74" s="33" t="s">
        <v>289</v>
      </c>
      <c r="DE74" s="33" t="s">
        <v>289</v>
      </c>
      <c r="DF74" s="33" t="s">
        <v>289</v>
      </c>
      <c r="DG74" s="33" t="s">
        <v>289</v>
      </c>
      <c r="DH74" s="33" t="s">
        <v>289</v>
      </c>
      <c r="DI74" s="33" t="s">
        <v>289</v>
      </c>
      <c r="DJ74" s="33" t="s">
        <v>289</v>
      </c>
      <c r="DK74" s="33" t="s">
        <v>289</v>
      </c>
      <c r="DL74" s="33" t="s">
        <v>289</v>
      </c>
      <c r="DM74" s="33" t="s">
        <v>289</v>
      </c>
      <c r="DN74" s="33" t="s">
        <v>289</v>
      </c>
      <c r="DO74" s="33" t="s">
        <v>289</v>
      </c>
      <c r="DP74" s="33" t="s">
        <v>289</v>
      </c>
      <c r="DQ74" s="33" t="s">
        <v>289</v>
      </c>
      <c r="DR74" s="33" t="s">
        <v>289</v>
      </c>
      <c r="DS74" s="33" t="s">
        <v>289</v>
      </c>
      <c r="DT74" s="33" t="s">
        <v>289</v>
      </c>
      <c r="DU74" s="33" t="s">
        <v>289</v>
      </c>
      <c r="DV74" s="33" t="s">
        <v>289</v>
      </c>
      <c r="DW74" s="33" t="s">
        <v>289</v>
      </c>
      <c r="DX74" s="33" t="s">
        <v>289</v>
      </c>
      <c r="DY74" s="33" t="s">
        <v>289</v>
      </c>
      <c r="DZ74" s="33" t="s">
        <v>289</v>
      </c>
      <c r="EA74" s="33" t="s">
        <v>289</v>
      </c>
      <c r="EB74" s="33" t="s">
        <v>289</v>
      </c>
      <c r="EC74" s="33" t="s">
        <v>289</v>
      </c>
      <c r="ED74" s="33" t="s">
        <v>289</v>
      </c>
      <c r="EE74" s="33" t="s">
        <v>289</v>
      </c>
      <c r="EF74" s="33" t="s">
        <v>289</v>
      </c>
      <c r="EG74" s="33" t="s">
        <v>289</v>
      </c>
      <c r="EH74" s="33" t="s">
        <v>289</v>
      </c>
      <c r="EI74" s="33" t="s">
        <v>289</v>
      </c>
      <c r="EJ74" s="33" t="s">
        <v>289</v>
      </c>
      <c r="EK74" s="33" t="s">
        <v>289</v>
      </c>
      <c r="EL74" s="33" t="s">
        <v>289</v>
      </c>
      <c r="EM74" s="33" t="s">
        <v>289</v>
      </c>
      <c r="EN74" s="33" t="s">
        <v>289</v>
      </c>
      <c r="EO74" s="33" t="s">
        <v>289</v>
      </c>
      <c r="EP74" s="33" t="s">
        <v>289</v>
      </c>
      <c r="EQ74" s="33" t="s">
        <v>289</v>
      </c>
      <c r="ER74" s="33" t="s">
        <v>289</v>
      </c>
      <c r="ES74" s="33" t="s">
        <v>289</v>
      </c>
      <c r="ET74" s="33" t="s">
        <v>289</v>
      </c>
      <c r="EU74" s="33" t="s">
        <v>289</v>
      </c>
      <c r="EV74" s="33" t="s">
        <v>289</v>
      </c>
      <c r="EW74" s="33" t="s">
        <v>289</v>
      </c>
      <c r="EX74" s="33" t="s">
        <v>289</v>
      </c>
      <c r="EY74" s="33" t="s">
        <v>289</v>
      </c>
      <c r="EZ74" s="33" t="s">
        <v>289</v>
      </c>
      <c r="FA74" s="33" t="s">
        <v>289</v>
      </c>
      <c r="FB74" s="33" t="s">
        <v>289</v>
      </c>
      <c r="FC74" s="34" t="s">
        <v>289</v>
      </c>
      <c r="FD74" s="34" t="s">
        <v>289</v>
      </c>
      <c r="FE74" s="33" t="s">
        <v>289</v>
      </c>
      <c r="FF74" s="33" t="s">
        <v>289</v>
      </c>
      <c r="FG74" s="33" t="s">
        <v>289</v>
      </c>
      <c r="FH74" s="33" t="s">
        <v>289</v>
      </c>
      <c r="FI74" s="33" t="s">
        <v>289</v>
      </c>
      <c r="FJ74" s="33" t="s">
        <v>289</v>
      </c>
      <c r="FK74" s="33" t="s">
        <v>289</v>
      </c>
      <c r="FL74" s="34"/>
      <c r="FM74" s="33" t="s">
        <v>289</v>
      </c>
      <c r="FN74" s="34" t="s">
        <v>289</v>
      </c>
      <c r="FO74" s="33" t="s">
        <v>289</v>
      </c>
      <c r="FP74" s="33" t="s">
        <v>289</v>
      </c>
      <c r="FQ74" s="33" t="s">
        <v>289</v>
      </c>
      <c r="FR74" s="33" t="s">
        <v>289</v>
      </c>
      <c r="FS74" s="33" t="s">
        <v>289</v>
      </c>
      <c r="FT74" s="33" t="s">
        <v>289</v>
      </c>
      <c r="FU74" s="33" t="s">
        <v>289</v>
      </c>
      <c r="FV74" s="33" t="s">
        <v>289</v>
      </c>
      <c r="FW74" s="33" t="s">
        <v>289</v>
      </c>
      <c r="FX74" s="33" t="s">
        <v>289</v>
      </c>
      <c r="FY74" s="33" t="s">
        <v>289</v>
      </c>
      <c r="FZ74" s="33" t="s">
        <v>289</v>
      </c>
      <c r="GA74" s="33" t="s">
        <v>289</v>
      </c>
      <c r="GB74" s="33" t="s">
        <v>289</v>
      </c>
      <c r="GC74" s="33" t="s">
        <v>289</v>
      </c>
      <c r="GD74" s="33" t="s">
        <v>289</v>
      </c>
      <c r="GE74" s="33" t="s">
        <v>289</v>
      </c>
      <c r="GF74" s="33" t="s">
        <v>289</v>
      </c>
      <c r="GG74" s="33" t="s">
        <v>289</v>
      </c>
      <c r="GH74" s="33" t="s">
        <v>289</v>
      </c>
      <c r="GI74" s="33" t="s">
        <v>289</v>
      </c>
      <c r="GJ74" s="33" t="s">
        <v>289</v>
      </c>
      <c r="GK74" s="33" t="s">
        <v>289</v>
      </c>
      <c r="GL74" s="33" t="s">
        <v>289</v>
      </c>
      <c r="GM74" s="33" t="s">
        <v>289</v>
      </c>
      <c r="GN74" s="33" t="s">
        <v>289</v>
      </c>
      <c r="GO74" s="33" t="s">
        <v>289</v>
      </c>
      <c r="GP74" s="33" t="s">
        <v>289</v>
      </c>
      <c r="GQ74" s="33" t="s">
        <v>289</v>
      </c>
      <c r="GR74" s="33" t="s">
        <v>289</v>
      </c>
      <c r="GS74" s="33" t="s">
        <v>289</v>
      </c>
      <c r="GT74" s="33" t="s">
        <v>289</v>
      </c>
      <c r="GU74" s="33" t="s">
        <v>289</v>
      </c>
      <c r="GV74" s="33" t="s">
        <v>289</v>
      </c>
      <c r="GW74" s="33" t="s">
        <v>289</v>
      </c>
      <c r="GX74" s="33" t="s">
        <v>289</v>
      </c>
      <c r="GY74" s="33" t="s">
        <v>289</v>
      </c>
      <c r="GZ74" s="33" t="s">
        <v>289</v>
      </c>
      <c r="HA74" s="33" t="s">
        <v>289</v>
      </c>
      <c r="HB74" s="33" t="s">
        <v>289</v>
      </c>
      <c r="HC74" s="33" t="s">
        <v>289</v>
      </c>
      <c r="HD74" s="33" t="s">
        <v>289</v>
      </c>
      <c r="HE74" s="33" t="s">
        <v>289</v>
      </c>
      <c r="HF74" s="33" t="s">
        <v>289</v>
      </c>
      <c r="HG74" s="33" t="s">
        <v>289</v>
      </c>
      <c r="HH74" s="33" t="s">
        <v>289</v>
      </c>
      <c r="HI74" s="33" t="s">
        <v>289</v>
      </c>
      <c r="HJ74" s="33" t="s">
        <v>289</v>
      </c>
      <c r="HK74" s="33" t="s">
        <v>289</v>
      </c>
      <c r="HL74" s="33" t="s">
        <v>2453</v>
      </c>
      <c r="HM74" s="33" t="s">
        <v>289</v>
      </c>
      <c r="HN74" s="33" t="s">
        <v>111</v>
      </c>
      <c r="HO74" s="33" t="s">
        <v>2789</v>
      </c>
      <c r="HP74" s="33" t="s">
        <v>111</v>
      </c>
      <c r="HQ74" s="33" t="s">
        <v>2790</v>
      </c>
      <c r="HR74" s="33" t="s">
        <v>2791</v>
      </c>
      <c r="HS74" s="33" t="s">
        <v>2457</v>
      </c>
      <c r="HT74" s="33" t="s">
        <v>745</v>
      </c>
      <c r="HU74" s="33" t="s">
        <v>2458</v>
      </c>
      <c r="HV74" s="33" t="s">
        <v>289</v>
      </c>
      <c r="HW74" s="33" t="s">
        <v>289</v>
      </c>
      <c r="HX74" s="33" t="s">
        <v>289</v>
      </c>
      <c r="HY74" s="33" t="s">
        <v>289</v>
      </c>
      <c r="HZ74" s="33" t="s">
        <v>289</v>
      </c>
      <c r="IA74" s="33">
        <v>0</v>
      </c>
      <c r="IB74" s="33" t="s">
        <v>289</v>
      </c>
      <c r="IC74" s="33" t="s">
        <v>176</v>
      </c>
      <c r="ID74" s="33">
        <v>0</v>
      </c>
      <c r="IE74" s="33" t="s">
        <v>117</v>
      </c>
      <c r="IF74" s="33" t="s">
        <v>289</v>
      </c>
      <c r="IG74" s="33" t="s">
        <v>289</v>
      </c>
      <c r="IH74" s="33" t="s">
        <v>289</v>
      </c>
      <c r="II74" s="33" t="s">
        <v>289</v>
      </c>
      <c r="IJ74" s="33" t="s">
        <v>289</v>
      </c>
      <c r="IK74" s="33" t="s">
        <v>289</v>
      </c>
      <c r="IL74" s="33" t="s">
        <v>289</v>
      </c>
      <c r="IM74" s="33" t="s">
        <v>289</v>
      </c>
      <c r="IN74" s="33" t="s">
        <v>289</v>
      </c>
      <c r="IO74" s="33" t="s">
        <v>289</v>
      </c>
      <c r="IP74" s="33" t="s">
        <v>289</v>
      </c>
      <c r="IQ74" s="33" t="s">
        <v>289</v>
      </c>
      <c r="IR74" s="33"/>
      <c r="IS74" s="33"/>
      <c r="IT74" s="33"/>
      <c r="IU74" s="33"/>
      <c r="IV74" s="33"/>
      <c r="IW74" s="33" t="s">
        <v>289</v>
      </c>
      <c r="IX74" s="33" t="s">
        <v>289</v>
      </c>
      <c r="IY74" s="33">
        <v>153984734</v>
      </c>
      <c r="IZ74" s="33" t="s">
        <v>2792</v>
      </c>
      <c r="JA74" s="33" t="s">
        <v>2793</v>
      </c>
      <c r="JB74" s="33" t="s">
        <v>289</v>
      </c>
      <c r="JC74" s="33">
        <v>105</v>
      </c>
    </row>
    <row r="75" spans="2:263" x14ac:dyDescent="0.35">
      <c r="B75" s="33" t="s">
        <v>2797</v>
      </c>
      <c r="C75" s="33" t="s">
        <v>2794</v>
      </c>
      <c r="D75" s="33" t="s">
        <v>2795</v>
      </c>
      <c r="E75" s="33" t="s">
        <v>2367</v>
      </c>
      <c r="F75" s="33"/>
      <c r="G75" s="33"/>
      <c r="H75" s="33" t="s">
        <v>2796</v>
      </c>
      <c r="I75" s="33" t="s">
        <v>2369</v>
      </c>
      <c r="J75" s="33" t="s">
        <v>198</v>
      </c>
      <c r="K75" s="33" t="s">
        <v>289</v>
      </c>
      <c r="L75" s="33" t="s">
        <v>199</v>
      </c>
      <c r="M75" s="33" t="s">
        <v>198</v>
      </c>
      <c r="N75" s="33" t="s">
        <v>198</v>
      </c>
      <c r="O75" s="33" t="s">
        <v>200</v>
      </c>
      <c r="P75" s="33" t="s">
        <v>289</v>
      </c>
      <c r="Q75" s="33" t="s">
        <v>201</v>
      </c>
      <c r="R75" s="33" t="s">
        <v>205</v>
      </c>
      <c r="S75" s="33" t="s">
        <v>952</v>
      </c>
      <c r="T75" s="33" t="s">
        <v>549</v>
      </c>
      <c r="U75" s="33" t="s">
        <v>205</v>
      </c>
      <c r="V75" s="33" t="s">
        <v>951</v>
      </c>
      <c r="W75" s="33" t="s">
        <v>952</v>
      </c>
      <c r="X75" s="33" t="s">
        <v>110</v>
      </c>
      <c r="Y75" s="33" t="s">
        <v>2767</v>
      </c>
      <c r="Z75" s="34" t="s">
        <v>2767</v>
      </c>
      <c r="AA75" s="33" t="s">
        <v>2609</v>
      </c>
      <c r="AB75" s="33" t="s">
        <v>289</v>
      </c>
      <c r="AC75" s="34" t="s">
        <v>2609</v>
      </c>
      <c r="AD75" s="33" t="s">
        <v>2361</v>
      </c>
      <c r="AE75" s="33" t="s">
        <v>548</v>
      </c>
      <c r="AF75" s="33" t="s">
        <v>2609</v>
      </c>
      <c r="AG75" s="33" t="s">
        <v>2609</v>
      </c>
      <c r="AH75" s="33" t="s">
        <v>2327</v>
      </c>
      <c r="AI75" s="33" t="s">
        <v>112</v>
      </c>
      <c r="AJ75" s="33" t="s">
        <v>289</v>
      </c>
      <c r="AK75" s="33" t="s">
        <v>112</v>
      </c>
      <c r="AL75" s="33" t="s">
        <v>289</v>
      </c>
      <c r="AM75" s="33" t="s">
        <v>2328</v>
      </c>
      <c r="AN75" s="33" t="s">
        <v>289</v>
      </c>
      <c r="AO75" s="33" t="s">
        <v>289</v>
      </c>
      <c r="AP75" s="33" t="s">
        <v>2350</v>
      </c>
      <c r="AQ75" s="33" t="s">
        <v>289</v>
      </c>
      <c r="AR75" s="33" t="s">
        <v>114</v>
      </c>
      <c r="AS75" s="33">
        <v>1</v>
      </c>
      <c r="AT75" s="33">
        <v>0</v>
      </c>
      <c r="AU75" s="33">
        <v>0</v>
      </c>
      <c r="AV75" s="33" t="s">
        <v>113</v>
      </c>
      <c r="AW75" s="33" t="s">
        <v>2351</v>
      </c>
      <c r="AX75" s="33" t="s">
        <v>115</v>
      </c>
      <c r="AY75" s="33">
        <v>1</v>
      </c>
      <c r="AZ75" s="33">
        <v>0</v>
      </c>
      <c r="BA75" s="33">
        <v>0</v>
      </c>
      <c r="BB75" s="33">
        <v>0</v>
      </c>
      <c r="BC75" s="33">
        <v>0</v>
      </c>
      <c r="BD75" s="33">
        <v>0</v>
      </c>
      <c r="BE75" s="33">
        <v>0</v>
      </c>
      <c r="BF75" s="33">
        <v>0</v>
      </c>
      <c r="BG75" s="33">
        <v>0</v>
      </c>
      <c r="BH75" s="33">
        <v>0</v>
      </c>
      <c r="BI75" s="33" t="s">
        <v>289</v>
      </c>
      <c r="BJ75" s="33" t="s">
        <v>135</v>
      </c>
      <c r="BK75" s="33" t="s">
        <v>2331</v>
      </c>
      <c r="BL75" s="33" t="s">
        <v>2362</v>
      </c>
      <c r="BM75" s="33">
        <v>1</v>
      </c>
      <c r="BN75" s="33">
        <v>1</v>
      </c>
      <c r="BO75" s="33">
        <v>1</v>
      </c>
      <c r="BP75" s="33">
        <v>1</v>
      </c>
      <c r="BQ75" s="33">
        <v>1</v>
      </c>
      <c r="BR75" s="33">
        <v>1</v>
      </c>
      <c r="BS75" s="33">
        <v>1</v>
      </c>
      <c r="BT75" s="33">
        <v>0</v>
      </c>
      <c r="BU75" s="33" t="s">
        <v>2353</v>
      </c>
      <c r="BV75" s="33">
        <v>210</v>
      </c>
      <c r="BW75" s="33">
        <v>105</v>
      </c>
      <c r="BX75" s="33" t="s">
        <v>112</v>
      </c>
      <c r="BY75" s="33">
        <v>240</v>
      </c>
      <c r="BZ75" s="33">
        <v>92.307692307692307</v>
      </c>
      <c r="CA75" s="33" t="s">
        <v>112</v>
      </c>
      <c r="CB75" s="33">
        <v>300</v>
      </c>
      <c r="CC75" s="33">
        <v>130.434782608695</v>
      </c>
      <c r="CD75" s="33" t="s">
        <v>112</v>
      </c>
      <c r="CE75" s="33">
        <v>240</v>
      </c>
      <c r="CF75" s="33">
        <v>82.758620689655103</v>
      </c>
      <c r="CG75" s="33" t="s">
        <v>112</v>
      </c>
      <c r="CH75" s="33">
        <v>450</v>
      </c>
      <c r="CI75" s="33">
        <v>187.5</v>
      </c>
      <c r="CJ75" s="33" t="s">
        <v>117</v>
      </c>
      <c r="CK75" s="33">
        <v>900</v>
      </c>
      <c r="CL75" s="33">
        <v>375</v>
      </c>
      <c r="CM75" s="33" t="s">
        <v>117</v>
      </c>
      <c r="CN75" s="33" t="s">
        <v>112</v>
      </c>
      <c r="CO75" s="33">
        <v>500</v>
      </c>
      <c r="CP75" s="33" t="s">
        <v>289</v>
      </c>
      <c r="CQ75" s="33" t="s">
        <v>289</v>
      </c>
      <c r="CR75" s="33" t="s">
        <v>289</v>
      </c>
      <c r="CS75" s="33" t="s">
        <v>289</v>
      </c>
      <c r="CT75" s="33" t="s">
        <v>289</v>
      </c>
      <c r="CU75" s="33" t="s">
        <v>289</v>
      </c>
      <c r="CV75" s="33" t="s">
        <v>176</v>
      </c>
      <c r="CW75" s="33">
        <v>500</v>
      </c>
      <c r="CX75" s="33" t="s">
        <v>112</v>
      </c>
      <c r="CY75" s="33" t="s">
        <v>117</v>
      </c>
      <c r="CZ75" s="33" t="s">
        <v>289</v>
      </c>
      <c r="DA75" s="33" t="s">
        <v>289</v>
      </c>
      <c r="DB75" s="33" t="s">
        <v>289</v>
      </c>
      <c r="DC75" s="33" t="s">
        <v>289</v>
      </c>
      <c r="DD75" s="33" t="s">
        <v>289</v>
      </c>
      <c r="DE75" s="33" t="s">
        <v>289</v>
      </c>
      <c r="DF75" s="33" t="s">
        <v>289</v>
      </c>
      <c r="DG75" s="33" t="s">
        <v>289</v>
      </c>
      <c r="DH75" s="33" t="s">
        <v>289</v>
      </c>
      <c r="DI75" s="33" t="s">
        <v>289</v>
      </c>
      <c r="DJ75" s="33" t="s">
        <v>289</v>
      </c>
      <c r="DK75" s="33" t="s">
        <v>289</v>
      </c>
      <c r="DL75" s="33" t="s">
        <v>289</v>
      </c>
      <c r="DM75" s="33" t="s">
        <v>289</v>
      </c>
      <c r="DN75" s="33" t="s">
        <v>289</v>
      </c>
      <c r="DO75" s="33" t="s">
        <v>289</v>
      </c>
      <c r="DP75" s="33" t="s">
        <v>289</v>
      </c>
      <c r="DQ75" s="33" t="s">
        <v>289</v>
      </c>
      <c r="DR75" s="33" t="s">
        <v>289</v>
      </c>
      <c r="DS75" s="33" t="s">
        <v>289</v>
      </c>
      <c r="DT75" s="33" t="s">
        <v>289</v>
      </c>
      <c r="DU75" s="33" t="s">
        <v>289</v>
      </c>
      <c r="DV75" s="33" t="s">
        <v>289</v>
      </c>
      <c r="DW75" s="33" t="s">
        <v>289</v>
      </c>
      <c r="DX75" s="33" t="s">
        <v>289</v>
      </c>
      <c r="DY75" s="33" t="s">
        <v>289</v>
      </c>
      <c r="DZ75" s="33" t="s">
        <v>289</v>
      </c>
      <c r="EA75" s="33" t="s">
        <v>289</v>
      </c>
      <c r="EB75" s="33" t="s">
        <v>117</v>
      </c>
      <c r="EC75" s="33" t="s">
        <v>289</v>
      </c>
      <c r="ED75" s="33" t="s">
        <v>289</v>
      </c>
      <c r="EE75" s="33" t="s">
        <v>112</v>
      </c>
      <c r="EF75" s="33" t="s">
        <v>117</v>
      </c>
      <c r="EG75" s="33" t="s">
        <v>289</v>
      </c>
      <c r="EH75" s="33" t="s">
        <v>289</v>
      </c>
      <c r="EI75" s="33" t="s">
        <v>289</v>
      </c>
      <c r="EJ75" s="33" t="s">
        <v>289</v>
      </c>
      <c r="EK75" s="33" t="s">
        <v>289</v>
      </c>
      <c r="EL75" s="33" t="s">
        <v>289</v>
      </c>
      <c r="EM75" s="33" t="s">
        <v>289</v>
      </c>
      <c r="EN75" s="33" t="s">
        <v>289</v>
      </c>
      <c r="EO75" s="33" t="s">
        <v>289</v>
      </c>
      <c r="EP75" s="33" t="s">
        <v>289</v>
      </c>
      <c r="EQ75" s="33" t="s">
        <v>289</v>
      </c>
      <c r="ER75" s="33" t="s">
        <v>289</v>
      </c>
      <c r="ES75" s="33" t="s">
        <v>289</v>
      </c>
      <c r="ET75" s="33" t="s">
        <v>289</v>
      </c>
      <c r="EU75" s="33" t="s">
        <v>289</v>
      </c>
      <c r="EV75" s="33" t="s">
        <v>289</v>
      </c>
      <c r="EW75" s="33" t="s">
        <v>289</v>
      </c>
      <c r="EX75" s="33" t="s">
        <v>289</v>
      </c>
      <c r="EY75" s="33" t="s">
        <v>289</v>
      </c>
      <c r="EZ75" s="33" t="s">
        <v>289</v>
      </c>
      <c r="FA75" s="33" t="s">
        <v>289</v>
      </c>
      <c r="FB75" s="33" t="s">
        <v>289</v>
      </c>
      <c r="FC75" s="34" t="s">
        <v>289</v>
      </c>
      <c r="FD75" s="34" t="s">
        <v>289</v>
      </c>
      <c r="FE75" s="33" t="s">
        <v>289</v>
      </c>
      <c r="FF75" s="33" t="s">
        <v>289</v>
      </c>
      <c r="FG75" s="33" t="s">
        <v>289</v>
      </c>
      <c r="FH75" s="33" t="s">
        <v>289</v>
      </c>
      <c r="FI75" s="33" t="s">
        <v>289</v>
      </c>
      <c r="FJ75" s="33" t="s">
        <v>289</v>
      </c>
      <c r="FK75" s="33" t="s">
        <v>289</v>
      </c>
      <c r="FL75" s="34"/>
      <c r="FM75" s="33" t="s">
        <v>289</v>
      </c>
      <c r="FN75" s="34" t="s">
        <v>289</v>
      </c>
      <c r="FO75" s="33" t="s">
        <v>289</v>
      </c>
      <c r="FP75" s="33" t="s">
        <v>289</v>
      </c>
      <c r="FQ75" s="33" t="s">
        <v>289</v>
      </c>
      <c r="FR75" s="33" t="s">
        <v>289</v>
      </c>
      <c r="FS75" s="33" t="s">
        <v>289</v>
      </c>
      <c r="FT75" s="33" t="s">
        <v>289</v>
      </c>
      <c r="FU75" s="33" t="s">
        <v>289</v>
      </c>
      <c r="FV75" s="33" t="s">
        <v>289</v>
      </c>
      <c r="FW75" s="33" t="s">
        <v>289</v>
      </c>
      <c r="FX75" s="33" t="s">
        <v>289</v>
      </c>
      <c r="FY75" s="33" t="s">
        <v>289</v>
      </c>
      <c r="FZ75" s="33" t="s">
        <v>289</v>
      </c>
      <c r="GA75" s="33" t="s">
        <v>289</v>
      </c>
      <c r="GB75" s="33" t="s">
        <v>289</v>
      </c>
      <c r="GC75" s="33" t="s">
        <v>289</v>
      </c>
      <c r="GD75" s="33" t="s">
        <v>289</v>
      </c>
      <c r="GE75" s="33" t="s">
        <v>289</v>
      </c>
      <c r="GF75" s="33" t="s">
        <v>289</v>
      </c>
      <c r="GG75" s="33" t="s">
        <v>289</v>
      </c>
      <c r="GH75" s="33" t="s">
        <v>289</v>
      </c>
      <c r="GI75" s="33" t="s">
        <v>289</v>
      </c>
      <c r="GJ75" s="33" t="s">
        <v>289</v>
      </c>
      <c r="GK75" s="33" t="s">
        <v>289</v>
      </c>
      <c r="GL75" s="33" t="s">
        <v>289</v>
      </c>
      <c r="GM75" s="33" t="s">
        <v>289</v>
      </c>
      <c r="GN75" s="33" t="s">
        <v>289</v>
      </c>
      <c r="GO75" s="33" t="s">
        <v>289</v>
      </c>
      <c r="GP75" s="33" t="s">
        <v>289</v>
      </c>
      <c r="GQ75" s="33" t="s">
        <v>289</v>
      </c>
      <c r="GR75" s="33" t="s">
        <v>289</v>
      </c>
      <c r="GS75" s="33" t="s">
        <v>289</v>
      </c>
      <c r="GT75" s="33" t="s">
        <v>289</v>
      </c>
      <c r="GU75" s="33" t="s">
        <v>289</v>
      </c>
      <c r="GV75" s="33" t="s">
        <v>289</v>
      </c>
      <c r="GW75" s="33" t="s">
        <v>289</v>
      </c>
      <c r="GX75" s="33" t="s">
        <v>289</v>
      </c>
      <c r="GY75" s="33" t="s">
        <v>289</v>
      </c>
      <c r="GZ75" s="33" t="s">
        <v>289</v>
      </c>
      <c r="HA75" s="33" t="s">
        <v>289</v>
      </c>
      <c r="HB75" s="33" t="s">
        <v>289</v>
      </c>
      <c r="HC75" s="33" t="s">
        <v>289</v>
      </c>
      <c r="HD75" s="33" t="s">
        <v>289</v>
      </c>
      <c r="HE75" s="33" t="s">
        <v>289</v>
      </c>
      <c r="HF75" s="33" t="s">
        <v>289</v>
      </c>
      <c r="HG75" s="33" t="s">
        <v>289</v>
      </c>
      <c r="HH75" s="33" t="s">
        <v>289</v>
      </c>
      <c r="HI75" s="33" t="s">
        <v>289</v>
      </c>
      <c r="HJ75" s="33" t="s">
        <v>289</v>
      </c>
      <c r="HK75" s="33" t="s">
        <v>289</v>
      </c>
      <c r="HL75" s="33" t="s">
        <v>289</v>
      </c>
      <c r="HM75" s="33" t="s">
        <v>289</v>
      </c>
      <c r="HN75" s="33" t="s">
        <v>289</v>
      </c>
      <c r="HO75" s="33" t="s">
        <v>289</v>
      </c>
      <c r="HP75" s="33" t="s">
        <v>289</v>
      </c>
      <c r="HQ75" s="33" t="s">
        <v>289</v>
      </c>
      <c r="HR75" s="33" t="s">
        <v>289</v>
      </c>
      <c r="HS75" s="33" t="s">
        <v>289</v>
      </c>
      <c r="HT75" s="33" t="s">
        <v>289</v>
      </c>
      <c r="HU75" s="33" t="s">
        <v>289</v>
      </c>
      <c r="HV75" s="33" t="s">
        <v>289</v>
      </c>
      <c r="HW75" s="33" t="s">
        <v>289</v>
      </c>
      <c r="HX75" s="33" t="s">
        <v>289</v>
      </c>
      <c r="HY75" s="33" t="s">
        <v>289</v>
      </c>
      <c r="HZ75" s="33" t="s">
        <v>289</v>
      </c>
      <c r="IA75" s="33" t="s">
        <v>289</v>
      </c>
      <c r="IB75" s="33" t="s">
        <v>289</v>
      </c>
      <c r="IC75" s="33" t="s">
        <v>289</v>
      </c>
      <c r="ID75" s="33" t="s">
        <v>289</v>
      </c>
      <c r="IE75" s="33" t="s">
        <v>289</v>
      </c>
      <c r="IF75" s="33" t="s">
        <v>289</v>
      </c>
      <c r="IG75" s="33" t="s">
        <v>289</v>
      </c>
      <c r="IH75" s="33" t="s">
        <v>289</v>
      </c>
      <c r="II75" s="33" t="s">
        <v>289</v>
      </c>
      <c r="IJ75" s="33" t="s">
        <v>289</v>
      </c>
      <c r="IK75" s="33" t="s">
        <v>289</v>
      </c>
      <c r="IL75" s="33" t="s">
        <v>289</v>
      </c>
      <c r="IM75" s="33" t="s">
        <v>289</v>
      </c>
      <c r="IN75" s="33" t="s">
        <v>289</v>
      </c>
      <c r="IO75" s="33" t="s">
        <v>289</v>
      </c>
      <c r="IP75" s="33" t="s">
        <v>289</v>
      </c>
      <c r="IQ75" s="33" t="s">
        <v>289</v>
      </c>
      <c r="IR75" s="33"/>
      <c r="IS75" s="33"/>
      <c r="IT75" s="33"/>
      <c r="IU75" s="33"/>
      <c r="IV75" s="33"/>
      <c r="IW75" s="33" t="s">
        <v>289</v>
      </c>
      <c r="IX75" s="33" t="s">
        <v>289</v>
      </c>
      <c r="IY75" s="33">
        <v>155010170</v>
      </c>
      <c r="IZ75" s="33" t="s">
        <v>2797</v>
      </c>
      <c r="JA75" s="33" t="s">
        <v>2798</v>
      </c>
      <c r="JB75" s="33" t="s">
        <v>289</v>
      </c>
      <c r="JC75" s="33">
        <v>145</v>
      </c>
    </row>
    <row r="76" spans="2:263" x14ac:dyDescent="0.35">
      <c r="B76" s="33" t="s">
        <v>2801</v>
      </c>
      <c r="C76" s="33" t="s">
        <v>2799</v>
      </c>
      <c r="D76" s="33" t="s">
        <v>2800</v>
      </c>
      <c r="E76" s="33" t="s">
        <v>2379</v>
      </c>
      <c r="F76" s="33"/>
      <c r="G76" s="33"/>
      <c r="H76" s="33" t="s">
        <v>289</v>
      </c>
      <c r="I76" s="33" t="s">
        <v>2379</v>
      </c>
      <c r="J76" s="33" t="s">
        <v>244</v>
      </c>
      <c r="K76" s="33" t="s">
        <v>289</v>
      </c>
      <c r="L76" s="33" t="s">
        <v>245</v>
      </c>
      <c r="M76" s="33" t="s">
        <v>244</v>
      </c>
      <c r="N76" s="33" t="s">
        <v>244</v>
      </c>
      <c r="O76" s="33" t="s">
        <v>246</v>
      </c>
      <c r="P76" s="33" t="s">
        <v>289</v>
      </c>
      <c r="Q76" s="33" t="s">
        <v>247</v>
      </c>
      <c r="R76" s="33" t="s">
        <v>248</v>
      </c>
      <c r="S76" s="33" t="s">
        <v>140</v>
      </c>
      <c r="T76" s="33" t="s">
        <v>249</v>
      </c>
      <c r="U76" s="33" t="s">
        <v>248</v>
      </c>
      <c r="V76" s="33" t="s">
        <v>529</v>
      </c>
      <c r="W76" s="33" t="s">
        <v>140</v>
      </c>
      <c r="X76" s="33" t="s">
        <v>248</v>
      </c>
      <c r="Y76" s="33" t="s">
        <v>289</v>
      </c>
      <c r="Z76" s="34" t="s">
        <v>248</v>
      </c>
      <c r="AA76" s="33" t="s">
        <v>110</v>
      </c>
      <c r="AB76" s="33" t="s">
        <v>251</v>
      </c>
      <c r="AC76" s="34" t="s">
        <v>251</v>
      </c>
      <c r="AD76" s="33" t="s">
        <v>2361</v>
      </c>
      <c r="AE76" s="33" t="s">
        <v>111</v>
      </c>
      <c r="AF76" s="33" t="s">
        <v>110</v>
      </c>
      <c r="AG76" s="33" t="s">
        <v>251</v>
      </c>
      <c r="AH76" s="33" t="s">
        <v>2327</v>
      </c>
      <c r="AI76" s="33" t="s">
        <v>112</v>
      </c>
      <c r="AJ76" s="33" t="s">
        <v>289</v>
      </c>
      <c r="AK76" s="33" t="s">
        <v>112</v>
      </c>
      <c r="AL76" s="33" t="s">
        <v>289</v>
      </c>
      <c r="AM76" s="33" t="s">
        <v>2328</v>
      </c>
      <c r="AN76" s="33" t="s">
        <v>289</v>
      </c>
      <c r="AO76" s="33" t="s">
        <v>289</v>
      </c>
      <c r="AP76" s="33" t="s">
        <v>2350</v>
      </c>
      <c r="AQ76" s="33" t="s">
        <v>289</v>
      </c>
      <c r="AR76" s="33" t="s">
        <v>137</v>
      </c>
      <c r="AS76" s="33">
        <v>0</v>
      </c>
      <c r="AT76" s="33">
        <v>1</v>
      </c>
      <c r="AU76" s="33">
        <v>0</v>
      </c>
      <c r="AV76" s="33" t="s">
        <v>138</v>
      </c>
      <c r="AW76" s="33" t="s">
        <v>2330</v>
      </c>
      <c r="AX76" s="33" t="s">
        <v>115</v>
      </c>
      <c r="AY76" s="33">
        <v>1</v>
      </c>
      <c r="AZ76" s="33">
        <v>0</v>
      </c>
      <c r="BA76" s="33">
        <v>0</v>
      </c>
      <c r="BB76" s="33">
        <v>0</v>
      </c>
      <c r="BC76" s="33">
        <v>0</v>
      </c>
      <c r="BD76" s="33">
        <v>0</v>
      </c>
      <c r="BE76" s="33">
        <v>0</v>
      </c>
      <c r="BF76" s="33">
        <v>0</v>
      </c>
      <c r="BG76" s="33">
        <v>0</v>
      </c>
      <c r="BH76" s="33">
        <v>0</v>
      </c>
      <c r="BI76" s="33" t="s">
        <v>289</v>
      </c>
      <c r="BJ76" s="33" t="s">
        <v>155</v>
      </c>
      <c r="BK76" s="33" t="s">
        <v>2331</v>
      </c>
      <c r="BL76" s="33" t="s">
        <v>289</v>
      </c>
      <c r="BM76" s="33" t="s">
        <v>289</v>
      </c>
      <c r="BN76" s="33" t="s">
        <v>289</v>
      </c>
      <c r="BO76" s="33" t="s">
        <v>289</v>
      </c>
      <c r="BP76" s="33" t="s">
        <v>289</v>
      </c>
      <c r="BQ76" s="33" t="s">
        <v>289</v>
      </c>
      <c r="BR76" s="33" t="s">
        <v>289</v>
      </c>
      <c r="BS76" s="33" t="s">
        <v>289</v>
      </c>
      <c r="BT76" s="33" t="s">
        <v>289</v>
      </c>
      <c r="BU76" s="33" t="s">
        <v>289</v>
      </c>
      <c r="BV76" s="33" t="s">
        <v>289</v>
      </c>
      <c r="BW76" s="33" t="s">
        <v>289</v>
      </c>
      <c r="BX76" s="33" t="s">
        <v>289</v>
      </c>
      <c r="BY76" s="33" t="s">
        <v>289</v>
      </c>
      <c r="BZ76" s="33" t="s">
        <v>289</v>
      </c>
      <c r="CA76" s="33" t="s">
        <v>289</v>
      </c>
      <c r="CB76" s="33" t="s">
        <v>289</v>
      </c>
      <c r="CC76" s="33" t="s">
        <v>289</v>
      </c>
      <c r="CD76" s="33" t="s">
        <v>289</v>
      </c>
      <c r="CE76" s="33" t="s">
        <v>289</v>
      </c>
      <c r="CF76" s="33" t="s">
        <v>289</v>
      </c>
      <c r="CG76" s="33" t="s">
        <v>289</v>
      </c>
      <c r="CH76" s="33" t="s">
        <v>289</v>
      </c>
      <c r="CI76" s="33" t="s">
        <v>289</v>
      </c>
      <c r="CJ76" s="33" t="s">
        <v>289</v>
      </c>
      <c r="CK76" s="33" t="s">
        <v>289</v>
      </c>
      <c r="CL76" s="33" t="s">
        <v>289</v>
      </c>
      <c r="CM76" s="33" t="s">
        <v>289</v>
      </c>
      <c r="CN76" s="33" t="s">
        <v>289</v>
      </c>
      <c r="CO76" s="33" t="s">
        <v>289</v>
      </c>
      <c r="CP76" s="33" t="s">
        <v>289</v>
      </c>
      <c r="CQ76" s="33" t="s">
        <v>289</v>
      </c>
      <c r="CR76" s="33" t="s">
        <v>289</v>
      </c>
      <c r="CS76" s="33" t="s">
        <v>289</v>
      </c>
      <c r="CT76" s="33" t="s">
        <v>289</v>
      </c>
      <c r="CU76" s="33" t="s">
        <v>289</v>
      </c>
      <c r="CV76" s="33" t="s">
        <v>289</v>
      </c>
      <c r="CW76" s="33" t="s">
        <v>289</v>
      </c>
      <c r="CX76" s="33" t="s">
        <v>289</v>
      </c>
      <c r="CY76" s="33" t="s">
        <v>289</v>
      </c>
      <c r="CZ76" s="33" t="s">
        <v>289</v>
      </c>
      <c r="DA76" s="33" t="s">
        <v>289</v>
      </c>
      <c r="DB76" s="33" t="s">
        <v>289</v>
      </c>
      <c r="DC76" s="33" t="s">
        <v>289</v>
      </c>
      <c r="DD76" s="33" t="s">
        <v>289</v>
      </c>
      <c r="DE76" s="33" t="s">
        <v>289</v>
      </c>
      <c r="DF76" s="33" t="s">
        <v>289</v>
      </c>
      <c r="DG76" s="33" t="s">
        <v>289</v>
      </c>
      <c r="DH76" s="33" t="s">
        <v>289</v>
      </c>
      <c r="DI76" s="33" t="s">
        <v>289</v>
      </c>
      <c r="DJ76" s="33" t="s">
        <v>289</v>
      </c>
      <c r="DK76" s="33" t="s">
        <v>289</v>
      </c>
      <c r="DL76" s="33" t="s">
        <v>289</v>
      </c>
      <c r="DM76" s="33" t="s">
        <v>289</v>
      </c>
      <c r="DN76" s="33" t="s">
        <v>289</v>
      </c>
      <c r="DO76" s="33" t="s">
        <v>289</v>
      </c>
      <c r="DP76" s="33" t="s">
        <v>289</v>
      </c>
      <c r="DQ76" s="33" t="s">
        <v>289</v>
      </c>
      <c r="DR76" s="33" t="s">
        <v>289</v>
      </c>
      <c r="DS76" s="33" t="s">
        <v>289</v>
      </c>
      <c r="DT76" s="33" t="s">
        <v>289</v>
      </c>
      <c r="DU76" s="33" t="s">
        <v>289</v>
      </c>
      <c r="DV76" s="33" t="s">
        <v>289</v>
      </c>
      <c r="DW76" s="33" t="s">
        <v>289</v>
      </c>
      <c r="DX76" s="33" t="s">
        <v>289</v>
      </c>
      <c r="DY76" s="33" t="s">
        <v>289</v>
      </c>
      <c r="DZ76" s="33" t="s">
        <v>289</v>
      </c>
      <c r="EA76" s="33" t="s">
        <v>289</v>
      </c>
      <c r="EB76" s="33" t="s">
        <v>289</v>
      </c>
      <c r="EC76" s="33" t="s">
        <v>289</v>
      </c>
      <c r="ED76" s="33" t="s">
        <v>289</v>
      </c>
      <c r="EE76" s="33" t="s">
        <v>289</v>
      </c>
      <c r="EF76" s="33" t="s">
        <v>289</v>
      </c>
      <c r="EG76" s="33" t="s">
        <v>2332</v>
      </c>
      <c r="EH76" s="33">
        <v>1</v>
      </c>
      <c r="EI76" s="33">
        <v>1</v>
      </c>
      <c r="EJ76" s="33">
        <v>1</v>
      </c>
      <c r="EK76" s="33">
        <v>1</v>
      </c>
      <c r="EL76" s="33">
        <v>1</v>
      </c>
      <c r="EM76" s="33">
        <v>0</v>
      </c>
      <c r="EN76" s="33">
        <v>1</v>
      </c>
      <c r="EO76" s="33">
        <v>0</v>
      </c>
      <c r="EP76" s="33" t="s">
        <v>112</v>
      </c>
      <c r="EQ76" s="33">
        <v>20</v>
      </c>
      <c r="ER76" s="33" t="s">
        <v>289</v>
      </c>
      <c r="ES76" s="33" t="s">
        <v>289</v>
      </c>
      <c r="ET76" s="33">
        <v>20</v>
      </c>
      <c r="EU76" s="33" t="s">
        <v>112</v>
      </c>
      <c r="EV76" s="33">
        <v>15</v>
      </c>
      <c r="EW76" s="33" t="s">
        <v>112</v>
      </c>
      <c r="EX76" s="33" t="s">
        <v>112</v>
      </c>
      <c r="EY76" s="33">
        <v>75</v>
      </c>
      <c r="EZ76" s="33" t="s">
        <v>289</v>
      </c>
      <c r="FA76" s="33" t="s">
        <v>289</v>
      </c>
      <c r="FB76" s="33" t="s">
        <v>289</v>
      </c>
      <c r="FC76" s="34">
        <v>75</v>
      </c>
      <c r="FD76" s="34" t="s">
        <v>112</v>
      </c>
      <c r="FE76" s="33">
        <v>25</v>
      </c>
      <c r="FF76" s="33" t="s">
        <v>112</v>
      </c>
      <c r="FG76" s="33" t="s">
        <v>112</v>
      </c>
      <c r="FH76" s="33">
        <v>75</v>
      </c>
      <c r="FI76" s="33" t="s">
        <v>289</v>
      </c>
      <c r="FJ76" s="33" t="s">
        <v>289</v>
      </c>
      <c r="FK76" s="33" t="s">
        <v>289</v>
      </c>
      <c r="FL76" s="34"/>
      <c r="FM76" s="33" t="s">
        <v>117</v>
      </c>
      <c r="FN76" s="34" t="s">
        <v>289</v>
      </c>
      <c r="FO76" s="33" t="s">
        <v>289</v>
      </c>
      <c r="FP76" s="33" t="s">
        <v>289</v>
      </c>
      <c r="FQ76" s="33" t="s">
        <v>289</v>
      </c>
      <c r="FR76" s="33" t="s">
        <v>289</v>
      </c>
      <c r="FS76" s="33" t="s">
        <v>289</v>
      </c>
      <c r="FT76" s="33" t="s">
        <v>289</v>
      </c>
      <c r="FU76" s="33" t="s">
        <v>289</v>
      </c>
      <c r="FV76" s="33" t="s">
        <v>289</v>
      </c>
      <c r="FW76" s="33" t="s">
        <v>289</v>
      </c>
      <c r="FX76" s="33" t="s">
        <v>289</v>
      </c>
      <c r="FY76" s="33" t="s">
        <v>112</v>
      </c>
      <c r="FZ76" s="33">
        <v>20</v>
      </c>
      <c r="GA76" s="33" t="s">
        <v>289</v>
      </c>
      <c r="GB76" s="33" t="s">
        <v>289</v>
      </c>
      <c r="GC76" s="33">
        <v>20</v>
      </c>
      <c r="GD76" s="33" t="s">
        <v>117</v>
      </c>
      <c r="GE76" s="33" t="s">
        <v>117</v>
      </c>
      <c r="GF76" s="33" t="s">
        <v>289</v>
      </c>
      <c r="GG76" s="33" t="s">
        <v>289</v>
      </c>
      <c r="GH76" s="33" t="s">
        <v>289</v>
      </c>
      <c r="GI76" s="33" t="s">
        <v>289</v>
      </c>
      <c r="GJ76" s="33" t="s">
        <v>289</v>
      </c>
      <c r="GK76" s="33" t="s">
        <v>289</v>
      </c>
      <c r="GL76" s="33" t="s">
        <v>289</v>
      </c>
      <c r="GM76" s="33" t="s">
        <v>289</v>
      </c>
      <c r="GN76" s="33" t="s">
        <v>289</v>
      </c>
      <c r="GO76" s="33" t="s">
        <v>289</v>
      </c>
      <c r="GP76" s="33" t="s">
        <v>289</v>
      </c>
      <c r="GQ76" s="33" t="s">
        <v>289</v>
      </c>
      <c r="GR76" s="33" t="s">
        <v>289</v>
      </c>
      <c r="GS76" s="33" t="s">
        <v>289</v>
      </c>
      <c r="GT76" s="33" t="s">
        <v>289</v>
      </c>
      <c r="GU76" s="33" t="s">
        <v>289</v>
      </c>
      <c r="GV76" s="33" t="s">
        <v>289</v>
      </c>
      <c r="GW76" s="33" t="s">
        <v>289</v>
      </c>
      <c r="GX76" s="33" t="s">
        <v>289</v>
      </c>
      <c r="GY76" s="33" t="s">
        <v>289</v>
      </c>
      <c r="GZ76" s="33" t="s">
        <v>289</v>
      </c>
      <c r="HA76" s="33" t="s">
        <v>289</v>
      </c>
      <c r="HB76" s="33" t="s">
        <v>289</v>
      </c>
      <c r="HC76" s="33" t="s">
        <v>289</v>
      </c>
      <c r="HD76" s="33" t="s">
        <v>289</v>
      </c>
      <c r="HE76" s="33" t="s">
        <v>289</v>
      </c>
      <c r="HF76" s="33" t="s">
        <v>289</v>
      </c>
      <c r="HG76" s="33" t="s">
        <v>112</v>
      </c>
      <c r="HH76" s="33" t="s">
        <v>247</v>
      </c>
      <c r="HI76" s="33" t="s">
        <v>252</v>
      </c>
      <c r="HJ76" s="33" t="s">
        <v>117</v>
      </c>
      <c r="HK76" s="33" t="s">
        <v>117</v>
      </c>
      <c r="HL76" s="33" t="s">
        <v>289</v>
      </c>
      <c r="HM76" s="33" t="s">
        <v>289</v>
      </c>
      <c r="HN76" s="33" t="s">
        <v>289</v>
      </c>
      <c r="HO76" s="33" t="s">
        <v>289</v>
      </c>
      <c r="HP76" s="33" t="s">
        <v>289</v>
      </c>
      <c r="HQ76" s="33" t="s">
        <v>289</v>
      </c>
      <c r="HR76" s="33" t="s">
        <v>289</v>
      </c>
      <c r="HS76" s="33" t="s">
        <v>289</v>
      </c>
      <c r="HT76" s="33" t="s">
        <v>289</v>
      </c>
      <c r="HU76" s="33" t="s">
        <v>289</v>
      </c>
      <c r="HV76" s="33" t="s">
        <v>289</v>
      </c>
      <c r="HW76" s="33" t="s">
        <v>289</v>
      </c>
      <c r="HX76" s="33" t="s">
        <v>289</v>
      </c>
      <c r="HY76" s="33" t="s">
        <v>289</v>
      </c>
      <c r="HZ76" s="33" t="s">
        <v>289</v>
      </c>
      <c r="IA76" s="33" t="s">
        <v>289</v>
      </c>
      <c r="IB76" s="33" t="s">
        <v>289</v>
      </c>
      <c r="IC76" s="33" t="s">
        <v>289</v>
      </c>
      <c r="ID76" s="33" t="s">
        <v>289</v>
      </c>
      <c r="IE76" s="33" t="s">
        <v>289</v>
      </c>
      <c r="IF76" s="33" t="s">
        <v>289</v>
      </c>
      <c r="IG76" s="33" t="s">
        <v>289</v>
      </c>
      <c r="IH76" s="33" t="s">
        <v>289</v>
      </c>
      <c r="II76" s="33" t="s">
        <v>289</v>
      </c>
      <c r="IJ76" s="33" t="s">
        <v>289</v>
      </c>
      <c r="IK76" s="33" t="s">
        <v>289</v>
      </c>
      <c r="IL76" s="33" t="s">
        <v>289</v>
      </c>
      <c r="IM76" s="33" t="s">
        <v>289</v>
      </c>
      <c r="IN76" s="33" t="s">
        <v>289</v>
      </c>
      <c r="IO76" s="33" t="s">
        <v>289</v>
      </c>
      <c r="IP76" s="33" t="s">
        <v>289</v>
      </c>
      <c r="IQ76" s="33" t="s">
        <v>289</v>
      </c>
      <c r="IR76" s="33"/>
      <c r="IS76" s="33"/>
      <c r="IT76" s="33"/>
      <c r="IU76" s="33"/>
      <c r="IV76" s="33"/>
      <c r="IW76" s="33" t="s">
        <v>289</v>
      </c>
      <c r="IX76" s="33" t="s">
        <v>289</v>
      </c>
      <c r="IY76" s="33">
        <v>153723714</v>
      </c>
      <c r="IZ76" s="33" t="s">
        <v>2801</v>
      </c>
      <c r="JA76" s="33" t="s">
        <v>2802</v>
      </c>
      <c r="JB76" s="33" t="s">
        <v>289</v>
      </c>
      <c r="JC76" s="33">
        <v>67</v>
      </c>
    </row>
    <row r="77" spans="2:263" x14ac:dyDescent="0.35">
      <c r="B77" s="33" t="s">
        <v>2807</v>
      </c>
      <c r="C77" s="33" t="s">
        <v>2803</v>
      </c>
      <c r="D77" s="33" t="s">
        <v>2804</v>
      </c>
      <c r="E77" s="33" t="s">
        <v>2359</v>
      </c>
      <c r="F77" s="33"/>
      <c r="G77" s="33"/>
      <c r="H77" s="33" t="s">
        <v>289</v>
      </c>
      <c r="I77" s="33" t="s">
        <v>2359</v>
      </c>
      <c r="J77" s="33" t="s">
        <v>209</v>
      </c>
      <c r="K77" s="33" t="s">
        <v>289</v>
      </c>
      <c r="L77" s="33" t="s">
        <v>210</v>
      </c>
      <c r="M77" s="33" t="s">
        <v>209</v>
      </c>
      <c r="N77" s="33" t="s">
        <v>209</v>
      </c>
      <c r="O77" s="33" t="s">
        <v>2360</v>
      </c>
      <c r="P77" s="33" t="s">
        <v>289</v>
      </c>
      <c r="Q77" s="33" t="s">
        <v>107</v>
      </c>
      <c r="R77" s="33" t="s">
        <v>212</v>
      </c>
      <c r="S77" s="33" t="s">
        <v>1794</v>
      </c>
      <c r="T77" s="33" t="s">
        <v>213</v>
      </c>
      <c r="U77" s="33" t="s">
        <v>212</v>
      </c>
      <c r="V77" s="33" t="s">
        <v>1793</v>
      </c>
      <c r="W77" s="33" t="s">
        <v>1794</v>
      </c>
      <c r="X77" s="33" t="s">
        <v>110</v>
      </c>
      <c r="Y77" s="33" t="s">
        <v>2432</v>
      </c>
      <c r="Z77" s="34" t="s">
        <v>2432</v>
      </c>
      <c r="AA77" s="33" t="s">
        <v>110</v>
      </c>
      <c r="AB77" s="33" t="s">
        <v>2433</v>
      </c>
      <c r="AC77" s="34" t="s">
        <v>2433</v>
      </c>
      <c r="AD77" s="33" t="s">
        <v>2361</v>
      </c>
      <c r="AE77" s="33" t="s">
        <v>111</v>
      </c>
      <c r="AF77" s="33" t="s">
        <v>110</v>
      </c>
      <c r="AG77" s="33" t="s">
        <v>2433</v>
      </c>
      <c r="AH77" s="33" t="s">
        <v>2327</v>
      </c>
      <c r="AI77" s="33" t="s">
        <v>112</v>
      </c>
      <c r="AJ77" s="33" t="s">
        <v>289</v>
      </c>
      <c r="AK77" s="33" t="s">
        <v>112</v>
      </c>
      <c r="AL77" s="33" t="s">
        <v>289</v>
      </c>
      <c r="AM77" s="33" t="s">
        <v>2328</v>
      </c>
      <c r="AN77" s="33" t="s">
        <v>289</v>
      </c>
      <c r="AO77" s="33" t="s">
        <v>289</v>
      </c>
      <c r="AP77" s="33" t="s">
        <v>2329</v>
      </c>
      <c r="AQ77" s="33" t="s">
        <v>289</v>
      </c>
      <c r="AR77" s="33" t="s">
        <v>137</v>
      </c>
      <c r="AS77" s="33">
        <v>0</v>
      </c>
      <c r="AT77" s="33">
        <v>1</v>
      </c>
      <c r="AU77" s="33">
        <v>0</v>
      </c>
      <c r="AV77" s="33" t="s">
        <v>138</v>
      </c>
      <c r="AW77" s="33" t="s">
        <v>2330</v>
      </c>
      <c r="AX77" s="33" t="s">
        <v>2542</v>
      </c>
      <c r="AY77" s="33">
        <v>1</v>
      </c>
      <c r="AZ77" s="33">
        <v>0</v>
      </c>
      <c r="BA77" s="33">
        <v>0</v>
      </c>
      <c r="BB77" s="33">
        <v>0</v>
      </c>
      <c r="BC77" s="33">
        <v>1</v>
      </c>
      <c r="BD77" s="33">
        <v>0</v>
      </c>
      <c r="BE77" s="33">
        <v>0</v>
      </c>
      <c r="BF77" s="33">
        <v>0</v>
      </c>
      <c r="BG77" s="33">
        <v>0</v>
      </c>
      <c r="BH77" s="33">
        <v>0</v>
      </c>
      <c r="BI77" s="33" t="s">
        <v>289</v>
      </c>
      <c r="BJ77" s="33" t="s">
        <v>155</v>
      </c>
      <c r="BK77" s="33" t="s">
        <v>151</v>
      </c>
      <c r="BL77" s="33" t="s">
        <v>289</v>
      </c>
      <c r="BM77" s="33" t="s">
        <v>289</v>
      </c>
      <c r="BN77" s="33" t="s">
        <v>289</v>
      </c>
      <c r="BO77" s="33" t="s">
        <v>289</v>
      </c>
      <c r="BP77" s="33" t="s">
        <v>289</v>
      </c>
      <c r="BQ77" s="33" t="s">
        <v>289</v>
      </c>
      <c r="BR77" s="33" t="s">
        <v>289</v>
      </c>
      <c r="BS77" s="33" t="s">
        <v>289</v>
      </c>
      <c r="BT77" s="33" t="s">
        <v>289</v>
      </c>
      <c r="BU77" s="33" t="s">
        <v>289</v>
      </c>
      <c r="BV77" s="33" t="s">
        <v>289</v>
      </c>
      <c r="BW77" s="33" t="s">
        <v>289</v>
      </c>
      <c r="BX77" s="33" t="s">
        <v>289</v>
      </c>
      <c r="BY77" s="33" t="s">
        <v>289</v>
      </c>
      <c r="BZ77" s="33" t="s">
        <v>289</v>
      </c>
      <c r="CA77" s="33" t="s">
        <v>289</v>
      </c>
      <c r="CB77" s="33" t="s">
        <v>289</v>
      </c>
      <c r="CC77" s="33" t="s">
        <v>289</v>
      </c>
      <c r="CD77" s="33" t="s">
        <v>289</v>
      </c>
      <c r="CE77" s="33" t="s">
        <v>289</v>
      </c>
      <c r="CF77" s="33" t="s">
        <v>289</v>
      </c>
      <c r="CG77" s="33" t="s">
        <v>289</v>
      </c>
      <c r="CH77" s="33" t="s">
        <v>289</v>
      </c>
      <c r="CI77" s="33" t="s">
        <v>289</v>
      </c>
      <c r="CJ77" s="33" t="s">
        <v>289</v>
      </c>
      <c r="CK77" s="33" t="s">
        <v>289</v>
      </c>
      <c r="CL77" s="33" t="s">
        <v>289</v>
      </c>
      <c r="CM77" s="33" t="s">
        <v>289</v>
      </c>
      <c r="CN77" s="33" t="s">
        <v>289</v>
      </c>
      <c r="CO77" s="33" t="s">
        <v>289</v>
      </c>
      <c r="CP77" s="33" t="s">
        <v>289</v>
      </c>
      <c r="CQ77" s="33" t="s">
        <v>289</v>
      </c>
      <c r="CR77" s="33" t="s">
        <v>289</v>
      </c>
      <c r="CS77" s="33" t="s">
        <v>289</v>
      </c>
      <c r="CT77" s="33" t="s">
        <v>289</v>
      </c>
      <c r="CU77" s="33" t="s">
        <v>289</v>
      </c>
      <c r="CV77" s="33" t="s">
        <v>289</v>
      </c>
      <c r="CW77" s="33" t="s">
        <v>289</v>
      </c>
      <c r="CX77" s="33" t="s">
        <v>289</v>
      </c>
      <c r="CY77" s="33" t="s">
        <v>289</v>
      </c>
      <c r="CZ77" s="33" t="s">
        <v>289</v>
      </c>
      <c r="DA77" s="33" t="s">
        <v>289</v>
      </c>
      <c r="DB77" s="33" t="s">
        <v>289</v>
      </c>
      <c r="DC77" s="33" t="s">
        <v>289</v>
      </c>
      <c r="DD77" s="33" t="s">
        <v>289</v>
      </c>
      <c r="DE77" s="33" t="s">
        <v>289</v>
      </c>
      <c r="DF77" s="33" t="s">
        <v>289</v>
      </c>
      <c r="DG77" s="33" t="s">
        <v>289</v>
      </c>
      <c r="DH77" s="33" t="s">
        <v>289</v>
      </c>
      <c r="DI77" s="33" t="s">
        <v>289</v>
      </c>
      <c r="DJ77" s="33" t="s">
        <v>289</v>
      </c>
      <c r="DK77" s="33" t="s">
        <v>289</v>
      </c>
      <c r="DL77" s="33" t="s">
        <v>289</v>
      </c>
      <c r="DM77" s="33" t="s">
        <v>289</v>
      </c>
      <c r="DN77" s="33" t="s">
        <v>289</v>
      </c>
      <c r="DO77" s="33" t="s">
        <v>289</v>
      </c>
      <c r="DP77" s="33" t="s">
        <v>289</v>
      </c>
      <c r="DQ77" s="33" t="s">
        <v>289</v>
      </c>
      <c r="DR77" s="33" t="s">
        <v>289</v>
      </c>
      <c r="DS77" s="33" t="s">
        <v>289</v>
      </c>
      <c r="DT77" s="33" t="s">
        <v>289</v>
      </c>
      <c r="DU77" s="33" t="s">
        <v>289</v>
      </c>
      <c r="DV77" s="33" t="s">
        <v>289</v>
      </c>
      <c r="DW77" s="33" t="s">
        <v>289</v>
      </c>
      <c r="DX77" s="33" t="s">
        <v>289</v>
      </c>
      <c r="DY77" s="33" t="s">
        <v>289</v>
      </c>
      <c r="DZ77" s="33" t="s">
        <v>289</v>
      </c>
      <c r="EA77" s="33" t="s">
        <v>289</v>
      </c>
      <c r="EB77" s="33" t="s">
        <v>289</v>
      </c>
      <c r="EC77" s="33" t="s">
        <v>289</v>
      </c>
      <c r="ED77" s="33" t="s">
        <v>289</v>
      </c>
      <c r="EE77" s="33" t="s">
        <v>289</v>
      </c>
      <c r="EF77" s="33" t="s">
        <v>289</v>
      </c>
      <c r="EG77" s="33" t="s">
        <v>2415</v>
      </c>
      <c r="EH77" s="33">
        <v>0</v>
      </c>
      <c r="EI77" s="33">
        <v>1</v>
      </c>
      <c r="EJ77" s="33">
        <v>1</v>
      </c>
      <c r="EK77" s="33">
        <v>1</v>
      </c>
      <c r="EL77" s="33">
        <v>1</v>
      </c>
      <c r="EM77" s="33">
        <v>0</v>
      </c>
      <c r="EN77" s="33">
        <v>1</v>
      </c>
      <c r="EO77" s="33">
        <v>0</v>
      </c>
      <c r="EP77" s="33" t="s">
        <v>289</v>
      </c>
      <c r="EQ77" s="33" t="s">
        <v>289</v>
      </c>
      <c r="ER77" s="33" t="s">
        <v>289</v>
      </c>
      <c r="ES77" s="33" t="s">
        <v>289</v>
      </c>
      <c r="ET77" s="33" t="s">
        <v>289</v>
      </c>
      <c r="EU77" s="33" t="s">
        <v>289</v>
      </c>
      <c r="EV77" s="33">
        <v>15</v>
      </c>
      <c r="EW77" s="33" t="s">
        <v>140</v>
      </c>
      <c r="EX77" s="33" t="s">
        <v>112</v>
      </c>
      <c r="EY77" s="33">
        <v>50</v>
      </c>
      <c r="EZ77" s="33" t="s">
        <v>289</v>
      </c>
      <c r="FA77" s="33" t="s">
        <v>289</v>
      </c>
      <c r="FB77" s="33" t="s">
        <v>289</v>
      </c>
      <c r="FC77" s="34">
        <v>50</v>
      </c>
      <c r="FD77" s="34" t="s">
        <v>140</v>
      </c>
      <c r="FE77" s="33">
        <v>50</v>
      </c>
      <c r="FF77" s="33" t="s">
        <v>140</v>
      </c>
      <c r="FG77" s="33" t="s">
        <v>112</v>
      </c>
      <c r="FH77" s="33">
        <v>50</v>
      </c>
      <c r="FI77" s="33" t="s">
        <v>289</v>
      </c>
      <c r="FJ77" s="33" t="s">
        <v>289</v>
      </c>
      <c r="FK77" s="33" t="s">
        <v>289</v>
      </c>
      <c r="FL77" s="34"/>
      <c r="FM77" s="33" t="s">
        <v>140</v>
      </c>
      <c r="FN77" s="34" t="s">
        <v>289</v>
      </c>
      <c r="FO77" s="33" t="s">
        <v>289</v>
      </c>
      <c r="FP77" s="33" t="s">
        <v>289</v>
      </c>
      <c r="FQ77" s="33" t="s">
        <v>289</v>
      </c>
      <c r="FR77" s="33" t="s">
        <v>289</v>
      </c>
      <c r="FS77" s="33" t="s">
        <v>289</v>
      </c>
      <c r="FT77" s="33" t="s">
        <v>289</v>
      </c>
      <c r="FU77" s="33" t="s">
        <v>289</v>
      </c>
      <c r="FV77" s="33" t="s">
        <v>289</v>
      </c>
      <c r="FW77" s="33" t="s">
        <v>289</v>
      </c>
      <c r="FX77" s="33" t="s">
        <v>289</v>
      </c>
      <c r="FY77" s="33" t="s">
        <v>112</v>
      </c>
      <c r="FZ77" s="33">
        <v>25</v>
      </c>
      <c r="GA77" s="33" t="s">
        <v>289</v>
      </c>
      <c r="GB77" s="33" t="s">
        <v>289</v>
      </c>
      <c r="GC77" s="33">
        <v>25</v>
      </c>
      <c r="GD77" s="33" t="s">
        <v>140</v>
      </c>
      <c r="GE77" s="33" t="s">
        <v>112</v>
      </c>
      <c r="GF77" s="33" t="s">
        <v>174</v>
      </c>
      <c r="GG77" s="33">
        <v>0</v>
      </c>
      <c r="GH77" s="33">
        <v>0</v>
      </c>
      <c r="GI77" s="33">
        <v>0</v>
      </c>
      <c r="GJ77" s="33">
        <v>0</v>
      </c>
      <c r="GK77" s="33">
        <v>0</v>
      </c>
      <c r="GL77" s="33">
        <v>0</v>
      </c>
      <c r="GM77" s="33">
        <v>0</v>
      </c>
      <c r="GN77" s="33">
        <v>0</v>
      </c>
      <c r="GO77" s="33">
        <v>0</v>
      </c>
      <c r="GP77" s="33">
        <v>1</v>
      </c>
      <c r="GQ77" s="33">
        <v>0</v>
      </c>
      <c r="GR77" s="33">
        <v>0</v>
      </c>
      <c r="GS77" s="33">
        <v>0</v>
      </c>
      <c r="GT77" s="33">
        <v>0</v>
      </c>
      <c r="GU77" s="33">
        <v>0</v>
      </c>
      <c r="GV77" s="33">
        <v>0</v>
      </c>
      <c r="GW77" s="33" t="s">
        <v>289</v>
      </c>
      <c r="GX77" s="33" t="s">
        <v>2805</v>
      </c>
      <c r="GY77" s="33">
        <v>0</v>
      </c>
      <c r="GZ77" s="33">
        <v>1</v>
      </c>
      <c r="HA77" s="33">
        <v>0</v>
      </c>
      <c r="HB77" s="33">
        <v>1</v>
      </c>
      <c r="HC77" s="33">
        <v>0</v>
      </c>
      <c r="HD77" s="33">
        <v>0</v>
      </c>
      <c r="HE77" s="33">
        <v>0</v>
      </c>
      <c r="HF77" s="33">
        <v>0</v>
      </c>
      <c r="HG77" s="33" t="s">
        <v>112</v>
      </c>
      <c r="HH77" s="33" t="s">
        <v>126</v>
      </c>
      <c r="HI77" s="33" t="s">
        <v>218</v>
      </c>
      <c r="HJ77" s="33" t="s">
        <v>112</v>
      </c>
      <c r="HK77" s="33" t="s">
        <v>112</v>
      </c>
      <c r="HL77" s="33" t="s">
        <v>289</v>
      </c>
      <c r="HM77" s="33" t="s">
        <v>289</v>
      </c>
      <c r="HN77" s="33" t="s">
        <v>289</v>
      </c>
      <c r="HO77" s="33" t="s">
        <v>289</v>
      </c>
      <c r="HP77" s="33" t="s">
        <v>289</v>
      </c>
      <c r="HQ77" s="33" t="s">
        <v>289</v>
      </c>
      <c r="HR77" s="33" t="s">
        <v>289</v>
      </c>
      <c r="HS77" s="33" t="s">
        <v>289</v>
      </c>
      <c r="HT77" s="33" t="s">
        <v>289</v>
      </c>
      <c r="HU77" s="33" t="s">
        <v>289</v>
      </c>
      <c r="HV77" s="33" t="s">
        <v>289</v>
      </c>
      <c r="HW77" s="33" t="s">
        <v>289</v>
      </c>
      <c r="HX77" s="33" t="s">
        <v>289</v>
      </c>
      <c r="HY77" s="33" t="s">
        <v>289</v>
      </c>
      <c r="HZ77" s="33" t="s">
        <v>289</v>
      </c>
      <c r="IA77" s="33" t="s">
        <v>289</v>
      </c>
      <c r="IB77" s="33" t="s">
        <v>289</v>
      </c>
      <c r="IC77" s="33" t="s">
        <v>289</v>
      </c>
      <c r="ID77" s="33" t="s">
        <v>289</v>
      </c>
      <c r="IE77" s="33" t="s">
        <v>289</v>
      </c>
      <c r="IF77" s="33" t="s">
        <v>289</v>
      </c>
      <c r="IG77" s="33" t="s">
        <v>289</v>
      </c>
      <c r="IH77" s="33" t="s">
        <v>289</v>
      </c>
      <c r="II77" s="33" t="s">
        <v>289</v>
      </c>
      <c r="IJ77" s="33" t="s">
        <v>289</v>
      </c>
      <c r="IK77" s="33" t="s">
        <v>289</v>
      </c>
      <c r="IL77" s="33" t="s">
        <v>289</v>
      </c>
      <c r="IM77" s="33" t="s">
        <v>289</v>
      </c>
      <c r="IN77" s="33" t="s">
        <v>289</v>
      </c>
      <c r="IO77" s="33" t="s">
        <v>289</v>
      </c>
      <c r="IP77" s="33" t="s">
        <v>289</v>
      </c>
      <c r="IQ77" s="33" t="s">
        <v>289</v>
      </c>
      <c r="IR77" s="33"/>
      <c r="IS77" s="33"/>
      <c r="IT77" s="33"/>
      <c r="IU77" s="33"/>
      <c r="IV77" s="33"/>
      <c r="IW77" s="33" t="s">
        <v>2806</v>
      </c>
      <c r="IX77" s="33" t="s">
        <v>289</v>
      </c>
      <c r="IY77" s="33">
        <v>153548985</v>
      </c>
      <c r="IZ77" s="33" t="s">
        <v>2807</v>
      </c>
      <c r="JA77" s="33" t="s">
        <v>2808</v>
      </c>
      <c r="JB77" s="33" t="s">
        <v>289</v>
      </c>
      <c r="JC77" s="33">
        <v>15</v>
      </c>
    </row>
    <row r="78" spans="2:263" x14ac:dyDescent="0.35">
      <c r="B78" s="33" t="s">
        <v>2813</v>
      </c>
      <c r="C78" s="33" t="s">
        <v>2809</v>
      </c>
      <c r="D78" s="33" t="s">
        <v>2810</v>
      </c>
      <c r="E78" s="33" t="s">
        <v>2359</v>
      </c>
      <c r="F78" s="33"/>
      <c r="G78" s="33"/>
      <c r="H78" s="33" t="s">
        <v>289</v>
      </c>
      <c r="I78" s="33" t="s">
        <v>2359</v>
      </c>
      <c r="J78" s="33" t="s">
        <v>209</v>
      </c>
      <c r="K78" s="33" t="s">
        <v>289</v>
      </c>
      <c r="L78" s="33" t="s">
        <v>210</v>
      </c>
      <c r="M78" s="33" t="s">
        <v>209</v>
      </c>
      <c r="N78" s="33" t="s">
        <v>209</v>
      </c>
      <c r="O78" s="33" t="s">
        <v>2360</v>
      </c>
      <c r="P78" s="33" t="s">
        <v>289</v>
      </c>
      <c r="Q78" s="33" t="s">
        <v>107</v>
      </c>
      <c r="R78" s="33" t="s">
        <v>212</v>
      </c>
      <c r="S78" s="33" t="s">
        <v>1794</v>
      </c>
      <c r="T78" s="33" t="s">
        <v>213</v>
      </c>
      <c r="U78" s="33" t="s">
        <v>212</v>
      </c>
      <c r="V78" s="33" t="s">
        <v>1793</v>
      </c>
      <c r="W78" s="33" t="s">
        <v>1794</v>
      </c>
      <c r="X78" s="33" t="s">
        <v>110</v>
      </c>
      <c r="Y78" s="33" t="s">
        <v>2432</v>
      </c>
      <c r="Z78" s="34" t="s">
        <v>2432</v>
      </c>
      <c r="AA78" s="33" t="s">
        <v>110</v>
      </c>
      <c r="AB78" s="33" t="s">
        <v>2433</v>
      </c>
      <c r="AC78" s="34" t="s">
        <v>2433</v>
      </c>
      <c r="AD78" s="33" t="s">
        <v>2361</v>
      </c>
      <c r="AE78" s="33" t="s">
        <v>111</v>
      </c>
      <c r="AF78" s="33" t="s">
        <v>110</v>
      </c>
      <c r="AG78" s="33" t="s">
        <v>2433</v>
      </c>
      <c r="AH78" s="33" t="s">
        <v>2327</v>
      </c>
      <c r="AI78" s="33" t="s">
        <v>112</v>
      </c>
      <c r="AJ78" s="33" t="s">
        <v>289</v>
      </c>
      <c r="AK78" s="33" t="s">
        <v>112</v>
      </c>
      <c r="AL78" s="33" t="s">
        <v>289</v>
      </c>
      <c r="AM78" s="33" t="s">
        <v>2328</v>
      </c>
      <c r="AN78" s="33" t="s">
        <v>289</v>
      </c>
      <c r="AO78" s="33" t="s">
        <v>289</v>
      </c>
      <c r="AP78" s="33" t="s">
        <v>2350</v>
      </c>
      <c r="AQ78" s="33" t="s">
        <v>289</v>
      </c>
      <c r="AR78" s="33" t="s">
        <v>114</v>
      </c>
      <c r="AS78" s="33">
        <v>1</v>
      </c>
      <c r="AT78" s="33">
        <v>0</v>
      </c>
      <c r="AU78" s="33">
        <v>0</v>
      </c>
      <c r="AV78" s="33" t="s">
        <v>113</v>
      </c>
      <c r="AW78" s="33" t="s">
        <v>2351</v>
      </c>
      <c r="AX78" s="33" t="s">
        <v>115</v>
      </c>
      <c r="AY78" s="33">
        <v>1</v>
      </c>
      <c r="AZ78" s="33">
        <v>0</v>
      </c>
      <c r="BA78" s="33">
        <v>0</v>
      </c>
      <c r="BB78" s="33">
        <v>0</v>
      </c>
      <c r="BC78" s="33">
        <v>0</v>
      </c>
      <c r="BD78" s="33">
        <v>0</v>
      </c>
      <c r="BE78" s="33">
        <v>0</v>
      </c>
      <c r="BF78" s="33">
        <v>0</v>
      </c>
      <c r="BG78" s="33">
        <v>0</v>
      </c>
      <c r="BH78" s="33">
        <v>0</v>
      </c>
      <c r="BI78" s="33" t="s">
        <v>289</v>
      </c>
      <c r="BJ78" s="33" t="s">
        <v>155</v>
      </c>
      <c r="BK78" s="33" t="s">
        <v>151</v>
      </c>
      <c r="BL78" s="33" t="s">
        <v>2362</v>
      </c>
      <c r="BM78" s="33">
        <v>1</v>
      </c>
      <c r="BN78" s="33">
        <v>1</v>
      </c>
      <c r="BO78" s="33">
        <v>1</v>
      </c>
      <c r="BP78" s="33">
        <v>1</v>
      </c>
      <c r="BQ78" s="33">
        <v>1</v>
      </c>
      <c r="BR78" s="33">
        <v>1</v>
      </c>
      <c r="BS78" s="33">
        <v>1</v>
      </c>
      <c r="BT78" s="33">
        <v>0</v>
      </c>
      <c r="BU78" s="33" t="s">
        <v>2353</v>
      </c>
      <c r="BV78" s="33">
        <v>125</v>
      </c>
      <c r="BW78" s="33">
        <v>62.5</v>
      </c>
      <c r="BX78" s="33" t="s">
        <v>117</v>
      </c>
      <c r="BY78" s="33">
        <v>250</v>
      </c>
      <c r="BZ78" s="33">
        <v>96.153846153846104</v>
      </c>
      <c r="CA78" s="33" t="s">
        <v>112</v>
      </c>
      <c r="CB78" s="33">
        <v>150</v>
      </c>
      <c r="CC78" s="33">
        <v>65.2173913043478</v>
      </c>
      <c r="CD78" s="33" t="s">
        <v>112</v>
      </c>
      <c r="CE78" s="33">
        <v>200</v>
      </c>
      <c r="CF78" s="33">
        <v>68.965517241379303</v>
      </c>
      <c r="CG78" s="33" t="s">
        <v>112</v>
      </c>
      <c r="CH78" s="33">
        <v>450</v>
      </c>
      <c r="CI78" s="33">
        <v>187.5</v>
      </c>
      <c r="CJ78" s="33" t="s">
        <v>117</v>
      </c>
      <c r="CK78" s="33">
        <v>700</v>
      </c>
      <c r="CL78" s="33">
        <v>291.66666670000001</v>
      </c>
      <c r="CM78" s="33" t="s">
        <v>117</v>
      </c>
      <c r="CN78" s="33" t="s">
        <v>112</v>
      </c>
      <c r="CO78" s="33">
        <v>600</v>
      </c>
      <c r="CP78" s="33" t="s">
        <v>289</v>
      </c>
      <c r="CQ78" s="33" t="s">
        <v>289</v>
      </c>
      <c r="CR78" s="33" t="s">
        <v>289</v>
      </c>
      <c r="CS78" s="33" t="s">
        <v>289</v>
      </c>
      <c r="CT78" s="33" t="s">
        <v>289</v>
      </c>
      <c r="CU78" s="33" t="s">
        <v>289</v>
      </c>
      <c r="CV78" s="33" t="s">
        <v>176</v>
      </c>
      <c r="CW78" s="33">
        <v>600</v>
      </c>
      <c r="CX78" s="33" t="s">
        <v>112</v>
      </c>
      <c r="CY78" s="33" t="s">
        <v>112</v>
      </c>
      <c r="CZ78" s="33" t="s">
        <v>2811</v>
      </c>
      <c r="DA78" s="33">
        <v>0</v>
      </c>
      <c r="DB78" s="33">
        <v>1</v>
      </c>
      <c r="DC78" s="33">
        <v>1</v>
      </c>
      <c r="DD78" s="33">
        <v>0</v>
      </c>
      <c r="DE78" s="33">
        <v>0</v>
      </c>
      <c r="DF78" s="33">
        <v>0</v>
      </c>
      <c r="DG78" s="33">
        <v>0</v>
      </c>
      <c r="DH78" s="33">
        <v>0</v>
      </c>
      <c r="DI78" s="33">
        <v>0</v>
      </c>
      <c r="DJ78" s="33">
        <v>0</v>
      </c>
      <c r="DK78" s="33">
        <v>0</v>
      </c>
      <c r="DL78" s="33">
        <v>0</v>
      </c>
      <c r="DM78" s="33">
        <v>1</v>
      </c>
      <c r="DN78" s="33">
        <v>0</v>
      </c>
      <c r="DO78" s="33">
        <v>0</v>
      </c>
      <c r="DP78" s="33">
        <v>0</v>
      </c>
      <c r="DQ78" s="33">
        <v>0</v>
      </c>
      <c r="DR78" s="33" t="s">
        <v>289</v>
      </c>
      <c r="DS78" s="33" t="s">
        <v>2812</v>
      </c>
      <c r="DT78" s="33">
        <v>1</v>
      </c>
      <c r="DU78" s="33">
        <v>1</v>
      </c>
      <c r="DV78" s="33">
        <v>1</v>
      </c>
      <c r="DW78" s="33">
        <v>1</v>
      </c>
      <c r="DX78" s="33">
        <v>1</v>
      </c>
      <c r="DY78" s="33">
        <v>1</v>
      </c>
      <c r="DZ78" s="33">
        <v>1</v>
      </c>
      <c r="EA78" s="33">
        <v>0</v>
      </c>
      <c r="EB78" s="33" t="s">
        <v>112</v>
      </c>
      <c r="EC78" s="33" t="s">
        <v>107</v>
      </c>
      <c r="ED78" s="33" t="s">
        <v>136</v>
      </c>
      <c r="EE78" s="33" t="s">
        <v>112</v>
      </c>
      <c r="EF78" s="33" t="s">
        <v>117</v>
      </c>
      <c r="EG78" s="33" t="s">
        <v>289</v>
      </c>
      <c r="EH78" s="33" t="s">
        <v>289</v>
      </c>
      <c r="EI78" s="33" t="s">
        <v>289</v>
      </c>
      <c r="EJ78" s="33" t="s">
        <v>289</v>
      </c>
      <c r="EK78" s="33" t="s">
        <v>289</v>
      </c>
      <c r="EL78" s="33" t="s">
        <v>289</v>
      </c>
      <c r="EM78" s="33" t="s">
        <v>289</v>
      </c>
      <c r="EN78" s="33" t="s">
        <v>289</v>
      </c>
      <c r="EO78" s="33" t="s">
        <v>289</v>
      </c>
      <c r="EP78" s="33" t="s">
        <v>289</v>
      </c>
      <c r="EQ78" s="33" t="s">
        <v>289</v>
      </c>
      <c r="ER78" s="33" t="s">
        <v>289</v>
      </c>
      <c r="ES78" s="33" t="s">
        <v>289</v>
      </c>
      <c r="ET78" s="33" t="s">
        <v>289</v>
      </c>
      <c r="EU78" s="33" t="s">
        <v>289</v>
      </c>
      <c r="EV78" s="33" t="s">
        <v>289</v>
      </c>
      <c r="EW78" s="33" t="s">
        <v>289</v>
      </c>
      <c r="EX78" s="33" t="s">
        <v>289</v>
      </c>
      <c r="EY78" s="33" t="s">
        <v>289</v>
      </c>
      <c r="EZ78" s="33" t="s">
        <v>289</v>
      </c>
      <c r="FA78" s="33" t="s">
        <v>289</v>
      </c>
      <c r="FB78" s="33" t="s">
        <v>289</v>
      </c>
      <c r="FC78" s="34" t="s">
        <v>289</v>
      </c>
      <c r="FD78" s="34" t="s">
        <v>289</v>
      </c>
      <c r="FE78" s="33" t="s">
        <v>289</v>
      </c>
      <c r="FF78" s="33" t="s">
        <v>289</v>
      </c>
      <c r="FG78" s="33" t="s">
        <v>289</v>
      </c>
      <c r="FH78" s="33" t="s">
        <v>289</v>
      </c>
      <c r="FI78" s="33" t="s">
        <v>289</v>
      </c>
      <c r="FJ78" s="33" t="s">
        <v>289</v>
      </c>
      <c r="FK78" s="33" t="s">
        <v>289</v>
      </c>
      <c r="FL78" s="34"/>
      <c r="FM78" s="33" t="s">
        <v>289</v>
      </c>
      <c r="FN78" s="34" t="s">
        <v>289</v>
      </c>
      <c r="FO78" s="33" t="s">
        <v>289</v>
      </c>
      <c r="FP78" s="33" t="s">
        <v>289</v>
      </c>
      <c r="FQ78" s="33" t="s">
        <v>289</v>
      </c>
      <c r="FR78" s="33" t="s">
        <v>289</v>
      </c>
      <c r="FS78" s="33" t="s">
        <v>289</v>
      </c>
      <c r="FT78" s="33" t="s">
        <v>289</v>
      </c>
      <c r="FU78" s="33" t="s">
        <v>289</v>
      </c>
      <c r="FV78" s="33" t="s">
        <v>289</v>
      </c>
      <c r="FW78" s="33" t="s">
        <v>289</v>
      </c>
      <c r="FX78" s="33" t="s">
        <v>289</v>
      </c>
      <c r="FY78" s="33" t="s">
        <v>289</v>
      </c>
      <c r="FZ78" s="33" t="s">
        <v>289</v>
      </c>
      <c r="GA78" s="33" t="s">
        <v>289</v>
      </c>
      <c r="GB78" s="33" t="s">
        <v>289</v>
      </c>
      <c r="GC78" s="33" t="s">
        <v>289</v>
      </c>
      <c r="GD78" s="33" t="s">
        <v>289</v>
      </c>
      <c r="GE78" s="33" t="s">
        <v>289</v>
      </c>
      <c r="GF78" s="33" t="s">
        <v>289</v>
      </c>
      <c r="GG78" s="33" t="s">
        <v>289</v>
      </c>
      <c r="GH78" s="33" t="s">
        <v>289</v>
      </c>
      <c r="GI78" s="33" t="s">
        <v>289</v>
      </c>
      <c r="GJ78" s="33" t="s">
        <v>289</v>
      </c>
      <c r="GK78" s="33" t="s">
        <v>289</v>
      </c>
      <c r="GL78" s="33" t="s">
        <v>289</v>
      </c>
      <c r="GM78" s="33" t="s">
        <v>289</v>
      </c>
      <c r="GN78" s="33" t="s">
        <v>289</v>
      </c>
      <c r="GO78" s="33" t="s">
        <v>289</v>
      </c>
      <c r="GP78" s="33" t="s">
        <v>289</v>
      </c>
      <c r="GQ78" s="33" t="s">
        <v>289</v>
      </c>
      <c r="GR78" s="33" t="s">
        <v>289</v>
      </c>
      <c r="GS78" s="33" t="s">
        <v>289</v>
      </c>
      <c r="GT78" s="33" t="s">
        <v>289</v>
      </c>
      <c r="GU78" s="33" t="s">
        <v>289</v>
      </c>
      <c r="GV78" s="33" t="s">
        <v>289</v>
      </c>
      <c r="GW78" s="33" t="s">
        <v>289</v>
      </c>
      <c r="GX78" s="33" t="s">
        <v>289</v>
      </c>
      <c r="GY78" s="33" t="s">
        <v>289</v>
      </c>
      <c r="GZ78" s="33" t="s">
        <v>289</v>
      </c>
      <c r="HA78" s="33" t="s">
        <v>289</v>
      </c>
      <c r="HB78" s="33" t="s">
        <v>289</v>
      </c>
      <c r="HC78" s="33" t="s">
        <v>289</v>
      </c>
      <c r="HD78" s="33" t="s">
        <v>289</v>
      </c>
      <c r="HE78" s="33" t="s">
        <v>289</v>
      </c>
      <c r="HF78" s="33" t="s">
        <v>289</v>
      </c>
      <c r="HG78" s="33" t="s">
        <v>289</v>
      </c>
      <c r="HH78" s="33" t="s">
        <v>289</v>
      </c>
      <c r="HI78" s="33" t="s">
        <v>289</v>
      </c>
      <c r="HJ78" s="33" t="s">
        <v>289</v>
      </c>
      <c r="HK78" s="33" t="s">
        <v>289</v>
      </c>
      <c r="HL78" s="33" t="s">
        <v>289</v>
      </c>
      <c r="HM78" s="33" t="s">
        <v>289</v>
      </c>
      <c r="HN78" s="33" t="s">
        <v>289</v>
      </c>
      <c r="HO78" s="33" t="s">
        <v>289</v>
      </c>
      <c r="HP78" s="33" t="s">
        <v>289</v>
      </c>
      <c r="HQ78" s="33" t="s">
        <v>289</v>
      </c>
      <c r="HR78" s="33" t="s">
        <v>289</v>
      </c>
      <c r="HS78" s="33" t="s">
        <v>289</v>
      </c>
      <c r="HT78" s="33" t="s">
        <v>289</v>
      </c>
      <c r="HU78" s="33" t="s">
        <v>289</v>
      </c>
      <c r="HV78" s="33" t="s">
        <v>289</v>
      </c>
      <c r="HW78" s="33" t="s">
        <v>289</v>
      </c>
      <c r="HX78" s="33" t="s">
        <v>289</v>
      </c>
      <c r="HY78" s="33" t="s">
        <v>289</v>
      </c>
      <c r="HZ78" s="33" t="s">
        <v>289</v>
      </c>
      <c r="IA78" s="33" t="s">
        <v>289</v>
      </c>
      <c r="IB78" s="33" t="s">
        <v>289</v>
      </c>
      <c r="IC78" s="33" t="s">
        <v>289</v>
      </c>
      <c r="ID78" s="33" t="s">
        <v>289</v>
      </c>
      <c r="IE78" s="33" t="s">
        <v>289</v>
      </c>
      <c r="IF78" s="33" t="s">
        <v>289</v>
      </c>
      <c r="IG78" s="33" t="s">
        <v>289</v>
      </c>
      <c r="IH78" s="33" t="s">
        <v>289</v>
      </c>
      <c r="II78" s="33" t="s">
        <v>289</v>
      </c>
      <c r="IJ78" s="33" t="s">
        <v>289</v>
      </c>
      <c r="IK78" s="33" t="s">
        <v>289</v>
      </c>
      <c r="IL78" s="33" t="s">
        <v>289</v>
      </c>
      <c r="IM78" s="33" t="s">
        <v>289</v>
      </c>
      <c r="IN78" s="33" t="s">
        <v>289</v>
      </c>
      <c r="IO78" s="33" t="s">
        <v>289</v>
      </c>
      <c r="IP78" s="33" t="s">
        <v>289</v>
      </c>
      <c r="IQ78" s="33" t="s">
        <v>289</v>
      </c>
      <c r="IR78" s="33"/>
      <c r="IS78" s="33"/>
      <c r="IT78" s="33"/>
      <c r="IU78" s="33"/>
      <c r="IV78" s="33"/>
      <c r="IW78" s="33" t="s">
        <v>289</v>
      </c>
      <c r="IX78" s="33" t="s">
        <v>289</v>
      </c>
      <c r="IY78" s="33">
        <v>153548987</v>
      </c>
      <c r="IZ78" s="33" t="s">
        <v>2813</v>
      </c>
      <c r="JA78" s="33" t="s">
        <v>2814</v>
      </c>
      <c r="JB78" s="33" t="s">
        <v>289</v>
      </c>
      <c r="JC78" s="33">
        <v>16</v>
      </c>
    </row>
    <row r="79" spans="2:263" x14ac:dyDescent="0.35">
      <c r="B79" s="33" t="s">
        <v>2817</v>
      </c>
      <c r="C79" s="33" t="s">
        <v>2815</v>
      </c>
      <c r="D79" s="33" t="s">
        <v>2816</v>
      </c>
      <c r="E79" s="33" t="s">
        <v>2379</v>
      </c>
      <c r="F79" s="33"/>
      <c r="G79" s="33"/>
      <c r="H79" s="33" t="s">
        <v>289</v>
      </c>
      <c r="I79" s="33" t="s">
        <v>2379</v>
      </c>
      <c r="J79" s="33" t="s">
        <v>166</v>
      </c>
      <c r="K79" s="33" t="s">
        <v>289</v>
      </c>
      <c r="L79" s="33" t="s">
        <v>167</v>
      </c>
      <c r="M79" s="33" t="s">
        <v>166</v>
      </c>
      <c r="N79" s="33" t="s">
        <v>166</v>
      </c>
      <c r="O79" s="33" t="s">
        <v>180</v>
      </c>
      <c r="P79" s="33" t="s">
        <v>289</v>
      </c>
      <c r="Q79" s="33" t="s">
        <v>126</v>
      </c>
      <c r="R79" s="33" t="s">
        <v>169</v>
      </c>
      <c r="S79" s="33" t="s">
        <v>1321</v>
      </c>
      <c r="T79" s="33" t="s">
        <v>170</v>
      </c>
      <c r="U79" s="33" t="s">
        <v>169</v>
      </c>
      <c r="V79" s="33" t="s">
        <v>1320</v>
      </c>
      <c r="W79" s="33" t="s">
        <v>1321</v>
      </c>
      <c r="X79" s="33" t="s">
        <v>171</v>
      </c>
      <c r="Y79" s="33" t="s">
        <v>289</v>
      </c>
      <c r="Z79" s="34" t="s">
        <v>171</v>
      </c>
      <c r="AA79" s="33" t="s">
        <v>2492</v>
      </c>
      <c r="AB79" s="33" t="s">
        <v>289</v>
      </c>
      <c r="AC79" s="34" t="s">
        <v>2492</v>
      </c>
      <c r="AD79" s="33" t="s">
        <v>2361</v>
      </c>
      <c r="AE79" s="33" t="s">
        <v>172</v>
      </c>
      <c r="AF79" s="33" t="s">
        <v>2492</v>
      </c>
      <c r="AG79" s="33" t="s">
        <v>2492</v>
      </c>
      <c r="AH79" s="33" t="s">
        <v>2327</v>
      </c>
      <c r="AI79" s="33" t="s">
        <v>112</v>
      </c>
      <c r="AJ79" s="33" t="s">
        <v>289</v>
      </c>
      <c r="AK79" s="33" t="s">
        <v>112</v>
      </c>
      <c r="AL79" s="33" t="s">
        <v>289</v>
      </c>
      <c r="AM79" s="33" t="s">
        <v>2328</v>
      </c>
      <c r="AN79" s="33" t="s">
        <v>289</v>
      </c>
      <c r="AO79" s="33" t="s">
        <v>289</v>
      </c>
      <c r="AP79" s="33" t="s">
        <v>2350</v>
      </c>
      <c r="AQ79" s="33" t="s">
        <v>289</v>
      </c>
      <c r="AR79" s="33" t="s">
        <v>114</v>
      </c>
      <c r="AS79" s="33">
        <v>1</v>
      </c>
      <c r="AT79" s="33">
        <v>0</v>
      </c>
      <c r="AU79" s="33">
        <v>0</v>
      </c>
      <c r="AV79" s="33" t="s">
        <v>113</v>
      </c>
      <c r="AW79" s="33" t="s">
        <v>2351</v>
      </c>
      <c r="AX79" s="33" t="s">
        <v>2542</v>
      </c>
      <c r="AY79" s="33">
        <v>1</v>
      </c>
      <c r="AZ79" s="33">
        <v>0</v>
      </c>
      <c r="BA79" s="33">
        <v>0</v>
      </c>
      <c r="BB79" s="33">
        <v>0</v>
      </c>
      <c r="BC79" s="33">
        <v>1</v>
      </c>
      <c r="BD79" s="33">
        <v>0</v>
      </c>
      <c r="BE79" s="33">
        <v>0</v>
      </c>
      <c r="BF79" s="33">
        <v>0</v>
      </c>
      <c r="BG79" s="33">
        <v>0</v>
      </c>
      <c r="BH79" s="33">
        <v>0</v>
      </c>
      <c r="BI79" s="33" t="s">
        <v>289</v>
      </c>
      <c r="BJ79" s="33" t="s">
        <v>135</v>
      </c>
      <c r="BK79" s="33" t="s">
        <v>2385</v>
      </c>
      <c r="BL79" s="33" t="s">
        <v>2569</v>
      </c>
      <c r="BM79" s="33">
        <v>1</v>
      </c>
      <c r="BN79" s="33">
        <v>1</v>
      </c>
      <c r="BO79" s="33">
        <v>1</v>
      </c>
      <c r="BP79" s="33">
        <v>1</v>
      </c>
      <c r="BQ79" s="33">
        <v>1</v>
      </c>
      <c r="BR79" s="33">
        <v>1</v>
      </c>
      <c r="BS79" s="33">
        <v>1</v>
      </c>
      <c r="BT79" s="33">
        <v>0</v>
      </c>
      <c r="BU79" s="33" t="s">
        <v>2353</v>
      </c>
      <c r="BV79" s="33">
        <v>200</v>
      </c>
      <c r="BW79" s="33">
        <v>100</v>
      </c>
      <c r="BX79" s="33" t="s">
        <v>112</v>
      </c>
      <c r="BY79" s="33">
        <v>250</v>
      </c>
      <c r="BZ79" s="33">
        <v>96.153846153846104</v>
      </c>
      <c r="CA79" s="33" t="s">
        <v>112</v>
      </c>
      <c r="CB79" s="33">
        <v>250</v>
      </c>
      <c r="CC79" s="33">
        <v>108.695652173913</v>
      </c>
      <c r="CD79" s="33" t="s">
        <v>112</v>
      </c>
      <c r="CE79" s="33">
        <v>250</v>
      </c>
      <c r="CF79" s="33">
        <v>86.2068965517241</v>
      </c>
      <c r="CG79" s="33" t="s">
        <v>112</v>
      </c>
      <c r="CH79" s="33">
        <v>500</v>
      </c>
      <c r="CI79" s="33">
        <v>208.333333333333</v>
      </c>
      <c r="CJ79" s="33" t="s">
        <v>117</v>
      </c>
      <c r="CK79" s="33">
        <v>750</v>
      </c>
      <c r="CL79" s="33">
        <v>312.5</v>
      </c>
      <c r="CM79" s="33" t="s">
        <v>112</v>
      </c>
      <c r="CN79" s="33" t="s">
        <v>112</v>
      </c>
      <c r="CO79" s="33">
        <v>600</v>
      </c>
      <c r="CP79" s="33" t="s">
        <v>289</v>
      </c>
      <c r="CQ79" s="33" t="s">
        <v>289</v>
      </c>
      <c r="CR79" s="33" t="s">
        <v>289</v>
      </c>
      <c r="CS79" s="33" t="s">
        <v>289</v>
      </c>
      <c r="CT79" s="33" t="s">
        <v>289</v>
      </c>
      <c r="CU79" s="33" t="s">
        <v>289</v>
      </c>
      <c r="CV79" s="33" t="s">
        <v>176</v>
      </c>
      <c r="CW79" s="33">
        <v>600</v>
      </c>
      <c r="CX79" s="33" t="s">
        <v>112</v>
      </c>
      <c r="CY79" s="33" t="s">
        <v>117</v>
      </c>
      <c r="CZ79" s="33" t="s">
        <v>289</v>
      </c>
      <c r="DA79" s="33" t="s">
        <v>289</v>
      </c>
      <c r="DB79" s="33" t="s">
        <v>289</v>
      </c>
      <c r="DC79" s="33" t="s">
        <v>289</v>
      </c>
      <c r="DD79" s="33" t="s">
        <v>289</v>
      </c>
      <c r="DE79" s="33" t="s">
        <v>289</v>
      </c>
      <c r="DF79" s="33" t="s">
        <v>289</v>
      </c>
      <c r="DG79" s="33" t="s">
        <v>289</v>
      </c>
      <c r="DH79" s="33" t="s">
        <v>289</v>
      </c>
      <c r="DI79" s="33" t="s">
        <v>289</v>
      </c>
      <c r="DJ79" s="33" t="s">
        <v>289</v>
      </c>
      <c r="DK79" s="33" t="s">
        <v>289</v>
      </c>
      <c r="DL79" s="33" t="s">
        <v>289</v>
      </c>
      <c r="DM79" s="33" t="s">
        <v>289</v>
      </c>
      <c r="DN79" s="33" t="s">
        <v>289</v>
      </c>
      <c r="DO79" s="33" t="s">
        <v>289</v>
      </c>
      <c r="DP79" s="33" t="s">
        <v>289</v>
      </c>
      <c r="DQ79" s="33" t="s">
        <v>289</v>
      </c>
      <c r="DR79" s="33" t="s">
        <v>289</v>
      </c>
      <c r="DS79" s="33" t="s">
        <v>289</v>
      </c>
      <c r="DT79" s="33" t="s">
        <v>289</v>
      </c>
      <c r="DU79" s="33" t="s">
        <v>289</v>
      </c>
      <c r="DV79" s="33" t="s">
        <v>289</v>
      </c>
      <c r="DW79" s="33" t="s">
        <v>289</v>
      </c>
      <c r="DX79" s="33" t="s">
        <v>289</v>
      </c>
      <c r="DY79" s="33" t="s">
        <v>289</v>
      </c>
      <c r="DZ79" s="33" t="s">
        <v>289</v>
      </c>
      <c r="EA79" s="33" t="s">
        <v>289</v>
      </c>
      <c r="EB79" s="33" t="s">
        <v>112</v>
      </c>
      <c r="EC79" s="33" t="s">
        <v>126</v>
      </c>
      <c r="ED79" s="33" t="s">
        <v>127</v>
      </c>
      <c r="EE79" s="33" t="s">
        <v>112</v>
      </c>
      <c r="EF79" s="33" t="s">
        <v>117</v>
      </c>
      <c r="EG79" s="33" t="s">
        <v>289</v>
      </c>
      <c r="EH79" s="33" t="s">
        <v>289</v>
      </c>
      <c r="EI79" s="33" t="s">
        <v>289</v>
      </c>
      <c r="EJ79" s="33" t="s">
        <v>289</v>
      </c>
      <c r="EK79" s="33" t="s">
        <v>289</v>
      </c>
      <c r="EL79" s="33" t="s">
        <v>289</v>
      </c>
      <c r="EM79" s="33" t="s">
        <v>289</v>
      </c>
      <c r="EN79" s="33" t="s">
        <v>289</v>
      </c>
      <c r="EO79" s="33" t="s">
        <v>289</v>
      </c>
      <c r="EP79" s="33" t="s">
        <v>289</v>
      </c>
      <c r="EQ79" s="33" t="s">
        <v>289</v>
      </c>
      <c r="ER79" s="33" t="s">
        <v>289</v>
      </c>
      <c r="ES79" s="33" t="s">
        <v>289</v>
      </c>
      <c r="ET79" s="33" t="s">
        <v>289</v>
      </c>
      <c r="EU79" s="33" t="s">
        <v>289</v>
      </c>
      <c r="EV79" s="33" t="s">
        <v>289</v>
      </c>
      <c r="EW79" s="33" t="s">
        <v>289</v>
      </c>
      <c r="EX79" s="33" t="s">
        <v>289</v>
      </c>
      <c r="EY79" s="33" t="s">
        <v>289</v>
      </c>
      <c r="EZ79" s="33" t="s">
        <v>289</v>
      </c>
      <c r="FA79" s="33" t="s">
        <v>289</v>
      </c>
      <c r="FB79" s="33" t="s">
        <v>289</v>
      </c>
      <c r="FC79" s="34" t="s">
        <v>289</v>
      </c>
      <c r="FD79" s="34" t="s">
        <v>289</v>
      </c>
      <c r="FE79" s="33" t="s">
        <v>289</v>
      </c>
      <c r="FF79" s="33" t="s">
        <v>289</v>
      </c>
      <c r="FG79" s="33" t="s">
        <v>289</v>
      </c>
      <c r="FH79" s="33" t="s">
        <v>289</v>
      </c>
      <c r="FI79" s="33" t="s">
        <v>289</v>
      </c>
      <c r="FJ79" s="33" t="s">
        <v>289</v>
      </c>
      <c r="FK79" s="33" t="s">
        <v>289</v>
      </c>
      <c r="FL79" s="34"/>
      <c r="FM79" s="33" t="s">
        <v>289</v>
      </c>
      <c r="FN79" s="34" t="s">
        <v>289</v>
      </c>
      <c r="FO79" s="33" t="s">
        <v>289</v>
      </c>
      <c r="FP79" s="33" t="s">
        <v>289</v>
      </c>
      <c r="FQ79" s="33" t="s">
        <v>289</v>
      </c>
      <c r="FR79" s="33" t="s">
        <v>289</v>
      </c>
      <c r="FS79" s="33" t="s">
        <v>289</v>
      </c>
      <c r="FT79" s="33" t="s">
        <v>289</v>
      </c>
      <c r="FU79" s="33" t="s">
        <v>289</v>
      </c>
      <c r="FV79" s="33" t="s">
        <v>289</v>
      </c>
      <c r="FW79" s="33" t="s">
        <v>289</v>
      </c>
      <c r="FX79" s="33" t="s">
        <v>289</v>
      </c>
      <c r="FY79" s="33" t="s">
        <v>289</v>
      </c>
      <c r="FZ79" s="33" t="s">
        <v>289</v>
      </c>
      <c r="GA79" s="33" t="s">
        <v>289</v>
      </c>
      <c r="GB79" s="33" t="s">
        <v>289</v>
      </c>
      <c r="GC79" s="33" t="s">
        <v>289</v>
      </c>
      <c r="GD79" s="33" t="s">
        <v>289</v>
      </c>
      <c r="GE79" s="33" t="s">
        <v>289</v>
      </c>
      <c r="GF79" s="33" t="s">
        <v>289</v>
      </c>
      <c r="GG79" s="33" t="s">
        <v>289</v>
      </c>
      <c r="GH79" s="33" t="s">
        <v>289</v>
      </c>
      <c r="GI79" s="33" t="s">
        <v>289</v>
      </c>
      <c r="GJ79" s="33" t="s">
        <v>289</v>
      </c>
      <c r="GK79" s="33" t="s">
        <v>289</v>
      </c>
      <c r="GL79" s="33" t="s">
        <v>289</v>
      </c>
      <c r="GM79" s="33" t="s">
        <v>289</v>
      </c>
      <c r="GN79" s="33" t="s">
        <v>289</v>
      </c>
      <c r="GO79" s="33" t="s">
        <v>289</v>
      </c>
      <c r="GP79" s="33" t="s">
        <v>289</v>
      </c>
      <c r="GQ79" s="33" t="s">
        <v>289</v>
      </c>
      <c r="GR79" s="33" t="s">
        <v>289</v>
      </c>
      <c r="GS79" s="33" t="s">
        <v>289</v>
      </c>
      <c r="GT79" s="33" t="s">
        <v>289</v>
      </c>
      <c r="GU79" s="33" t="s">
        <v>289</v>
      </c>
      <c r="GV79" s="33" t="s">
        <v>289</v>
      </c>
      <c r="GW79" s="33" t="s">
        <v>289</v>
      </c>
      <c r="GX79" s="33" t="s">
        <v>289</v>
      </c>
      <c r="GY79" s="33" t="s">
        <v>289</v>
      </c>
      <c r="GZ79" s="33" t="s">
        <v>289</v>
      </c>
      <c r="HA79" s="33" t="s">
        <v>289</v>
      </c>
      <c r="HB79" s="33" t="s">
        <v>289</v>
      </c>
      <c r="HC79" s="33" t="s">
        <v>289</v>
      </c>
      <c r="HD79" s="33" t="s">
        <v>289</v>
      </c>
      <c r="HE79" s="33" t="s">
        <v>289</v>
      </c>
      <c r="HF79" s="33" t="s">
        <v>289</v>
      </c>
      <c r="HG79" s="33" t="s">
        <v>289</v>
      </c>
      <c r="HH79" s="33" t="s">
        <v>289</v>
      </c>
      <c r="HI79" s="33" t="s">
        <v>289</v>
      </c>
      <c r="HJ79" s="33" t="s">
        <v>289</v>
      </c>
      <c r="HK79" s="33" t="s">
        <v>289</v>
      </c>
      <c r="HL79" s="33" t="s">
        <v>289</v>
      </c>
      <c r="HM79" s="33" t="s">
        <v>289</v>
      </c>
      <c r="HN79" s="33" t="s">
        <v>289</v>
      </c>
      <c r="HO79" s="33" t="s">
        <v>289</v>
      </c>
      <c r="HP79" s="33" t="s">
        <v>289</v>
      </c>
      <c r="HQ79" s="33" t="s">
        <v>289</v>
      </c>
      <c r="HR79" s="33" t="s">
        <v>289</v>
      </c>
      <c r="HS79" s="33" t="s">
        <v>289</v>
      </c>
      <c r="HT79" s="33" t="s">
        <v>289</v>
      </c>
      <c r="HU79" s="33" t="s">
        <v>289</v>
      </c>
      <c r="HV79" s="33" t="s">
        <v>289</v>
      </c>
      <c r="HW79" s="33" t="s">
        <v>289</v>
      </c>
      <c r="HX79" s="33" t="s">
        <v>289</v>
      </c>
      <c r="HY79" s="33" t="s">
        <v>289</v>
      </c>
      <c r="HZ79" s="33" t="s">
        <v>289</v>
      </c>
      <c r="IA79" s="33" t="s">
        <v>289</v>
      </c>
      <c r="IB79" s="33" t="s">
        <v>289</v>
      </c>
      <c r="IC79" s="33" t="s">
        <v>289</v>
      </c>
      <c r="ID79" s="33" t="s">
        <v>289</v>
      </c>
      <c r="IE79" s="33" t="s">
        <v>289</v>
      </c>
      <c r="IF79" s="33" t="s">
        <v>289</v>
      </c>
      <c r="IG79" s="33" t="s">
        <v>289</v>
      </c>
      <c r="IH79" s="33" t="s">
        <v>289</v>
      </c>
      <c r="II79" s="33" t="s">
        <v>289</v>
      </c>
      <c r="IJ79" s="33" t="s">
        <v>289</v>
      </c>
      <c r="IK79" s="33" t="s">
        <v>289</v>
      </c>
      <c r="IL79" s="33" t="s">
        <v>289</v>
      </c>
      <c r="IM79" s="33" t="s">
        <v>289</v>
      </c>
      <c r="IN79" s="33" t="s">
        <v>289</v>
      </c>
      <c r="IO79" s="33" t="s">
        <v>289</v>
      </c>
      <c r="IP79" s="33" t="s">
        <v>289</v>
      </c>
      <c r="IQ79" s="33" t="s">
        <v>289</v>
      </c>
      <c r="IR79" s="33"/>
      <c r="IS79" s="33"/>
      <c r="IT79" s="33"/>
      <c r="IU79" s="33"/>
      <c r="IV79" s="33"/>
      <c r="IW79" s="33" t="s">
        <v>289</v>
      </c>
      <c r="IX79" s="33" t="s">
        <v>289</v>
      </c>
      <c r="IY79" s="33">
        <v>154200676</v>
      </c>
      <c r="IZ79" s="33" t="s">
        <v>2817</v>
      </c>
      <c r="JA79" s="33" t="s">
        <v>2818</v>
      </c>
      <c r="JB79" s="33" t="s">
        <v>289</v>
      </c>
      <c r="JC79" s="33">
        <v>120</v>
      </c>
    </row>
    <row r="80" spans="2:263" x14ac:dyDescent="0.35">
      <c r="B80" s="33" t="s">
        <v>2822</v>
      </c>
      <c r="C80" s="33" t="s">
        <v>2819</v>
      </c>
      <c r="D80" s="33" t="s">
        <v>2820</v>
      </c>
      <c r="E80" s="33" t="s">
        <v>2359</v>
      </c>
      <c r="F80" s="33"/>
      <c r="G80" s="33"/>
      <c r="H80" s="33" t="s">
        <v>289</v>
      </c>
      <c r="I80" s="33" t="s">
        <v>2359</v>
      </c>
      <c r="J80" s="33" t="s">
        <v>209</v>
      </c>
      <c r="K80" s="33" t="s">
        <v>289</v>
      </c>
      <c r="L80" s="33" t="s">
        <v>210</v>
      </c>
      <c r="M80" s="33" t="s">
        <v>209</v>
      </c>
      <c r="N80" s="33" t="s">
        <v>209</v>
      </c>
      <c r="O80" s="33" t="s">
        <v>2360</v>
      </c>
      <c r="P80" s="33" t="s">
        <v>289</v>
      </c>
      <c r="Q80" s="33" t="s">
        <v>107</v>
      </c>
      <c r="R80" s="33" t="s">
        <v>212</v>
      </c>
      <c r="S80" s="33" t="s">
        <v>1794</v>
      </c>
      <c r="T80" s="33" t="s">
        <v>213</v>
      </c>
      <c r="U80" s="33" t="s">
        <v>212</v>
      </c>
      <c r="V80" s="33" t="s">
        <v>1793</v>
      </c>
      <c r="W80" s="33" t="s">
        <v>1794</v>
      </c>
      <c r="X80" s="33" t="s">
        <v>110</v>
      </c>
      <c r="Y80" s="33" t="s">
        <v>2432</v>
      </c>
      <c r="Z80" s="34" t="s">
        <v>2432</v>
      </c>
      <c r="AA80" s="33" t="s">
        <v>110</v>
      </c>
      <c r="AB80" s="33" t="s">
        <v>2433</v>
      </c>
      <c r="AC80" s="34" t="s">
        <v>2433</v>
      </c>
      <c r="AD80" s="33" t="s">
        <v>2361</v>
      </c>
      <c r="AE80" s="33" t="s">
        <v>111</v>
      </c>
      <c r="AF80" s="33" t="s">
        <v>110</v>
      </c>
      <c r="AG80" s="33" t="s">
        <v>2433</v>
      </c>
      <c r="AH80" s="33" t="s">
        <v>2327</v>
      </c>
      <c r="AI80" s="33" t="s">
        <v>112</v>
      </c>
      <c r="AJ80" s="33" t="s">
        <v>289</v>
      </c>
      <c r="AK80" s="33" t="s">
        <v>112</v>
      </c>
      <c r="AL80" s="33" t="s">
        <v>289</v>
      </c>
      <c r="AM80" s="33" t="s">
        <v>2328</v>
      </c>
      <c r="AN80" s="33" t="s">
        <v>289</v>
      </c>
      <c r="AO80" s="33" t="s">
        <v>289</v>
      </c>
      <c r="AP80" s="33" t="s">
        <v>2350</v>
      </c>
      <c r="AQ80" s="33" t="s">
        <v>289</v>
      </c>
      <c r="AR80" s="33" t="s">
        <v>114</v>
      </c>
      <c r="AS80" s="33">
        <v>1</v>
      </c>
      <c r="AT80" s="33">
        <v>0</v>
      </c>
      <c r="AU80" s="33">
        <v>0</v>
      </c>
      <c r="AV80" s="33" t="s">
        <v>113</v>
      </c>
      <c r="AW80" s="33" t="s">
        <v>2351</v>
      </c>
      <c r="AX80" s="33" t="s">
        <v>115</v>
      </c>
      <c r="AY80" s="33">
        <v>1</v>
      </c>
      <c r="AZ80" s="33">
        <v>0</v>
      </c>
      <c r="BA80" s="33">
        <v>0</v>
      </c>
      <c r="BB80" s="33">
        <v>0</v>
      </c>
      <c r="BC80" s="33">
        <v>0</v>
      </c>
      <c r="BD80" s="33">
        <v>0</v>
      </c>
      <c r="BE80" s="33">
        <v>0</v>
      </c>
      <c r="BF80" s="33">
        <v>0</v>
      </c>
      <c r="BG80" s="33">
        <v>0</v>
      </c>
      <c r="BH80" s="33">
        <v>0</v>
      </c>
      <c r="BI80" s="33" t="s">
        <v>289</v>
      </c>
      <c r="BJ80" s="33" t="s">
        <v>155</v>
      </c>
      <c r="BK80" s="33" t="s">
        <v>2385</v>
      </c>
      <c r="BL80" s="33" t="s">
        <v>2821</v>
      </c>
      <c r="BM80" s="33">
        <v>1</v>
      </c>
      <c r="BN80" s="33">
        <v>1</v>
      </c>
      <c r="BO80" s="33">
        <v>1</v>
      </c>
      <c r="BP80" s="33">
        <v>1</v>
      </c>
      <c r="BQ80" s="33">
        <v>0</v>
      </c>
      <c r="BR80" s="33">
        <v>0</v>
      </c>
      <c r="BS80" s="33">
        <v>1</v>
      </c>
      <c r="BT80" s="33">
        <v>0</v>
      </c>
      <c r="BU80" s="33" t="s">
        <v>2353</v>
      </c>
      <c r="BV80" s="33">
        <v>125</v>
      </c>
      <c r="BW80" s="33">
        <v>62.5</v>
      </c>
      <c r="BX80" s="33" t="s">
        <v>140</v>
      </c>
      <c r="BY80" s="33">
        <v>225</v>
      </c>
      <c r="BZ80" s="33">
        <v>86.538461538461505</v>
      </c>
      <c r="CA80" s="33" t="s">
        <v>112</v>
      </c>
      <c r="CB80" s="33">
        <v>150</v>
      </c>
      <c r="CC80" s="33">
        <v>65.2173913043478</v>
      </c>
      <c r="CD80" s="33" t="s">
        <v>140</v>
      </c>
      <c r="CE80" s="33">
        <v>225</v>
      </c>
      <c r="CF80" s="33">
        <v>77.586206896551701</v>
      </c>
      <c r="CG80" s="33" t="s">
        <v>140</v>
      </c>
      <c r="CH80" s="33" t="s">
        <v>289</v>
      </c>
      <c r="CI80" s="33" t="s">
        <v>289</v>
      </c>
      <c r="CJ80" s="33" t="s">
        <v>289</v>
      </c>
      <c r="CK80" s="33" t="s">
        <v>289</v>
      </c>
      <c r="CL80" s="33" t="s">
        <v>289</v>
      </c>
      <c r="CM80" s="33" t="s">
        <v>289</v>
      </c>
      <c r="CN80" s="33" t="s">
        <v>112</v>
      </c>
      <c r="CO80" s="33">
        <v>555</v>
      </c>
      <c r="CP80" s="33" t="s">
        <v>289</v>
      </c>
      <c r="CQ80" s="33" t="s">
        <v>289</v>
      </c>
      <c r="CR80" s="33" t="s">
        <v>289</v>
      </c>
      <c r="CS80" s="33" t="s">
        <v>289</v>
      </c>
      <c r="CT80" s="33" t="s">
        <v>289</v>
      </c>
      <c r="CU80" s="33" t="s">
        <v>289</v>
      </c>
      <c r="CV80" s="33" t="s">
        <v>176</v>
      </c>
      <c r="CW80" s="33">
        <v>555</v>
      </c>
      <c r="CX80" s="33" t="s">
        <v>140</v>
      </c>
      <c r="CY80" s="33" t="s">
        <v>112</v>
      </c>
      <c r="CZ80" s="33" t="s">
        <v>2333</v>
      </c>
      <c r="DA80" s="33">
        <v>0</v>
      </c>
      <c r="DB80" s="33">
        <v>0</v>
      </c>
      <c r="DC80" s="33">
        <v>1</v>
      </c>
      <c r="DD80" s="33">
        <v>0</v>
      </c>
      <c r="DE80" s="33">
        <v>0</v>
      </c>
      <c r="DF80" s="33">
        <v>0</v>
      </c>
      <c r="DG80" s="33">
        <v>0</v>
      </c>
      <c r="DH80" s="33">
        <v>0</v>
      </c>
      <c r="DI80" s="33">
        <v>0</v>
      </c>
      <c r="DJ80" s="33">
        <v>0</v>
      </c>
      <c r="DK80" s="33">
        <v>0</v>
      </c>
      <c r="DL80" s="33">
        <v>0</v>
      </c>
      <c r="DM80" s="33">
        <v>0</v>
      </c>
      <c r="DN80" s="33">
        <v>0</v>
      </c>
      <c r="DO80" s="33">
        <v>0</v>
      </c>
      <c r="DP80" s="33">
        <v>0</v>
      </c>
      <c r="DQ80" s="33">
        <v>0</v>
      </c>
      <c r="DR80" s="33" t="s">
        <v>289</v>
      </c>
      <c r="DS80" s="33" t="s">
        <v>2479</v>
      </c>
      <c r="DT80" s="33">
        <v>1</v>
      </c>
      <c r="DU80" s="33">
        <v>1</v>
      </c>
      <c r="DV80" s="33">
        <v>1</v>
      </c>
      <c r="DW80" s="33">
        <v>1</v>
      </c>
      <c r="DX80" s="33">
        <v>0</v>
      </c>
      <c r="DY80" s="33">
        <v>0</v>
      </c>
      <c r="DZ80" s="33">
        <v>1</v>
      </c>
      <c r="EA80" s="33">
        <v>0</v>
      </c>
      <c r="EB80" s="33" t="s">
        <v>112</v>
      </c>
      <c r="EC80" s="33" t="s">
        <v>107</v>
      </c>
      <c r="ED80" s="33" t="s">
        <v>136</v>
      </c>
      <c r="EE80" s="33" t="s">
        <v>112</v>
      </c>
      <c r="EF80" s="33" t="s">
        <v>117</v>
      </c>
      <c r="EG80" s="33" t="s">
        <v>289</v>
      </c>
      <c r="EH80" s="33" t="s">
        <v>289</v>
      </c>
      <c r="EI80" s="33" t="s">
        <v>289</v>
      </c>
      <c r="EJ80" s="33" t="s">
        <v>289</v>
      </c>
      <c r="EK80" s="33" t="s">
        <v>289</v>
      </c>
      <c r="EL80" s="33" t="s">
        <v>289</v>
      </c>
      <c r="EM80" s="33" t="s">
        <v>289</v>
      </c>
      <c r="EN80" s="33" t="s">
        <v>289</v>
      </c>
      <c r="EO80" s="33" t="s">
        <v>289</v>
      </c>
      <c r="EP80" s="33" t="s">
        <v>289</v>
      </c>
      <c r="EQ80" s="33" t="s">
        <v>289</v>
      </c>
      <c r="ER80" s="33" t="s">
        <v>289</v>
      </c>
      <c r="ES80" s="33" t="s">
        <v>289</v>
      </c>
      <c r="ET80" s="33" t="s">
        <v>289</v>
      </c>
      <c r="EU80" s="33" t="s">
        <v>289</v>
      </c>
      <c r="EV80" s="33" t="s">
        <v>289</v>
      </c>
      <c r="EW80" s="33" t="s">
        <v>289</v>
      </c>
      <c r="EX80" s="33" t="s">
        <v>289</v>
      </c>
      <c r="EY80" s="33" t="s">
        <v>289</v>
      </c>
      <c r="EZ80" s="33" t="s">
        <v>289</v>
      </c>
      <c r="FA80" s="33" t="s">
        <v>289</v>
      </c>
      <c r="FB80" s="33" t="s">
        <v>289</v>
      </c>
      <c r="FC80" s="34" t="s">
        <v>289</v>
      </c>
      <c r="FD80" s="34" t="s">
        <v>289</v>
      </c>
      <c r="FE80" s="33" t="s">
        <v>289</v>
      </c>
      <c r="FF80" s="33" t="s">
        <v>289</v>
      </c>
      <c r="FG80" s="33" t="s">
        <v>289</v>
      </c>
      <c r="FH80" s="33" t="s">
        <v>289</v>
      </c>
      <c r="FI80" s="33" t="s">
        <v>289</v>
      </c>
      <c r="FJ80" s="33" t="s">
        <v>289</v>
      </c>
      <c r="FK80" s="33" t="s">
        <v>289</v>
      </c>
      <c r="FL80" s="34"/>
      <c r="FM80" s="33" t="s">
        <v>289</v>
      </c>
      <c r="FN80" s="34" t="s">
        <v>289</v>
      </c>
      <c r="FO80" s="33" t="s">
        <v>289</v>
      </c>
      <c r="FP80" s="33" t="s">
        <v>289</v>
      </c>
      <c r="FQ80" s="33" t="s">
        <v>289</v>
      </c>
      <c r="FR80" s="33" t="s">
        <v>289</v>
      </c>
      <c r="FS80" s="33" t="s">
        <v>289</v>
      </c>
      <c r="FT80" s="33" t="s">
        <v>289</v>
      </c>
      <c r="FU80" s="33" t="s">
        <v>289</v>
      </c>
      <c r="FV80" s="33" t="s">
        <v>289</v>
      </c>
      <c r="FW80" s="33" t="s">
        <v>289</v>
      </c>
      <c r="FX80" s="33" t="s">
        <v>289</v>
      </c>
      <c r="FY80" s="33" t="s">
        <v>289</v>
      </c>
      <c r="FZ80" s="33" t="s">
        <v>289</v>
      </c>
      <c r="GA80" s="33" t="s">
        <v>289</v>
      </c>
      <c r="GB80" s="33" t="s">
        <v>289</v>
      </c>
      <c r="GC80" s="33" t="s">
        <v>289</v>
      </c>
      <c r="GD80" s="33" t="s">
        <v>289</v>
      </c>
      <c r="GE80" s="33" t="s">
        <v>289</v>
      </c>
      <c r="GF80" s="33" t="s">
        <v>289</v>
      </c>
      <c r="GG80" s="33" t="s">
        <v>289</v>
      </c>
      <c r="GH80" s="33" t="s">
        <v>289</v>
      </c>
      <c r="GI80" s="33" t="s">
        <v>289</v>
      </c>
      <c r="GJ80" s="33" t="s">
        <v>289</v>
      </c>
      <c r="GK80" s="33" t="s">
        <v>289</v>
      </c>
      <c r="GL80" s="33" t="s">
        <v>289</v>
      </c>
      <c r="GM80" s="33" t="s">
        <v>289</v>
      </c>
      <c r="GN80" s="33" t="s">
        <v>289</v>
      </c>
      <c r="GO80" s="33" t="s">
        <v>289</v>
      </c>
      <c r="GP80" s="33" t="s">
        <v>289</v>
      </c>
      <c r="GQ80" s="33" t="s">
        <v>289</v>
      </c>
      <c r="GR80" s="33" t="s">
        <v>289</v>
      </c>
      <c r="GS80" s="33" t="s">
        <v>289</v>
      </c>
      <c r="GT80" s="33" t="s">
        <v>289</v>
      </c>
      <c r="GU80" s="33" t="s">
        <v>289</v>
      </c>
      <c r="GV80" s="33" t="s">
        <v>289</v>
      </c>
      <c r="GW80" s="33" t="s">
        <v>289</v>
      </c>
      <c r="GX80" s="33" t="s">
        <v>289</v>
      </c>
      <c r="GY80" s="33" t="s">
        <v>289</v>
      </c>
      <c r="GZ80" s="33" t="s">
        <v>289</v>
      </c>
      <c r="HA80" s="33" t="s">
        <v>289</v>
      </c>
      <c r="HB80" s="33" t="s">
        <v>289</v>
      </c>
      <c r="HC80" s="33" t="s">
        <v>289</v>
      </c>
      <c r="HD80" s="33" t="s">
        <v>289</v>
      </c>
      <c r="HE80" s="33" t="s">
        <v>289</v>
      </c>
      <c r="HF80" s="33" t="s">
        <v>289</v>
      </c>
      <c r="HG80" s="33" t="s">
        <v>289</v>
      </c>
      <c r="HH80" s="33" t="s">
        <v>289</v>
      </c>
      <c r="HI80" s="33" t="s">
        <v>289</v>
      </c>
      <c r="HJ80" s="33" t="s">
        <v>289</v>
      </c>
      <c r="HK80" s="33" t="s">
        <v>289</v>
      </c>
      <c r="HL80" s="33" t="s">
        <v>289</v>
      </c>
      <c r="HM80" s="33" t="s">
        <v>289</v>
      </c>
      <c r="HN80" s="33" t="s">
        <v>289</v>
      </c>
      <c r="HO80" s="33" t="s">
        <v>289</v>
      </c>
      <c r="HP80" s="33" t="s">
        <v>289</v>
      </c>
      <c r="HQ80" s="33" t="s">
        <v>289</v>
      </c>
      <c r="HR80" s="33" t="s">
        <v>289</v>
      </c>
      <c r="HS80" s="33" t="s">
        <v>289</v>
      </c>
      <c r="HT80" s="33" t="s">
        <v>289</v>
      </c>
      <c r="HU80" s="33" t="s">
        <v>289</v>
      </c>
      <c r="HV80" s="33" t="s">
        <v>289</v>
      </c>
      <c r="HW80" s="33" t="s">
        <v>289</v>
      </c>
      <c r="HX80" s="33" t="s">
        <v>289</v>
      </c>
      <c r="HY80" s="33" t="s">
        <v>289</v>
      </c>
      <c r="HZ80" s="33" t="s">
        <v>289</v>
      </c>
      <c r="IA80" s="33" t="s">
        <v>289</v>
      </c>
      <c r="IB80" s="33" t="s">
        <v>289</v>
      </c>
      <c r="IC80" s="33" t="s">
        <v>289</v>
      </c>
      <c r="ID80" s="33" t="s">
        <v>289</v>
      </c>
      <c r="IE80" s="33" t="s">
        <v>289</v>
      </c>
      <c r="IF80" s="33" t="s">
        <v>289</v>
      </c>
      <c r="IG80" s="33" t="s">
        <v>289</v>
      </c>
      <c r="IH80" s="33" t="s">
        <v>289</v>
      </c>
      <c r="II80" s="33" t="s">
        <v>289</v>
      </c>
      <c r="IJ80" s="33" t="s">
        <v>289</v>
      </c>
      <c r="IK80" s="33" t="s">
        <v>289</v>
      </c>
      <c r="IL80" s="33" t="s">
        <v>289</v>
      </c>
      <c r="IM80" s="33" t="s">
        <v>289</v>
      </c>
      <c r="IN80" s="33" t="s">
        <v>289</v>
      </c>
      <c r="IO80" s="33" t="s">
        <v>289</v>
      </c>
      <c r="IP80" s="33" t="s">
        <v>289</v>
      </c>
      <c r="IQ80" s="33" t="s">
        <v>289</v>
      </c>
      <c r="IR80" s="33"/>
      <c r="IS80" s="33"/>
      <c r="IT80" s="33"/>
      <c r="IU80" s="33"/>
      <c r="IV80" s="33"/>
      <c r="IW80" s="33" t="s">
        <v>289</v>
      </c>
      <c r="IX80" s="33" t="s">
        <v>289</v>
      </c>
      <c r="IY80" s="33">
        <v>153548993</v>
      </c>
      <c r="IZ80" s="33" t="s">
        <v>2822</v>
      </c>
      <c r="JA80" s="33" t="s">
        <v>2823</v>
      </c>
      <c r="JB80" s="33" t="s">
        <v>289</v>
      </c>
      <c r="JC80" s="33">
        <v>18</v>
      </c>
    </row>
    <row r="81" spans="2:263" x14ac:dyDescent="0.35">
      <c r="B81" s="33" t="s">
        <v>2826</v>
      </c>
      <c r="C81" s="33" t="s">
        <v>2824</v>
      </c>
      <c r="D81" s="33" t="s">
        <v>2825</v>
      </c>
      <c r="E81" s="33" t="s">
        <v>2472</v>
      </c>
      <c r="F81" s="33"/>
      <c r="G81" s="33"/>
      <c r="H81" s="33" t="s">
        <v>289</v>
      </c>
      <c r="I81" s="33" t="s">
        <v>2472</v>
      </c>
      <c r="J81" s="33" t="s">
        <v>104</v>
      </c>
      <c r="K81" s="33" t="s">
        <v>289</v>
      </c>
      <c r="L81" s="33" t="s">
        <v>105</v>
      </c>
      <c r="M81" s="33" t="s">
        <v>104</v>
      </c>
      <c r="N81" s="33" t="s">
        <v>104</v>
      </c>
      <c r="O81" s="33" t="s">
        <v>2594</v>
      </c>
      <c r="P81" s="33" t="s">
        <v>289</v>
      </c>
      <c r="Q81" s="33" t="s">
        <v>107</v>
      </c>
      <c r="R81" s="33" t="s">
        <v>839</v>
      </c>
      <c r="S81" s="33" t="s">
        <v>1646</v>
      </c>
      <c r="T81" s="33" t="s">
        <v>611</v>
      </c>
      <c r="U81" s="33" t="s">
        <v>839</v>
      </c>
      <c r="V81" s="33" t="s">
        <v>1645</v>
      </c>
      <c r="W81" s="33" t="s">
        <v>1646</v>
      </c>
      <c r="X81" s="33" t="s">
        <v>2595</v>
      </c>
      <c r="Y81" s="33" t="s">
        <v>289</v>
      </c>
      <c r="Z81" s="34" t="s">
        <v>2595</v>
      </c>
      <c r="AA81" s="33" t="s">
        <v>2596</v>
      </c>
      <c r="AB81" s="33" t="s">
        <v>289</v>
      </c>
      <c r="AC81" s="34" t="s">
        <v>2596</v>
      </c>
      <c r="AD81" s="33" t="s">
        <v>2326</v>
      </c>
      <c r="AE81" s="33" t="s">
        <v>2597</v>
      </c>
      <c r="AF81" s="33" t="s">
        <v>289</v>
      </c>
      <c r="AG81" s="33" t="s">
        <v>289</v>
      </c>
      <c r="AH81" s="33" t="s">
        <v>2327</v>
      </c>
      <c r="AI81" s="33" t="s">
        <v>112</v>
      </c>
      <c r="AJ81" s="33" t="s">
        <v>289</v>
      </c>
      <c r="AK81" s="33" t="s">
        <v>112</v>
      </c>
      <c r="AL81" s="33" t="s">
        <v>289</v>
      </c>
      <c r="AM81" s="33" t="s">
        <v>2328</v>
      </c>
      <c r="AN81" s="33" t="s">
        <v>289</v>
      </c>
      <c r="AO81" s="33" t="s">
        <v>289</v>
      </c>
      <c r="AP81" s="33" t="s">
        <v>2350</v>
      </c>
      <c r="AQ81" s="33" t="s">
        <v>289</v>
      </c>
      <c r="AR81" s="33" t="s">
        <v>137</v>
      </c>
      <c r="AS81" s="33">
        <v>0</v>
      </c>
      <c r="AT81" s="33">
        <v>1</v>
      </c>
      <c r="AU81" s="33">
        <v>0</v>
      </c>
      <c r="AV81" s="33" t="s">
        <v>138</v>
      </c>
      <c r="AW81" s="33" t="s">
        <v>2330</v>
      </c>
      <c r="AX81" s="33" t="s">
        <v>115</v>
      </c>
      <c r="AY81" s="33">
        <v>1</v>
      </c>
      <c r="AZ81" s="33">
        <v>0</v>
      </c>
      <c r="BA81" s="33">
        <v>0</v>
      </c>
      <c r="BB81" s="33">
        <v>0</v>
      </c>
      <c r="BC81" s="33">
        <v>0</v>
      </c>
      <c r="BD81" s="33">
        <v>0</v>
      </c>
      <c r="BE81" s="33">
        <v>0</v>
      </c>
      <c r="BF81" s="33">
        <v>0</v>
      </c>
      <c r="BG81" s="33">
        <v>0</v>
      </c>
      <c r="BH81" s="33">
        <v>0</v>
      </c>
      <c r="BI81" s="33" t="s">
        <v>289</v>
      </c>
      <c r="BJ81" s="33" t="s">
        <v>135</v>
      </c>
      <c r="BK81" s="33" t="s">
        <v>2385</v>
      </c>
      <c r="BL81" s="33" t="s">
        <v>289</v>
      </c>
      <c r="BM81" s="33" t="s">
        <v>289</v>
      </c>
      <c r="BN81" s="33" t="s">
        <v>289</v>
      </c>
      <c r="BO81" s="33" t="s">
        <v>289</v>
      </c>
      <c r="BP81" s="33" t="s">
        <v>289</v>
      </c>
      <c r="BQ81" s="33" t="s">
        <v>289</v>
      </c>
      <c r="BR81" s="33" t="s">
        <v>289</v>
      </c>
      <c r="BS81" s="33" t="s">
        <v>289</v>
      </c>
      <c r="BT81" s="33" t="s">
        <v>289</v>
      </c>
      <c r="BU81" s="33" t="s">
        <v>289</v>
      </c>
      <c r="BV81" s="33" t="s">
        <v>289</v>
      </c>
      <c r="BW81" s="33" t="s">
        <v>289</v>
      </c>
      <c r="BX81" s="33" t="s">
        <v>289</v>
      </c>
      <c r="BY81" s="33" t="s">
        <v>289</v>
      </c>
      <c r="BZ81" s="33" t="s">
        <v>289</v>
      </c>
      <c r="CA81" s="33" t="s">
        <v>289</v>
      </c>
      <c r="CB81" s="33" t="s">
        <v>289</v>
      </c>
      <c r="CC81" s="33" t="s">
        <v>289</v>
      </c>
      <c r="CD81" s="33" t="s">
        <v>289</v>
      </c>
      <c r="CE81" s="33" t="s">
        <v>289</v>
      </c>
      <c r="CF81" s="33" t="s">
        <v>289</v>
      </c>
      <c r="CG81" s="33" t="s">
        <v>289</v>
      </c>
      <c r="CH81" s="33" t="s">
        <v>289</v>
      </c>
      <c r="CI81" s="33" t="s">
        <v>289</v>
      </c>
      <c r="CJ81" s="33" t="s">
        <v>289</v>
      </c>
      <c r="CK81" s="33" t="s">
        <v>289</v>
      </c>
      <c r="CL81" s="33" t="s">
        <v>289</v>
      </c>
      <c r="CM81" s="33" t="s">
        <v>289</v>
      </c>
      <c r="CN81" s="33" t="s">
        <v>289</v>
      </c>
      <c r="CO81" s="33" t="s">
        <v>289</v>
      </c>
      <c r="CP81" s="33" t="s">
        <v>289</v>
      </c>
      <c r="CQ81" s="33" t="s">
        <v>289</v>
      </c>
      <c r="CR81" s="33" t="s">
        <v>289</v>
      </c>
      <c r="CS81" s="33" t="s">
        <v>289</v>
      </c>
      <c r="CT81" s="33" t="s">
        <v>289</v>
      </c>
      <c r="CU81" s="33" t="s">
        <v>289</v>
      </c>
      <c r="CV81" s="33" t="s">
        <v>289</v>
      </c>
      <c r="CW81" s="33" t="s">
        <v>289</v>
      </c>
      <c r="CX81" s="33" t="s">
        <v>289</v>
      </c>
      <c r="CY81" s="33" t="s">
        <v>289</v>
      </c>
      <c r="CZ81" s="33" t="s">
        <v>289</v>
      </c>
      <c r="DA81" s="33" t="s">
        <v>289</v>
      </c>
      <c r="DB81" s="33" t="s">
        <v>289</v>
      </c>
      <c r="DC81" s="33" t="s">
        <v>289</v>
      </c>
      <c r="DD81" s="33" t="s">
        <v>289</v>
      </c>
      <c r="DE81" s="33" t="s">
        <v>289</v>
      </c>
      <c r="DF81" s="33" t="s">
        <v>289</v>
      </c>
      <c r="DG81" s="33" t="s">
        <v>289</v>
      </c>
      <c r="DH81" s="33" t="s">
        <v>289</v>
      </c>
      <c r="DI81" s="33" t="s">
        <v>289</v>
      </c>
      <c r="DJ81" s="33" t="s">
        <v>289</v>
      </c>
      <c r="DK81" s="33" t="s">
        <v>289</v>
      </c>
      <c r="DL81" s="33" t="s">
        <v>289</v>
      </c>
      <c r="DM81" s="33" t="s">
        <v>289</v>
      </c>
      <c r="DN81" s="33" t="s">
        <v>289</v>
      </c>
      <c r="DO81" s="33" t="s">
        <v>289</v>
      </c>
      <c r="DP81" s="33" t="s">
        <v>289</v>
      </c>
      <c r="DQ81" s="33" t="s">
        <v>289</v>
      </c>
      <c r="DR81" s="33" t="s">
        <v>289</v>
      </c>
      <c r="DS81" s="33" t="s">
        <v>289</v>
      </c>
      <c r="DT81" s="33" t="s">
        <v>289</v>
      </c>
      <c r="DU81" s="33" t="s">
        <v>289</v>
      </c>
      <c r="DV81" s="33" t="s">
        <v>289</v>
      </c>
      <c r="DW81" s="33" t="s">
        <v>289</v>
      </c>
      <c r="DX81" s="33" t="s">
        <v>289</v>
      </c>
      <c r="DY81" s="33" t="s">
        <v>289</v>
      </c>
      <c r="DZ81" s="33" t="s">
        <v>289</v>
      </c>
      <c r="EA81" s="33" t="s">
        <v>289</v>
      </c>
      <c r="EB81" s="33" t="s">
        <v>289</v>
      </c>
      <c r="EC81" s="33" t="s">
        <v>289</v>
      </c>
      <c r="ED81" s="33" t="s">
        <v>289</v>
      </c>
      <c r="EE81" s="33" t="s">
        <v>289</v>
      </c>
      <c r="EF81" s="33" t="s">
        <v>289</v>
      </c>
      <c r="EG81" s="33" t="s">
        <v>2474</v>
      </c>
      <c r="EH81" s="33">
        <v>0</v>
      </c>
      <c r="EI81" s="33">
        <v>1</v>
      </c>
      <c r="EJ81" s="33">
        <v>1</v>
      </c>
      <c r="EK81" s="33">
        <v>0</v>
      </c>
      <c r="EL81" s="33">
        <v>1</v>
      </c>
      <c r="EM81" s="33">
        <v>0</v>
      </c>
      <c r="EN81" s="33">
        <v>1</v>
      </c>
      <c r="EO81" s="33">
        <v>0</v>
      </c>
      <c r="EP81" s="33" t="s">
        <v>289</v>
      </c>
      <c r="EQ81" s="33" t="s">
        <v>289</v>
      </c>
      <c r="ER81" s="33" t="s">
        <v>289</v>
      </c>
      <c r="ES81" s="33" t="s">
        <v>289</v>
      </c>
      <c r="ET81" s="33" t="s">
        <v>289</v>
      </c>
      <c r="EU81" s="33" t="s">
        <v>289</v>
      </c>
      <c r="EV81" s="33">
        <v>20</v>
      </c>
      <c r="EW81" s="33" t="s">
        <v>112</v>
      </c>
      <c r="EX81" s="33" t="s">
        <v>112</v>
      </c>
      <c r="EY81" s="33">
        <v>125</v>
      </c>
      <c r="EZ81" s="33" t="s">
        <v>289</v>
      </c>
      <c r="FA81" s="33" t="s">
        <v>289</v>
      </c>
      <c r="FB81" s="33" t="s">
        <v>289</v>
      </c>
      <c r="FC81" s="34">
        <v>125</v>
      </c>
      <c r="FD81" s="34" t="s">
        <v>112</v>
      </c>
      <c r="FE81" s="33" t="s">
        <v>289</v>
      </c>
      <c r="FF81" s="33" t="s">
        <v>289</v>
      </c>
      <c r="FG81" s="33" t="s">
        <v>112</v>
      </c>
      <c r="FH81" s="33">
        <v>75</v>
      </c>
      <c r="FI81" s="33" t="s">
        <v>289</v>
      </c>
      <c r="FJ81" s="33" t="s">
        <v>289</v>
      </c>
      <c r="FK81" s="33" t="s">
        <v>289</v>
      </c>
      <c r="FL81" s="34"/>
      <c r="FM81" s="33" t="s">
        <v>112</v>
      </c>
      <c r="FN81" s="34" t="s">
        <v>289</v>
      </c>
      <c r="FO81" s="33" t="s">
        <v>289</v>
      </c>
      <c r="FP81" s="33" t="s">
        <v>289</v>
      </c>
      <c r="FQ81" s="33" t="s">
        <v>289</v>
      </c>
      <c r="FR81" s="33" t="s">
        <v>289</v>
      </c>
      <c r="FS81" s="33" t="s">
        <v>289</v>
      </c>
      <c r="FT81" s="33" t="s">
        <v>289</v>
      </c>
      <c r="FU81" s="33" t="s">
        <v>289</v>
      </c>
      <c r="FV81" s="33" t="s">
        <v>289</v>
      </c>
      <c r="FW81" s="33" t="s">
        <v>289</v>
      </c>
      <c r="FX81" s="33" t="s">
        <v>289</v>
      </c>
      <c r="FY81" s="33" t="s">
        <v>112</v>
      </c>
      <c r="FZ81" s="33">
        <v>75</v>
      </c>
      <c r="GA81" s="33" t="s">
        <v>289</v>
      </c>
      <c r="GB81" s="33" t="s">
        <v>289</v>
      </c>
      <c r="GC81" s="33">
        <v>75</v>
      </c>
      <c r="GD81" s="33" t="s">
        <v>112</v>
      </c>
      <c r="GE81" s="33" t="s">
        <v>117</v>
      </c>
      <c r="GF81" s="33" t="s">
        <v>289</v>
      </c>
      <c r="GG81" s="33" t="s">
        <v>289</v>
      </c>
      <c r="GH81" s="33" t="s">
        <v>289</v>
      </c>
      <c r="GI81" s="33" t="s">
        <v>289</v>
      </c>
      <c r="GJ81" s="33" t="s">
        <v>289</v>
      </c>
      <c r="GK81" s="33" t="s">
        <v>289</v>
      </c>
      <c r="GL81" s="33" t="s">
        <v>289</v>
      </c>
      <c r="GM81" s="33" t="s">
        <v>289</v>
      </c>
      <c r="GN81" s="33" t="s">
        <v>289</v>
      </c>
      <c r="GO81" s="33" t="s">
        <v>289</v>
      </c>
      <c r="GP81" s="33" t="s">
        <v>289</v>
      </c>
      <c r="GQ81" s="33" t="s">
        <v>289</v>
      </c>
      <c r="GR81" s="33" t="s">
        <v>289</v>
      </c>
      <c r="GS81" s="33" t="s">
        <v>289</v>
      </c>
      <c r="GT81" s="33" t="s">
        <v>289</v>
      </c>
      <c r="GU81" s="33" t="s">
        <v>289</v>
      </c>
      <c r="GV81" s="33" t="s">
        <v>289</v>
      </c>
      <c r="GW81" s="33" t="s">
        <v>289</v>
      </c>
      <c r="GX81" s="33" t="s">
        <v>289</v>
      </c>
      <c r="GY81" s="33" t="s">
        <v>289</v>
      </c>
      <c r="GZ81" s="33" t="s">
        <v>289</v>
      </c>
      <c r="HA81" s="33" t="s">
        <v>289</v>
      </c>
      <c r="HB81" s="33" t="s">
        <v>289</v>
      </c>
      <c r="HC81" s="33" t="s">
        <v>289</v>
      </c>
      <c r="HD81" s="33" t="s">
        <v>289</v>
      </c>
      <c r="HE81" s="33" t="s">
        <v>289</v>
      </c>
      <c r="HF81" s="33" t="s">
        <v>289</v>
      </c>
      <c r="HG81" s="33" t="s">
        <v>112</v>
      </c>
      <c r="HH81" s="33" t="s">
        <v>107</v>
      </c>
      <c r="HI81" s="33" t="s">
        <v>136</v>
      </c>
      <c r="HJ81" s="33" t="s">
        <v>117</v>
      </c>
      <c r="HK81" s="33" t="s">
        <v>117</v>
      </c>
      <c r="HL81" s="33" t="s">
        <v>289</v>
      </c>
      <c r="HM81" s="33" t="s">
        <v>289</v>
      </c>
      <c r="HN81" s="33" t="s">
        <v>289</v>
      </c>
      <c r="HO81" s="33" t="s">
        <v>289</v>
      </c>
      <c r="HP81" s="33" t="s">
        <v>289</v>
      </c>
      <c r="HQ81" s="33" t="s">
        <v>289</v>
      </c>
      <c r="HR81" s="33" t="s">
        <v>289</v>
      </c>
      <c r="HS81" s="33" t="s">
        <v>289</v>
      </c>
      <c r="HT81" s="33" t="s">
        <v>289</v>
      </c>
      <c r="HU81" s="33" t="s">
        <v>289</v>
      </c>
      <c r="HV81" s="33" t="s">
        <v>289</v>
      </c>
      <c r="HW81" s="33" t="s">
        <v>289</v>
      </c>
      <c r="HX81" s="33" t="s">
        <v>289</v>
      </c>
      <c r="HY81" s="33" t="s">
        <v>289</v>
      </c>
      <c r="HZ81" s="33" t="s">
        <v>289</v>
      </c>
      <c r="IA81" s="33" t="s">
        <v>289</v>
      </c>
      <c r="IB81" s="33" t="s">
        <v>289</v>
      </c>
      <c r="IC81" s="33" t="s">
        <v>289</v>
      </c>
      <c r="ID81" s="33" t="s">
        <v>289</v>
      </c>
      <c r="IE81" s="33" t="s">
        <v>289</v>
      </c>
      <c r="IF81" s="33" t="s">
        <v>289</v>
      </c>
      <c r="IG81" s="33" t="s">
        <v>289</v>
      </c>
      <c r="IH81" s="33" t="s">
        <v>289</v>
      </c>
      <c r="II81" s="33" t="s">
        <v>289</v>
      </c>
      <c r="IJ81" s="33" t="s">
        <v>289</v>
      </c>
      <c r="IK81" s="33" t="s">
        <v>289</v>
      </c>
      <c r="IL81" s="33" t="s">
        <v>289</v>
      </c>
      <c r="IM81" s="33" t="s">
        <v>289</v>
      </c>
      <c r="IN81" s="33" t="s">
        <v>289</v>
      </c>
      <c r="IO81" s="33" t="s">
        <v>289</v>
      </c>
      <c r="IP81" s="33" t="s">
        <v>289</v>
      </c>
      <c r="IQ81" s="33" t="s">
        <v>289</v>
      </c>
      <c r="IR81" s="33"/>
      <c r="IS81" s="33"/>
      <c r="IT81" s="33"/>
      <c r="IU81" s="33"/>
      <c r="IV81" s="33"/>
      <c r="IW81" s="33" t="s">
        <v>289</v>
      </c>
      <c r="IX81" s="33" t="s">
        <v>289</v>
      </c>
      <c r="IY81" s="33">
        <v>153984723</v>
      </c>
      <c r="IZ81" s="33" t="s">
        <v>2826</v>
      </c>
      <c r="JA81" s="33" t="s">
        <v>2827</v>
      </c>
      <c r="JB81" s="33" t="s">
        <v>289</v>
      </c>
      <c r="JC81" s="33">
        <v>103</v>
      </c>
    </row>
    <row r="82" spans="2:263" x14ac:dyDescent="0.35">
      <c r="B82" s="33" t="s">
        <v>2830</v>
      </c>
      <c r="C82" s="33" t="s">
        <v>2828</v>
      </c>
      <c r="D82" s="33" t="s">
        <v>2829</v>
      </c>
      <c r="E82" s="33" t="s">
        <v>2420</v>
      </c>
      <c r="F82" s="33"/>
      <c r="G82" s="33"/>
      <c r="H82" s="33" t="s">
        <v>289</v>
      </c>
      <c r="I82" s="33" t="s">
        <v>2420</v>
      </c>
      <c r="J82" s="33" t="s">
        <v>182</v>
      </c>
      <c r="K82" s="33" t="s">
        <v>289</v>
      </c>
      <c r="L82" s="33" t="s">
        <v>183</v>
      </c>
      <c r="M82" s="33" t="s">
        <v>182</v>
      </c>
      <c r="N82" s="33" t="s">
        <v>182</v>
      </c>
      <c r="O82" s="33" t="s">
        <v>110</v>
      </c>
      <c r="P82" s="33" t="s">
        <v>2380</v>
      </c>
      <c r="Q82" s="33" t="s">
        <v>2381</v>
      </c>
      <c r="R82" s="33" t="s">
        <v>851</v>
      </c>
      <c r="S82" s="33" t="s">
        <v>1089</v>
      </c>
      <c r="T82" s="33" t="s">
        <v>623</v>
      </c>
      <c r="U82" s="33" t="s">
        <v>851</v>
      </c>
      <c r="V82" s="33" t="s">
        <v>1088</v>
      </c>
      <c r="W82" s="33" t="s">
        <v>1089</v>
      </c>
      <c r="X82" s="33" t="s">
        <v>2421</v>
      </c>
      <c r="Y82" s="33" t="s">
        <v>289</v>
      </c>
      <c r="Z82" s="34" t="s">
        <v>2421</v>
      </c>
      <c r="AA82" s="33" t="s">
        <v>2596</v>
      </c>
      <c r="AB82" s="33" t="s">
        <v>289</v>
      </c>
      <c r="AC82" s="34" t="s">
        <v>2422</v>
      </c>
      <c r="AD82" s="33" t="s">
        <v>2361</v>
      </c>
      <c r="AE82" s="33" t="s">
        <v>2423</v>
      </c>
      <c r="AF82" s="33" t="s">
        <v>2424</v>
      </c>
      <c r="AG82" s="33" t="s">
        <v>2424</v>
      </c>
      <c r="AH82" s="33" t="s">
        <v>2327</v>
      </c>
      <c r="AI82" s="33" t="s">
        <v>112</v>
      </c>
      <c r="AJ82" s="33" t="s">
        <v>289</v>
      </c>
      <c r="AK82" s="33" t="s">
        <v>112</v>
      </c>
      <c r="AL82" s="33" t="s">
        <v>289</v>
      </c>
      <c r="AM82" s="33" t="s">
        <v>2340</v>
      </c>
      <c r="AN82" s="33" t="s">
        <v>289</v>
      </c>
      <c r="AO82" s="33" t="s">
        <v>289</v>
      </c>
      <c r="AP82" s="33" t="s">
        <v>2350</v>
      </c>
      <c r="AQ82" s="33" t="s">
        <v>289</v>
      </c>
      <c r="AR82" s="33" t="s">
        <v>137</v>
      </c>
      <c r="AS82" s="33">
        <v>0</v>
      </c>
      <c r="AT82" s="33">
        <v>1</v>
      </c>
      <c r="AU82" s="33">
        <v>0</v>
      </c>
      <c r="AV82" s="33" t="s">
        <v>138</v>
      </c>
      <c r="AW82" s="33" t="s">
        <v>2330</v>
      </c>
      <c r="AX82" s="33" t="s">
        <v>115</v>
      </c>
      <c r="AY82" s="33">
        <v>1</v>
      </c>
      <c r="AZ82" s="33">
        <v>0</v>
      </c>
      <c r="BA82" s="33">
        <v>0</v>
      </c>
      <c r="BB82" s="33">
        <v>0</v>
      </c>
      <c r="BC82" s="33">
        <v>0</v>
      </c>
      <c r="BD82" s="33">
        <v>0</v>
      </c>
      <c r="BE82" s="33">
        <v>0</v>
      </c>
      <c r="BF82" s="33">
        <v>0</v>
      </c>
      <c r="BG82" s="33">
        <v>0</v>
      </c>
      <c r="BH82" s="33">
        <v>0</v>
      </c>
      <c r="BI82" s="33" t="s">
        <v>289</v>
      </c>
      <c r="BJ82" s="33" t="s">
        <v>135</v>
      </c>
      <c r="BK82" s="33" t="s">
        <v>2331</v>
      </c>
      <c r="BL82" s="33" t="s">
        <v>289</v>
      </c>
      <c r="BM82" s="33" t="s">
        <v>289</v>
      </c>
      <c r="BN82" s="33" t="s">
        <v>289</v>
      </c>
      <c r="BO82" s="33" t="s">
        <v>289</v>
      </c>
      <c r="BP82" s="33" t="s">
        <v>289</v>
      </c>
      <c r="BQ82" s="33" t="s">
        <v>289</v>
      </c>
      <c r="BR82" s="33" t="s">
        <v>289</v>
      </c>
      <c r="BS82" s="33" t="s">
        <v>289</v>
      </c>
      <c r="BT82" s="33" t="s">
        <v>289</v>
      </c>
      <c r="BU82" s="33" t="s">
        <v>289</v>
      </c>
      <c r="BV82" s="33" t="s">
        <v>289</v>
      </c>
      <c r="BW82" s="33" t="s">
        <v>289</v>
      </c>
      <c r="BX82" s="33" t="s">
        <v>289</v>
      </c>
      <c r="BY82" s="33" t="s">
        <v>289</v>
      </c>
      <c r="BZ82" s="33" t="s">
        <v>289</v>
      </c>
      <c r="CA82" s="33" t="s">
        <v>289</v>
      </c>
      <c r="CB82" s="33" t="s">
        <v>289</v>
      </c>
      <c r="CC82" s="33" t="s">
        <v>289</v>
      </c>
      <c r="CD82" s="33" t="s">
        <v>289</v>
      </c>
      <c r="CE82" s="33" t="s">
        <v>289</v>
      </c>
      <c r="CF82" s="33" t="s">
        <v>289</v>
      </c>
      <c r="CG82" s="33" t="s">
        <v>289</v>
      </c>
      <c r="CH82" s="33" t="s">
        <v>289</v>
      </c>
      <c r="CI82" s="33" t="s">
        <v>289</v>
      </c>
      <c r="CJ82" s="33" t="s">
        <v>289</v>
      </c>
      <c r="CK82" s="33" t="s">
        <v>289</v>
      </c>
      <c r="CL82" s="33" t="s">
        <v>289</v>
      </c>
      <c r="CM82" s="33" t="s">
        <v>289</v>
      </c>
      <c r="CN82" s="33" t="s">
        <v>289</v>
      </c>
      <c r="CO82" s="33" t="s">
        <v>289</v>
      </c>
      <c r="CP82" s="33" t="s">
        <v>289</v>
      </c>
      <c r="CQ82" s="33" t="s">
        <v>289</v>
      </c>
      <c r="CR82" s="33" t="s">
        <v>289</v>
      </c>
      <c r="CS82" s="33" t="s">
        <v>289</v>
      </c>
      <c r="CT82" s="33" t="s">
        <v>289</v>
      </c>
      <c r="CU82" s="33" t="s">
        <v>289</v>
      </c>
      <c r="CV82" s="33" t="s">
        <v>289</v>
      </c>
      <c r="CW82" s="33" t="s">
        <v>289</v>
      </c>
      <c r="CX82" s="33" t="s">
        <v>289</v>
      </c>
      <c r="CY82" s="33" t="s">
        <v>289</v>
      </c>
      <c r="CZ82" s="33" t="s">
        <v>289</v>
      </c>
      <c r="DA82" s="33" t="s">
        <v>289</v>
      </c>
      <c r="DB82" s="33" t="s">
        <v>289</v>
      </c>
      <c r="DC82" s="33" t="s">
        <v>289</v>
      </c>
      <c r="DD82" s="33" t="s">
        <v>289</v>
      </c>
      <c r="DE82" s="33" t="s">
        <v>289</v>
      </c>
      <c r="DF82" s="33" t="s">
        <v>289</v>
      </c>
      <c r="DG82" s="33" t="s">
        <v>289</v>
      </c>
      <c r="DH82" s="33" t="s">
        <v>289</v>
      </c>
      <c r="DI82" s="33" t="s">
        <v>289</v>
      </c>
      <c r="DJ82" s="33" t="s">
        <v>289</v>
      </c>
      <c r="DK82" s="33" t="s">
        <v>289</v>
      </c>
      <c r="DL82" s="33" t="s">
        <v>289</v>
      </c>
      <c r="DM82" s="33" t="s">
        <v>289</v>
      </c>
      <c r="DN82" s="33" t="s">
        <v>289</v>
      </c>
      <c r="DO82" s="33" t="s">
        <v>289</v>
      </c>
      <c r="DP82" s="33" t="s">
        <v>289</v>
      </c>
      <c r="DQ82" s="33" t="s">
        <v>289</v>
      </c>
      <c r="DR82" s="33" t="s">
        <v>289</v>
      </c>
      <c r="DS82" s="33" t="s">
        <v>289</v>
      </c>
      <c r="DT82" s="33" t="s">
        <v>289</v>
      </c>
      <c r="DU82" s="33" t="s">
        <v>289</v>
      </c>
      <c r="DV82" s="33" t="s">
        <v>289</v>
      </c>
      <c r="DW82" s="33" t="s">
        <v>289</v>
      </c>
      <c r="DX82" s="33" t="s">
        <v>289</v>
      </c>
      <c r="DY82" s="33" t="s">
        <v>289</v>
      </c>
      <c r="DZ82" s="33" t="s">
        <v>289</v>
      </c>
      <c r="EA82" s="33" t="s">
        <v>289</v>
      </c>
      <c r="EB82" s="33" t="s">
        <v>289</v>
      </c>
      <c r="EC82" s="33" t="s">
        <v>289</v>
      </c>
      <c r="ED82" s="33" t="s">
        <v>289</v>
      </c>
      <c r="EE82" s="33" t="s">
        <v>289</v>
      </c>
      <c r="EF82" s="33" t="s">
        <v>289</v>
      </c>
      <c r="EG82" s="33" t="s">
        <v>2750</v>
      </c>
      <c r="EH82" s="33">
        <v>0</v>
      </c>
      <c r="EI82" s="33">
        <v>1</v>
      </c>
      <c r="EJ82" s="33">
        <v>1</v>
      </c>
      <c r="EK82" s="33">
        <v>0</v>
      </c>
      <c r="EL82" s="33">
        <v>0</v>
      </c>
      <c r="EM82" s="33">
        <v>0</v>
      </c>
      <c r="EN82" s="33">
        <v>1</v>
      </c>
      <c r="EO82" s="33">
        <v>0</v>
      </c>
      <c r="EP82" s="33" t="s">
        <v>289</v>
      </c>
      <c r="EQ82" s="33" t="s">
        <v>289</v>
      </c>
      <c r="ER82" s="33" t="s">
        <v>289</v>
      </c>
      <c r="ES82" s="33" t="s">
        <v>289</v>
      </c>
      <c r="ET82" s="33" t="s">
        <v>289</v>
      </c>
      <c r="EU82" s="33" t="s">
        <v>289</v>
      </c>
      <c r="EV82" s="33">
        <v>25</v>
      </c>
      <c r="EW82" s="33" t="s">
        <v>112</v>
      </c>
      <c r="EX82" s="33" t="s">
        <v>112</v>
      </c>
      <c r="EY82" s="33">
        <v>125</v>
      </c>
      <c r="EZ82" s="33" t="s">
        <v>289</v>
      </c>
      <c r="FA82" s="33" t="s">
        <v>289</v>
      </c>
      <c r="FB82" s="33" t="s">
        <v>289</v>
      </c>
      <c r="FC82" s="34">
        <v>125</v>
      </c>
      <c r="FD82" s="34" t="s">
        <v>112</v>
      </c>
      <c r="FE82" s="33" t="s">
        <v>289</v>
      </c>
      <c r="FF82" s="33" t="s">
        <v>289</v>
      </c>
      <c r="FG82" s="33" t="s">
        <v>289</v>
      </c>
      <c r="FH82" s="33" t="s">
        <v>289</v>
      </c>
      <c r="FI82" s="33" t="s">
        <v>289</v>
      </c>
      <c r="FJ82" s="33" t="s">
        <v>289</v>
      </c>
      <c r="FK82" s="33" t="s">
        <v>289</v>
      </c>
      <c r="FL82" s="34"/>
      <c r="FM82" s="33" t="s">
        <v>289</v>
      </c>
      <c r="FN82" s="34" t="s">
        <v>289</v>
      </c>
      <c r="FO82" s="33" t="s">
        <v>289</v>
      </c>
      <c r="FP82" s="33" t="s">
        <v>289</v>
      </c>
      <c r="FQ82" s="33" t="s">
        <v>289</v>
      </c>
      <c r="FR82" s="33" t="s">
        <v>289</v>
      </c>
      <c r="FS82" s="33" t="s">
        <v>289</v>
      </c>
      <c r="FT82" s="33" t="s">
        <v>289</v>
      </c>
      <c r="FU82" s="33" t="s">
        <v>289</v>
      </c>
      <c r="FV82" s="33" t="s">
        <v>289</v>
      </c>
      <c r="FW82" s="33" t="s">
        <v>289</v>
      </c>
      <c r="FX82" s="33" t="s">
        <v>289</v>
      </c>
      <c r="FY82" s="33" t="s">
        <v>112</v>
      </c>
      <c r="FZ82" s="33">
        <v>15</v>
      </c>
      <c r="GA82" s="33" t="s">
        <v>289</v>
      </c>
      <c r="GB82" s="33" t="s">
        <v>289</v>
      </c>
      <c r="GC82" s="33">
        <v>15</v>
      </c>
      <c r="GD82" s="33" t="s">
        <v>112</v>
      </c>
      <c r="GE82" s="33" t="s">
        <v>112</v>
      </c>
      <c r="GF82" s="33" t="s">
        <v>2399</v>
      </c>
      <c r="GG82" s="33">
        <v>0</v>
      </c>
      <c r="GH82" s="33">
        <v>0</v>
      </c>
      <c r="GI82" s="33">
        <v>0</v>
      </c>
      <c r="GJ82" s="33">
        <v>0</v>
      </c>
      <c r="GK82" s="33">
        <v>0</v>
      </c>
      <c r="GL82" s="33">
        <v>0</v>
      </c>
      <c r="GM82" s="33">
        <v>0</v>
      </c>
      <c r="GN82" s="33">
        <v>0</v>
      </c>
      <c r="GO82" s="33">
        <v>0</v>
      </c>
      <c r="GP82" s="33">
        <v>0</v>
      </c>
      <c r="GQ82" s="33">
        <v>0</v>
      </c>
      <c r="GR82" s="33">
        <v>1</v>
      </c>
      <c r="GS82" s="33">
        <v>0</v>
      </c>
      <c r="GT82" s="33">
        <v>0</v>
      </c>
      <c r="GU82" s="33">
        <v>1</v>
      </c>
      <c r="GV82" s="33">
        <v>0</v>
      </c>
      <c r="GW82" s="33" t="s">
        <v>2402</v>
      </c>
      <c r="GX82" s="33" t="s">
        <v>2750</v>
      </c>
      <c r="GY82" s="33">
        <v>0</v>
      </c>
      <c r="GZ82" s="33">
        <v>1</v>
      </c>
      <c r="HA82" s="33">
        <v>1</v>
      </c>
      <c r="HB82" s="33">
        <v>0</v>
      </c>
      <c r="HC82" s="33">
        <v>0</v>
      </c>
      <c r="HD82" s="33">
        <v>0</v>
      </c>
      <c r="HE82" s="33">
        <v>1</v>
      </c>
      <c r="HF82" s="33">
        <v>0</v>
      </c>
      <c r="HG82" s="33" t="s">
        <v>112</v>
      </c>
      <c r="HH82" s="33" t="s">
        <v>126</v>
      </c>
      <c r="HI82" s="33" t="s">
        <v>127</v>
      </c>
      <c r="HJ82" s="33" t="s">
        <v>112</v>
      </c>
      <c r="HK82" s="33" t="s">
        <v>112</v>
      </c>
      <c r="HL82" s="33" t="s">
        <v>289</v>
      </c>
      <c r="HM82" s="33" t="s">
        <v>289</v>
      </c>
      <c r="HN82" s="33" t="s">
        <v>289</v>
      </c>
      <c r="HO82" s="33" t="s">
        <v>289</v>
      </c>
      <c r="HP82" s="33" t="s">
        <v>289</v>
      </c>
      <c r="HQ82" s="33" t="s">
        <v>289</v>
      </c>
      <c r="HR82" s="33" t="s">
        <v>289</v>
      </c>
      <c r="HS82" s="33" t="s">
        <v>289</v>
      </c>
      <c r="HT82" s="33" t="s">
        <v>289</v>
      </c>
      <c r="HU82" s="33" t="s">
        <v>289</v>
      </c>
      <c r="HV82" s="33" t="s">
        <v>289</v>
      </c>
      <c r="HW82" s="33" t="s">
        <v>289</v>
      </c>
      <c r="HX82" s="33" t="s">
        <v>289</v>
      </c>
      <c r="HY82" s="33" t="s">
        <v>289</v>
      </c>
      <c r="HZ82" s="33" t="s">
        <v>289</v>
      </c>
      <c r="IA82" s="33" t="s">
        <v>289</v>
      </c>
      <c r="IB82" s="33" t="s">
        <v>289</v>
      </c>
      <c r="IC82" s="33" t="s">
        <v>289</v>
      </c>
      <c r="ID82" s="33" t="s">
        <v>289</v>
      </c>
      <c r="IE82" s="33" t="s">
        <v>289</v>
      </c>
      <c r="IF82" s="33" t="s">
        <v>289</v>
      </c>
      <c r="IG82" s="33" t="s">
        <v>289</v>
      </c>
      <c r="IH82" s="33" t="s">
        <v>289</v>
      </c>
      <c r="II82" s="33" t="s">
        <v>289</v>
      </c>
      <c r="IJ82" s="33" t="s">
        <v>289</v>
      </c>
      <c r="IK82" s="33" t="s">
        <v>289</v>
      </c>
      <c r="IL82" s="33" t="s">
        <v>289</v>
      </c>
      <c r="IM82" s="33" t="s">
        <v>289</v>
      </c>
      <c r="IN82" s="33" t="s">
        <v>289</v>
      </c>
      <c r="IO82" s="33" t="s">
        <v>289</v>
      </c>
      <c r="IP82" s="33" t="s">
        <v>289</v>
      </c>
      <c r="IQ82" s="33" t="s">
        <v>289</v>
      </c>
      <c r="IR82" s="33"/>
      <c r="IS82" s="33"/>
      <c r="IT82" s="33"/>
      <c r="IU82" s="33"/>
      <c r="IV82" s="33"/>
      <c r="IW82" s="33" t="s">
        <v>289</v>
      </c>
      <c r="IX82" s="33" t="s">
        <v>289</v>
      </c>
      <c r="IY82" s="33">
        <v>153515350</v>
      </c>
      <c r="IZ82" s="33" t="s">
        <v>2830</v>
      </c>
      <c r="JA82" s="33" t="s">
        <v>2831</v>
      </c>
      <c r="JB82" s="33" t="s">
        <v>289</v>
      </c>
      <c r="JC82" s="33">
        <v>6</v>
      </c>
    </row>
    <row r="83" spans="2:263" x14ac:dyDescent="0.35">
      <c r="B83" s="33" t="s">
        <v>2834</v>
      </c>
      <c r="C83" s="33" t="s">
        <v>2832</v>
      </c>
      <c r="D83" s="33" t="s">
        <v>2833</v>
      </c>
      <c r="E83" s="33" t="s">
        <v>2379</v>
      </c>
      <c r="F83" s="33"/>
      <c r="G83" s="33"/>
      <c r="H83" s="33" t="s">
        <v>289</v>
      </c>
      <c r="I83" s="33" t="s">
        <v>2379</v>
      </c>
      <c r="J83" s="33" t="s">
        <v>198</v>
      </c>
      <c r="K83" s="33" t="s">
        <v>289</v>
      </c>
      <c r="L83" s="33" t="s">
        <v>199</v>
      </c>
      <c r="M83" s="33" t="s">
        <v>198</v>
      </c>
      <c r="N83" s="33" t="s">
        <v>198</v>
      </c>
      <c r="O83" s="33" t="s">
        <v>206</v>
      </c>
      <c r="P83" s="33" t="s">
        <v>289</v>
      </c>
      <c r="Q83" s="33" t="s">
        <v>120</v>
      </c>
      <c r="R83" s="33" t="s">
        <v>122</v>
      </c>
      <c r="S83" s="33" t="s">
        <v>998</v>
      </c>
      <c r="T83" s="33" t="s">
        <v>207</v>
      </c>
      <c r="U83" s="33" t="s">
        <v>122</v>
      </c>
      <c r="V83" s="33" t="s">
        <v>997</v>
      </c>
      <c r="W83" s="33" t="s">
        <v>998</v>
      </c>
      <c r="X83" s="33" t="s">
        <v>2413</v>
      </c>
      <c r="Y83" s="33" t="s">
        <v>289</v>
      </c>
      <c r="Z83" s="34" t="s">
        <v>2413</v>
      </c>
      <c r="AA83" s="33" t="s">
        <v>2596</v>
      </c>
      <c r="AB83" s="33" t="s">
        <v>289</v>
      </c>
      <c r="AC83" s="34" t="s">
        <v>2596</v>
      </c>
      <c r="AD83" s="33" t="s">
        <v>2361</v>
      </c>
      <c r="AE83" s="33" t="s">
        <v>208</v>
      </c>
      <c r="AF83" s="33" t="s">
        <v>2414</v>
      </c>
      <c r="AG83" s="33" t="s">
        <v>2414</v>
      </c>
      <c r="AH83" s="33" t="s">
        <v>2327</v>
      </c>
      <c r="AI83" s="33" t="s">
        <v>112</v>
      </c>
      <c r="AJ83" s="33" t="s">
        <v>289</v>
      </c>
      <c r="AK83" s="33" t="s">
        <v>112</v>
      </c>
      <c r="AL83" s="33" t="s">
        <v>289</v>
      </c>
      <c r="AM83" s="33" t="s">
        <v>2328</v>
      </c>
      <c r="AN83" s="33" t="s">
        <v>289</v>
      </c>
      <c r="AO83" s="33" t="s">
        <v>289</v>
      </c>
      <c r="AP83" s="33" t="s">
        <v>2350</v>
      </c>
      <c r="AQ83" s="33" t="s">
        <v>289</v>
      </c>
      <c r="AR83" s="33" t="s">
        <v>137</v>
      </c>
      <c r="AS83" s="33">
        <v>0</v>
      </c>
      <c r="AT83" s="33">
        <v>1</v>
      </c>
      <c r="AU83" s="33">
        <v>0</v>
      </c>
      <c r="AV83" s="33" t="s">
        <v>138</v>
      </c>
      <c r="AW83" s="33" t="s">
        <v>2330</v>
      </c>
      <c r="AX83" s="33" t="s">
        <v>2341</v>
      </c>
      <c r="AY83" s="33">
        <v>1</v>
      </c>
      <c r="AZ83" s="33">
        <v>0</v>
      </c>
      <c r="BA83" s="33">
        <v>1</v>
      </c>
      <c r="BB83" s="33">
        <v>0</v>
      </c>
      <c r="BC83" s="33">
        <v>0</v>
      </c>
      <c r="BD83" s="33">
        <v>0</v>
      </c>
      <c r="BE83" s="33">
        <v>0</v>
      </c>
      <c r="BF83" s="33">
        <v>0</v>
      </c>
      <c r="BG83" s="33">
        <v>0</v>
      </c>
      <c r="BH83" s="33">
        <v>0</v>
      </c>
      <c r="BI83" s="33" t="s">
        <v>289</v>
      </c>
      <c r="BJ83" s="33" t="s">
        <v>135</v>
      </c>
      <c r="BK83" s="33" t="s">
        <v>2385</v>
      </c>
      <c r="BL83" s="33" t="s">
        <v>289</v>
      </c>
      <c r="BM83" s="33" t="s">
        <v>289</v>
      </c>
      <c r="BN83" s="33" t="s">
        <v>289</v>
      </c>
      <c r="BO83" s="33" t="s">
        <v>289</v>
      </c>
      <c r="BP83" s="33" t="s">
        <v>289</v>
      </c>
      <c r="BQ83" s="33" t="s">
        <v>289</v>
      </c>
      <c r="BR83" s="33" t="s">
        <v>289</v>
      </c>
      <c r="BS83" s="33" t="s">
        <v>289</v>
      </c>
      <c r="BT83" s="33" t="s">
        <v>289</v>
      </c>
      <c r="BU83" s="33" t="s">
        <v>289</v>
      </c>
      <c r="BV83" s="33" t="s">
        <v>289</v>
      </c>
      <c r="BW83" s="33" t="s">
        <v>289</v>
      </c>
      <c r="BX83" s="33" t="s">
        <v>289</v>
      </c>
      <c r="BY83" s="33" t="s">
        <v>289</v>
      </c>
      <c r="BZ83" s="33" t="s">
        <v>289</v>
      </c>
      <c r="CA83" s="33" t="s">
        <v>289</v>
      </c>
      <c r="CB83" s="33" t="s">
        <v>289</v>
      </c>
      <c r="CC83" s="33" t="s">
        <v>289</v>
      </c>
      <c r="CD83" s="33" t="s">
        <v>289</v>
      </c>
      <c r="CE83" s="33" t="s">
        <v>289</v>
      </c>
      <c r="CF83" s="33" t="s">
        <v>289</v>
      </c>
      <c r="CG83" s="33" t="s">
        <v>289</v>
      </c>
      <c r="CH83" s="33" t="s">
        <v>289</v>
      </c>
      <c r="CI83" s="33" t="s">
        <v>289</v>
      </c>
      <c r="CJ83" s="33" t="s">
        <v>289</v>
      </c>
      <c r="CK83" s="33" t="s">
        <v>289</v>
      </c>
      <c r="CL83" s="33" t="s">
        <v>289</v>
      </c>
      <c r="CM83" s="33" t="s">
        <v>289</v>
      </c>
      <c r="CN83" s="33" t="s">
        <v>289</v>
      </c>
      <c r="CO83" s="33" t="s">
        <v>289</v>
      </c>
      <c r="CP83" s="33" t="s">
        <v>289</v>
      </c>
      <c r="CQ83" s="33" t="s">
        <v>289</v>
      </c>
      <c r="CR83" s="33" t="s">
        <v>289</v>
      </c>
      <c r="CS83" s="33" t="s">
        <v>289</v>
      </c>
      <c r="CT83" s="33" t="s">
        <v>289</v>
      </c>
      <c r="CU83" s="33" t="s">
        <v>289</v>
      </c>
      <c r="CV83" s="33" t="s">
        <v>289</v>
      </c>
      <c r="CW83" s="33" t="s">
        <v>289</v>
      </c>
      <c r="CX83" s="33" t="s">
        <v>289</v>
      </c>
      <c r="CY83" s="33" t="s">
        <v>289</v>
      </c>
      <c r="CZ83" s="33" t="s">
        <v>289</v>
      </c>
      <c r="DA83" s="33" t="s">
        <v>289</v>
      </c>
      <c r="DB83" s="33" t="s">
        <v>289</v>
      </c>
      <c r="DC83" s="33" t="s">
        <v>289</v>
      </c>
      <c r="DD83" s="33" t="s">
        <v>289</v>
      </c>
      <c r="DE83" s="33" t="s">
        <v>289</v>
      </c>
      <c r="DF83" s="33" t="s">
        <v>289</v>
      </c>
      <c r="DG83" s="33" t="s">
        <v>289</v>
      </c>
      <c r="DH83" s="33" t="s">
        <v>289</v>
      </c>
      <c r="DI83" s="33" t="s">
        <v>289</v>
      </c>
      <c r="DJ83" s="33" t="s">
        <v>289</v>
      </c>
      <c r="DK83" s="33" t="s">
        <v>289</v>
      </c>
      <c r="DL83" s="33" t="s">
        <v>289</v>
      </c>
      <c r="DM83" s="33" t="s">
        <v>289</v>
      </c>
      <c r="DN83" s="33" t="s">
        <v>289</v>
      </c>
      <c r="DO83" s="33" t="s">
        <v>289</v>
      </c>
      <c r="DP83" s="33" t="s">
        <v>289</v>
      </c>
      <c r="DQ83" s="33" t="s">
        <v>289</v>
      </c>
      <c r="DR83" s="33" t="s">
        <v>289</v>
      </c>
      <c r="DS83" s="33" t="s">
        <v>289</v>
      </c>
      <c r="DT83" s="33" t="s">
        <v>289</v>
      </c>
      <c r="DU83" s="33" t="s">
        <v>289</v>
      </c>
      <c r="DV83" s="33" t="s">
        <v>289</v>
      </c>
      <c r="DW83" s="33" t="s">
        <v>289</v>
      </c>
      <c r="DX83" s="33" t="s">
        <v>289</v>
      </c>
      <c r="DY83" s="33" t="s">
        <v>289</v>
      </c>
      <c r="DZ83" s="33" t="s">
        <v>289</v>
      </c>
      <c r="EA83" s="33" t="s">
        <v>289</v>
      </c>
      <c r="EB83" s="33" t="s">
        <v>289</v>
      </c>
      <c r="EC83" s="33" t="s">
        <v>289</v>
      </c>
      <c r="ED83" s="33" t="s">
        <v>289</v>
      </c>
      <c r="EE83" s="33" t="s">
        <v>289</v>
      </c>
      <c r="EF83" s="33" t="s">
        <v>289</v>
      </c>
      <c r="EG83" s="33" t="s">
        <v>2343</v>
      </c>
      <c r="EH83" s="33">
        <v>1</v>
      </c>
      <c r="EI83" s="33">
        <v>1</v>
      </c>
      <c r="EJ83" s="33">
        <v>1</v>
      </c>
      <c r="EK83" s="33">
        <v>1</v>
      </c>
      <c r="EL83" s="33">
        <v>1</v>
      </c>
      <c r="EM83" s="33">
        <v>1</v>
      </c>
      <c r="EN83" s="33">
        <v>1</v>
      </c>
      <c r="EO83" s="33">
        <v>0</v>
      </c>
      <c r="EP83" s="33" t="s">
        <v>112</v>
      </c>
      <c r="EQ83" s="33">
        <v>25</v>
      </c>
      <c r="ER83" s="33" t="s">
        <v>289</v>
      </c>
      <c r="ES83" s="33" t="s">
        <v>289</v>
      </c>
      <c r="ET83" s="33">
        <v>25</v>
      </c>
      <c r="EU83" s="33" t="s">
        <v>117</v>
      </c>
      <c r="EV83" s="33">
        <v>25</v>
      </c>
      <c r="EW83" s="33" t="s">
        <v>140</v>
      </c>
      <c r="EX83" s="33" t="s">
        <v>117</v>
      </c>
      <c r="EY83" s="33" t="s">
        <v>289</v>
      </c>
      <c r="EZ83" s="33">
        <v>100</v>
      </c>
      <c r="FA83" s="33">
        <v>75</v>
      </c>
      <c r="FB83" s="33">
        <v>63.75</v>
      </c>
      <c r="FC83" s="34">
        <v>63.75</v>
      </c>
      <c r="FD83" s="34" t="s">
        <v>140</v>
      </c>
      <c r="FE83" s="33">
        <v>70</v>
      </c>
      <c r="FF83" s="33" t="s">
        <v>140</v>
      </c>
      <c r="FG83" s="33" t="s">
        <v>112</v>
      </c>
      <c r="FH83" s="33">
        <v>75</v>
      </c>
      <c r="FI83" s="33" t="s">
        <v>289</v>
      </c>
      <c r="FJ83" s="33" t="s">
        <v>289</v>
      </c>
      <c r="FK83" s="33" t="s">
        <v>289</v>
      </c>
      <c r="FL83" s="34"/>
      <c r="FM83" s="33" t="s">
        <v>140</v>
      </c>
      <c r="FN83" s="34" t="s">
        <v>117</v>
      </c>
      <c r="FO83" s="33" t="s">
        <v>289</v>
      </c>
      <c r="FP83" s="33" t="s">
        <v>289</v>
      </c>
      <c r="FQ83" s="33" t="s">
        <v>124</v>
      </c>
      <c r="FR83" s="33" t="s">
        <v>125</v>
      </c>
      <c r="FS83" s="33" t="s">
        <v>2480</v>
      </c>
      <c r="FT83" s="33">
        <v>250</v>
      </c>
      <c r="FU83" s="33">
        <v>20</v>
      </c>
      <c r="FV83" s="33" t="s">
        <v>140</v>
      </c>
      <c r="FW83" s="33">
        <v>80</v>
      </c>
      <c r="FX83" s="33">
        <v>80</v>
      </c>
      <c r="FY83" s="33" t="s">
        <v>112</v>
      </c>
      <c r="FZ83" s="33">
        <v>25</v>
      </c>
      <c r="GA83" s="33" t="s">
        <v>289</v>
      </c>
      <c r="GB83" s="33" t="s">
        <v>289</v>
      </c>
      <c r="GC83" s="33">
        <v>25</v>
      </c>
      <c r="GD83" s="33" t="s">
        <v>140</v>
      </c>
      <c r="GE83" s="33" t="s">
        <v>117</v>
      </c>
      <c r="GF83" s="33" t="s">
        <v>289</v>
      </c>
      <c r="GG83" s="33" t="s">
        <v>289</v>
      </c>
      <c r="GH83" s="33" t="s">
        <v>289</v>
      </c>
      <c r="GI83" s="33" t="s">
        <v>289</v>
      </c>
      <c r="GJ83" s="33" t="s">
        <v>289</v>
      </c>
      <c r="GK83" s="33" t="s">
        <v>289</v>
      </c>
      <c r="GL83" s="33" t="s">
        <v>289</v>
      </c>
      <c r="GM83" s="33" t="s">
        <v>289</v>
      </c>
      <c r="GN83" s="33" t="s">
        <v>289</v>
      </c>
      <c r="GO83" s="33" t="s">
        <v>289</v>
      </c>
      <c r="GP83" s="33" t="s">
        <v>289</v>
      </c>
      <c r="GQ83" s="33" t="s">
        <v>289</v>
      </c>
      <c r="GR83" s="33" t="s">
        <v>289</v>
      </c>
      <c r="GS83" s="33" t="s">
        <v>289</v>
      </c>
      <c r="GT83" s="33" t="s">
        <v>289</v>
      </c>
      <c r="GU83" s="33" t="s">
        <v>289</v>
      </c>
      <c r="GV83" s="33" t="s">
        <v>289</v>
      </c>
      <c r="GW83" s="33" t="s">
        <v>289</v>
      </c>
      <c r="GX83" s="33" t="s">
        <v>289</v>
      </c>
      <c r="GY83" s="33" t="s">
        <v>289</v>
      </c>
      <c r="GZ83" s="33" t="s">
        <v>289</v>
      </c>
      <c r="HA83" s="33" t="s">
        <v>289</v>
      </c>
      <c r="HB83" s="33" t="s">
        <v>289</v>
      </c>
      <c r="HC83" s="33" t="s">
        <v>289</v>
      </c>
      <c r="HD83" s="33" t="s">
        <v>289</v>
      </c>
      <c r="HE83" s="33" t="s">
        <v>289</v>
      </c>
      <c r="HF83" s="33" t="s">
        <v>289</v>
      </c>
      <c r="HG83" s="33" t="s">
        <v>112</v>
      </c>
      <c r="HH83" s="33" t="s">
        <v>120</v>
      </c>
      <c r="HI83" s="33" t="s">
        <v>122</v>
      </c>
      <c r="HJ83" s="33" t="s">
        <v>117</v>
      </c>
      <c r="HK83" s="33" t="s">
        <v>117</v>
      </c>
      <c r="HL83" s="33" t="s">
        <v>289</v>
      </c>
      <c r="HM83" s="33" t="s">
        <v>289</v>
      </c>
      <c r="HN83" s="33" t="s">
        <v>289</v>
      </c>
      <c r="HO83" s="33" t="s">
        <v>289</v>
      </c>
      <c r="HP83" s="33" t="s">
        <v>289</v>
      </c>
      <c r="HQ83" s="33" t="s">
        <v>289</v>
      </c>
      <c r="HR83" s="33" t="s">
        <v>289</v>
      </c>
      <c r="HS83" s="33" t="s">
        <v>289</v>
      </c>
      <c r="HT83" s="33" t="s">
        <v>289</v>
      </c>
      <c r="HU83" s="33" t="s">
        <v>289</v>
      </c>
      <c r="HV83" s="33" t="s">
        <v>289</v>
      </c>
      <c r="HW83" s="33" t="s">
        <v>289</v>
      </c>
      <c r="HX83" s="33" t="s">
        <v>289</v>
      </c>
      <c r="HY83" s="33" t="s">
        <v>289</v>
      </c>
      <c r="HZ83" s="33" t="s">
        <v>289</v>
      </c>
      <c r="IA83" s="33" t="s">
        <v>289</v>
      </c>
      <c r="IB83" s="33" t="s">
        <v>289</v>
      </c>
      <c r="IC83" s="33" t="s">
        <v>289</v>
      </c>
      <c r="ID83" s="33" t="s">
        <v>289</v>
      </c>
      <c r="IE83" s="33" t="s">
        <v>289</v>
      </c>
      <c r="IF83" s="33" t="s">
        <v>289</v>
      </c>
      <c r="IG83" s="33" t="s">
        <v>289</v>
      </c>
      <c r="IH83" s="33" t="s">
        <v>289</v>
      </c>
      <c r="II83" s="33" t="s">
        <v>289</v>
      </c>
      <c r="IJ83" s="33" t="s">
        <v>289</v>
      </c>
      <c r="IK83" s="33" t="s">
        <v>289</v>
      </c>
      <c r="IL83" s="33" t="s">
        <v>289</v>
      </c>
      <c r="IM83" s="33" t="s">
        <v>289</v>
      </c>
      <c r="IN83" s="33" t="s">
        <v>289</v>
      </c>
      <c r="IO83" s="33" t="s">
        <v>289</v>
      </c>
      <c r="IP83" s="33" t="s">
        <v>289</v>
      </c>
      <c r="IQ83" s="33" t="s">
        <v>289</v>
      </c>
      <c r="IR83" s="33"/>
      <c r="IS83" s="33"/>
      <c r="IT83" s="33"/>
      <c r="IU83" s="33"/>
      <c r="IV83" s="33"/>
      <c r="IW83" s="33" t="s">
        <v>289</v>
      </c>
      <c r="IX83" s="33" t="s">
        <v>289</v>
      </c>
      <c r="IY83" s="33">
        <v>153675894</v>
      </c>
      <c r="IZ83" s="33" t="s">
        <v>2834</v>
      </c>
      <c r="JA83" s="33" t="s">
        <v>2835</v>
      </c>
      <c r="JB83" s="33" t="s">
        <v>289</v>
      </c>
      <c r="JC83" s="33">
        <v>50</v>
      </c>
    </row>
    <row r="84" spans="2:263" x14ac:dyDescent="0.35">
      <c r="B84" s="33" t="s">
        <v>2839</v>
      </c>
      <c r="C84" s="33" t="s">
        <v>2836</v>
      </c>
      <c r="D84" s="33" t="s">
        <v>2837</v>
      </c>
      <c r="E84" s="33" t="s">
        <v>2367</v>
      </c>
      <c r="F84" s="33"/>
      <c r="G84" s="33"/>
      <c r="H84" s="33" t="s">
        <v>2838</v>
      </c>
      <c r="I84" s="33" t="s">
        <v>2369</v>
      </c>
      <c r="J84" s="33" t="s">
        <v>198</v>
      </c>
      <c r="K84" s="33" t="s">
        <v>289</v>
      </c>
      <c r="L84" s="33" t="s">
        <v>199</v>
      </c>
      <c r="M84" s="33" t="s">
        <v>198</v>
      </c>
      <c r="N84" s="33" t="s">
        <v>198</v>
      </c>
      <c r="O84" s="33" t="s">
        <v>200</v>
      </c>
      <c r="P84" s="33" t="s">
        <v>289</v>
      </c>
      <c r="Q84" s="33" t="s">
        <v>201</v>
      </c>
      <c r="R84" s="33" t="s">
        <v>205</v>
      </c>
      <c r="S84" s="33" t="s">
        <v>952</v>
      </c>
      <c r="T84" s="33" t="s">
        <v>549</v>
      </c>
      <c r="U84" s="33" t="s">
        <v>205</v>
      </c>
      <c r="V84" s="33" t="s">
        <v>951</v>
      </c>
      <c r="W84" s="33" t="s">
        <v>952</v>
      </c>
      <c r="X84" s="33" t="s">
        <v>110</v>
      </c>
      <c r="Y84" s="33" t="s">
        <v>2767</v>
      </c>
      <c r="Z84" s="34" t="s">
        <v>2767</v>
      </c>
      <c r="AA84" s="33" t="s">
        <v>2609</v>
      </c>
      <c r="AB84" s="33" t="s">
        <v>289</v>
      </c>
      <c r="AC84" s="34" t="s">
        <v>2609</v>
      </c>
      <c r="AD84" s="33" t="s">
        <v>2361</v>
      </c>
      <c r="AE84" s="33" t="s">
        <v>548</v>
      </c>
      <c r="AF84" s="33" t="s">
        <v>2609</v>
      </c>
      <c r="AG84" s="33" t="s">
        <v>2609</v>
      </c>
      <c r="AH84" s="33" t="s">
        <v>2327</v>
      </c>
      <c r="AI84" s="33" t="s">
        <v>112</v>
      </c>
      <c r="AJ84" s="33" t="s">
        <v>289</v>
      </c>
      <c r="AK84" s="33" t="s">
        <v>112</v>
      </c>
      <c r="AL84" s="33" t="s">
        <v>289</v>
      </c>
      <c r="AM84" s="33" t="s">
        <v>2328</v>
      </c>
      <c r="AN84" s="33" t="s">
        <v>289</v>
      </c>
      <c r="AO84" s="33" t="s">
        <v>289</v>
      </c>
      <c r="AP84" s="33" t="s">
        <v>2350</v>
      </c>
      <c r="AQ84" s="33" t="s">
        <v>289</v>
      </c>
      <c r="AR84" s="33" t="s">
        <v>137</v>
      </c>
      <c r="AS84" s="33">
        <v>0</v>
      </c>
      <c r="AT84" s="33">
        <v>1</v>
      </c>
      <c r="AU84" s="33">
        <v>0</v>
      </c>
      <c r="AV84" s="33" t="s">
        <v>138</v>
      </c>
      <c r="AW84" s="33" t="s">
        <v>2330</v>
      </c>
      <c r="AX84" s="33" t="s">
        <v>115</v>
      </c>
      <c r="AY84" s="33">
        <v>1</v>
      </c>
      <c r="AZ84" s="33">
        <v>0</v>
      </c>
      <c r="BA84" s="33">
        <v>0</v>
      </c>
      <c r="BB84" s="33">
        <v>0</v>
      </c>
      <c r="BC84" s="33">
        <v>0</v>
      </c>
      <c r="BD84" s="33">
        <v>0</v>
      </c>
      <c r="BE84" s="33">
        <v>0</v>
      </c>
      <c r="BF84" s="33">
        <v>0</v>
      </c>
      <c r="BG84" s="33">
        <v>0</v>
      </c>
      <c r="BH84" s="33">
        <v>0</v>
      </c>
      <c r="BI84" s="33" t="s">
        <v>289</v>
      </c>
      <c r="BJ84" s="33" t="s">
        <v>155</v>
      </c>
      <c r="BK84" s="33" t="s">
        <v>2331</v>
      </c>
      <c r="BL84" s="33" t="s">
        <v>289</v>
      </c>
      <c r="BM84" s="33" t="s">
        <v>289</v>
      </c>
      <c r="BN84" s="33" t="s">
        <v>289</v>
      </c>
      <c r="BO84" s="33" t="s">
        <v>289</v>
      </c>
      <c r="BP84" s="33" t="s">
        <v>289</v>
      </c>
      <c r="BQ84" s="33" t="s">
        <v>289</v>
      </c>
      <c r="BR84" s="33" t="s">
        <v>289</v>
      </c>
      <c r="BS84" s="33" t="s">
        <v>289</v>
      </c>
      <c r="BT84" s="33" t="s">
        <v>289</v>
      </c>
      <c r="BU84" s="33" t="s">
        <v>289</v>
      </c>
      <c r="BV84" s="33" t="s">
        <v>289</v>
      </c>
      <c r="BW84" s="33" t="s">
        <v>289</v>
      </c>
      <c r="BX84" s="33" t="s">
        <v>289</v>
      </c>
      <c r="BY84" s="33" t="s">
        <v>289</v>
      </c>
      <c r="BZ84" s="33" t="s">
        <v>289</v>
      </c>
      <c r="CA84" s="33" t="s">
        <v>289</v>
      </c>
      <c r="CB84" s="33" t="s">
        <v>289</v>
      </c>
      <c r="CC84" s="33" t="s">
        <v>289</v>
      </c>
      <c r="CD84" s="33" t="s">
        <v>289</v>
      </c>
      <c r="CE84" s="33" t="s">
        <v>289</v>
      </c>
      <c r="CF84" s="33" t="s">
        <v>289</v>
      </c>
      <c r="CG84" s="33" t="s">
        <v>289</v>
      </c>
      <c r="CH84" s="33" t="s">
        <v>289</v>
      </c>
      <c r="CI84" s="33" t="s">
        <v>289</v>
      </c>
      <c r="CJ84" s="33" t="s">
        <v>289</v>
      </c>
      <c r="CK84" s="33" t="s">
        <v>289</v>
      </c>
      <c r="CL84" s="33" t="s">
        <v>289</v>
      </c>
      <c r="CM84" s="33" t="s">
        <v>289</v>
      </c>
      <c r="CN84" s="33" t="s">
        <v>289</v>
      </c>
      <c r="CO84" s="33" t="s">
        <v>289</v>
      </c>
      <c r="CP84" s="33" t="s">
        <v>289</v>
      </c>
      <c r="CQ84" s="33" t="s">
        <v>289</v>
      </c>
      <c r="CR84" s="33" t="s">
        <v>289</v>
      </c>
      <c r="CS84" s="33" t="s">
        <v>289</v>
      </c>
      <c r="CT84" s="33" t="s">
        <v>289</v>
      </c>
      <c r="CU84" s="33" t="s">
        <v>289</v>
      </c>
      <c r="CV84" s="33" t="s">
        <v>289</v>
      </c>
      <c r="CW84" s="33" t="s">
        <v>289</v>
      </c>
      <c r="CX84" s="33" t="s">
        <v>289</v>
      </c>
      <c r="CY84" s="33" t="s">
        <v>289</v>
      </c>
      <c r="CZ84" s="33" t="s">
        <v>289</v>
      </c>
      <c r="DA84" s="33" t="s">
        <v>289</v>
      </c>
      <c r="DB84" s="33" t="s">
        <v>289</v>
      </c>
      <c r="DC84" s="33" t="s">
        <v>289</v>
      </c>
      <c r="DD84" s="33" t="s">
        <v>289</v>
      </c>
      <c r="DE84" s="33" t="s">
        <v>289</v>
      </c>
      <c r="DF84" s="33" t="s">
        <v>289</v>
      </c>
      <c r="DG84" s="33" t="s">
        <v>289</v>
      </c>
      <c r="DH84" s="33" t="s">
        <v>289</v>
      </c>
      <c r="DI84" s="33" t="s">
        <v>289</v>
      </c>
      <c r="DJ84" s="33" t="s">
        <v>289</v>
      </c>
      <c r="DK84" s="33" t="s">
        <v>289</v>
      </c>
      <c r="DL84" s="33" t="s">
        <v>289</v>
      </c>
      <c r="DM84" s="33" t="s">
        <v>289</v>
      </c>
      <c r="DN84" s="33" t="s">
        <v>289</v>
      </c>
      <c r="DO84" s="33" t="s">
        <v>289</v>
      </c>
      <c r="DP84" s="33" t="s">
        <v>289</v>
      </c>
      <c r="DQ84" s="33" t="s">
        <v>289</v>
      </c>
      <c r="DR84" s="33" t="s">
        <v>289</v>
      </c>
      <c r="DS84" s="33" t="s">
        <v>289</v>
      </c>
      <c r="DT84" s="33" t="s">
        <v>289</v>
      </c>
      <c r="DU84" s="33" t="s">
        <v>289</v>
      </c>
      <c r="DV84" s="33" t="s">
        <v>289</v>
      </c>
      <c r="DW84" s="33" t="s">
        <v>289</v>
      </c>
      <c r="DX84" s="33" t="s">
        <v>289</v>
      </c>
      <c r="DY84" s="33" t="s">
        <v>289</v>
      </c>
      <c r="DZ84" s="33" t="s">
        <v>289</v>
      </c>
      <c r="EA84" s="33" t="s">
        <v>289</v>
      </c>
      <c r="EB84" s="33" t="s">
        <v>289</v>
      </c>
      <c r="EC84" s="33" t="s">
        <v>289</v>
      </c>
      <c r="ED84" s="33" t="s">
        <v>289</v>
      </c>
      <c r="EE84" s="33" t="s">
        <v>289</v>
      </c>
      <c r="EF84" s="33" t="s">
        <v>289</v>
      </c>
      <c r="EG84" s="33" t="s">
        <v>2343</v>
      </c>
      <c r="EH84" s="33">
        <v>1</v>
      </c>
      <c r="EI84" s="33">
        <v>1</v>
      </c>
      <c r="EJ84" s="33">
        <v>1</v>
      </c>
      <c r="EK84" s="33">
        <v>1</v>
      </c>
      <c r="EL84" s="33">
        <v>1</v>
      </c>
      <c r="EM84" s="33">
        <v>1</v>
      </c>
      <c r="EN84" s="33">
        <v>1</v>
      </c>
      <c r="EO84" s="33">
        <v>0</v>
      </c>
      <c r="EP84" s="33" t="s">
        <v>112</v>
      </c>
      <c r="EQ84" s="33">
        <v>25</v>
      </c>
      <c r="ER84" s="33" t="s">
        <v>289</v>
      </c>
      <c r="ES84" s="33" t="s">
        <v>289</v>
      </c>
      <c r="ET84" s="33">
        <v>25</v>
      </c>
      <c r="EU84" s="33" t="s">
        <v>112</v>
      </c>
      <c r="EV84" s="33">
        <v>25</v>
      </c>
      <c r="EW84" s="33" t="s">
        <v>112</v>
      </c>
      <c r="EX84" s="33" t="s">
        <v>112</v>
      </c>
      <c r="EY84" s="33">
        <v>75</v>
      </c>
      <c r="EZ84" s="33" t="s">
        <v>289</v>
      </c>
      <c r="FA84" s="33" t="s">
        <v>289</v>
      </c>
      <c r="FB84" s="33" t="s">
        <v>289</v>
      </c>
      <c r="FC84" s="34">
        <v>75</v>
      </c>
      <c r="FD84" s="34" t="s">
        <v>112</v>
      </c>
      <c r="FE84" s="33">
        <v>25</v>
      </c>
      <c r="FF84" s="33" t="s">
        <v>112</v>
      </c>
      <c r="FG84" s="33" t="s">
        <v>112</v>
      </c>
      <c r="FH84" s="33">
        <v>75</v>
      </c>
      <c r="FI84" s="33" t="s">
        <v>289</v>
      </c>
      <c r="FJ84" s="33" t="s">
        <v>289</v>
      </c>
      <c r="FK84" s="33" t="s">
        <v>289</v>
      </c>
      <c r="FL84" s="34"/>
      <c r="FM84" s="33" t="s">
        <v>112</v>
      </c>
      <c r="FN84" s="34" t="s">
        <v>112</v>
      </c>
      <c r="FO84" s="33">
        <v>50</v>
      </c>
      <c r="FP84" s="33" t="s">
        <v>289</v>
      </c>
      <c r="FQ84" s="33" t="s">
        <v>289</v>
      </c>
      <c r="FR84" s="33" t="s">
        <v>289</v>
      </c>
      <c r="FS84" s="33" t="s">
        <v>289</v>
      </c>
      <c r="FT84" s="33" t="s">
        <v>289</v>
      </c>
      <c r="FU84" s="33" t="s">
        <v>289</v>
      </c>
      <c r="FV84" s="33" t="s">
        <v>112</v>
      </c>
      <c r="FW84" s="33" t="s">
        <v>176</v>
      </c>
      <c r="FX84" s="33">
        <v>50</v>
      </c>
      <c r="FY84" s="33" t="s">
        <v>112</v>
      </c>
      <c r="FZ84" s="33">
        <v>25</v>
      </c>
      <c r="GA84" s="33" t="s">
        <v>289</v>
      </c>
      <c r="GB84" s="33" t="s">
        <v>289</v>
      </c>
      <c r="GC84" s="33">
        <v>25</v>
      </c>
      <c r="GD84" s="33" t="s">
        <v>112</v>
      </c>
      <c r="GE84" s="33" t="s">
        <v>117</v>
      </c>
      <c r="GF84" s="33" t="s">
        <v>289</v>
      </c>
      <c r="GG84" s="33" t="s">
        <v>289</v>
      </c>
      <c r="GH84" s="33" t="s">
        <v>289</v>
      </c>
      <c r="GI84" s="33" t="s">
        <v>289</v>
      </c>
      <c r="GJ84" s="33" t="s">
        <v>289</v>
      </c>
      <c r="GK84" s="33" t="s">
        <v>289</v>
      </c>
      <c r="GL84" s="33" t="s">
        <v>289</v>
      </c>
      <c r="GM84" s="33" t="s">
        <v>289</v>
      </c>
      <c r="GN84" s="33" t="s">
        <v>289</v>
      </c>
      <c r="GO84" s="33" t="s">
        <v>289</v>
      </c>
      <c r="GP84" s="33" t="s">
        <v>289</v>
      </c>
      <c r="GQ84" s="33" t="s">
        <v>289</v>
      </c>
      <c r="GR84" s="33" t="s">
        <v>289</v>
      </c>
      <c r="GS84" s="33" t="s">
        <v>289</v>
      </c>
      <c r="GT84" s="33" t="s">
        <v>289</v>
      </c>
      <c r="GU84" s="33" t="s">
        <v>289</v>
      </c>
      <c r="GV84" s="33" t="s">
        <v>289</v>
      </c>
      <c r="GW84" s="33" t="s">
        <v>289</v>
      </c>
      <c r="GX84" s="33" t="s">
        <v>289</v>
      </c>
      <c r="GY84" s="33" t="s">
        <v>289</v>
      </c>
      <c r="GZ84" s="33" t="s">
        <v>289</v>
      </c>
      <c r="HA84" s="33" t="s">
        <v>289</v>
      </c>
      <c r="HB84" s="33" t="s">
        <v>289</v>
      </c>
      <c r="HC84" s="33" t="s">
        <v>289</v>
      </c>
      <c r="HD84" s="33" t="s">
        <v>289</v>
      </c>
      <c r="HE84" s="33" t="s">
        <v>289</v>
      </c>
      <c r="HF84" s="33" t="s">
        <v>289</v>
      </c>
      <c r="HG84" s="33" t="s">
        <v>112</v>
      </c>
      <c r="HH84" s="33" t="s">
        <v>201</v>
      </c>
      <c r="HI84" s="33" t="s">
        <v>205</v>
      </c>
      <c r="HJ84" s="33" t="s">
        <v>117</v>
      </c>
      <c r="HK84" s="33" t="s">
        <v>117</v>
      </c>
      <c r="HL84" s="33" t="s">
        <v>289</v>
      </c>
      <c r="HM84" s="33" t="s">
        <v>289</v>
      </c>
      <c r="HN84" s="33" t="s">
        <v>289</v>
      </c>
      <c r="HO84" s="33" t="s">
        <v>289</v>
      </c>
      <c r="HP84" s="33" t="s">
        <v>289</v>
      </c>
      <c r="HQ84" s="33" t="s">
        <v>289</v>
      </c>
      <c r="HR84" s="33" t="s">
        <v>289</v>
      </c>
      <c r="HS84" s="33" t="s">
        <v>289</v>
      </c>
      <c r="HT84" s="33" t="s">
        <v>289</v>
      </c>
      <c r="HU84" s="33" t="s">
        <v>289</v>
      </c>
      <c r="HV84" s="33" t="s">
        <v>289</v>
      </c>
      <c r="HW84" s="33" t="s">
        <v>289</v>
      </c>
      <c r="HX84" s="33" t="s">
        <v>289</v>
      </c>
      <c r="HY84" s="33" t="s">
        <v>289</v>
      </c>
      <c r="HZ84" s="33" t="s">
        <v>289</v>
      </c>
      <c r="IA84" s="33" t="s">
        <v>289</v>
      </c>
      <c r="IB84" s="33" t="s">
        <v>289</v>
      </c>
      <c r="IC84" s="33" t="s">
        <v>289</v>
      </c>
      <c r="ID84" s="33" t="s">
        <v>289</v>
      </c>
      <c r="IE84" s="33" t="s">
        <v>289</v>
      </c>
      <c r="IF84" s="33" t="s">
        <v>289</v>
      </c>
      <c r="IG84" s="33" t="s">
        <v>289</v>
      </c>
      <c r="IH84" s="33" t="s">
        <v>289</v>
      </c>
      <c r="II84" s="33" t="s">
        <v>289</v>
      </c>
      <c r="IJ84" s="33" t="s">
        <v>289</v>
      </c>
      <c r="IK84" s="33" t="s">
        <v>289</v>
      </c>
      <c r="IL84" s="33" t="s">
        <v>289</v>
      </c>
      <c r="IM84" s="33" t="s">
        <v>289</v>
      </c>
      <c r="IN84" s="33" t="s">
        <v>289</v>
      </c>
      <c r="IO84" s="33" t="s">
        <v>289</v>
      </c>
      <c r="IP84" s="33" t="s">
        <v>289</v>
      </c>
      <c r="IQ84" s="33" t="s">
        <v>289</v>
      </c>
      <c r="IR84" s="33"/>
      <c r="IS84" s="33"/>
      <c r="IT84" s="33"/>
      <c r="IU84" s="33"/>
      <c r="IV84" s="33"/>
      <c r="IW84" s="33" t="s">
        <v>289</v>
      </c>
      <c r="IX84" s="33" t="s">
        <v>289</v>
      </c>
      <c r="IY84" s="33">
        <v>155010165</v>
      </c>
      <c r="IZ84" s="33" t="s">
        <v>2839</v>
      </c>
      <c r="JA84" s="33" t="s">
        <v>2840</v>
      </c>
      <c r="JB84" s="33" t="s">
        <v>289</v>
      </c>
      <c r="JC84" s="33">
        <v>142</v>
      </c>
    </row>
    <row r="85" spans="2:263" x14ac:dyDescent="0.35">
      <c r="B85" s="33" t="s">
        <v>2847</v>
      </c>
      <c r="C85" s="33" t="s">
        <v>2841</v>
      </c>
      <c r="D85" s="33" t="s">
        <v>2842</v>
      </c>
      <c r="E85" s="33" t="s">
        <v>2367</v>
      </c>
      <c r="F85" s="33"/>
      <c r="G85" s="33"/>
      <c r="H85" s="33" t="s">
        <v>2843</v>
      </c>
      <c r="I85" s="33" t="s">
        <v>2369</v>
      </c>
      <c r="J85" s="33" t="s">
        <v>198</v>
      </c>
      <c r="K85" s="33" t="s">
        <v>289</v>
      </c>
      <c r="L85" s="33" t="s">
        <v>199</v>
      </c>
      <c r="M85" s="33" t="s">
        <v>198</v>
      </c>
      <c r="N85" s="33" t="s">
        <v>198</v>
      </c>
      <c r="O85" s="33" t="s">
        <v>200</v>
      </c>
      <c r="P85" s="33" t="s">
        <v>289</v>
      </c>
      <c r="Q85" s="33" t="s">
        <v>201</v>
      </c>
      <c r="R85" s="33" t="s">
        <v>205</v>
      </c>
      <c r="S85" s="33" t="s">
        <v>952</v>
      </c>
      <c r="T85" s="33" t="s">
        <v>549</v>
      </c>
      <c r="U85" s="33" t="s">
        <v>205</v>
      </c>
      <c r="V85" s="33" t="s">
        <v>951</v>
      </c>
      <c r="W85" s="33" t="s">
        <v>952</v>
      </c>
      <c r="X85" s="33" t="s">
        <v>110</v>
      </c>
      <c r="Y85" s="33" t="s">
        <v>239</v>
      </c>
      <c r="Z85" s="34" t="s">
        <v>239</v>
      </c>
      <c r="AA85" s="33" t="s">
        <v>2609</v>
      </c>
      <c r="AB85" s="33" t="s">
        <v>289</v>
      </c>
      <c r="AC85" s="34" t="s">
        <v>2609</v>
      </c>
      <c r="AD85" s="33" t="s">
        <v>2361</v>
      </c>
      <c r="AE85" s="33" t="s">
        <v>548</v>
      </c>
      <c r="AF85" s="33" t="s">
        <v>2609</v>
      </c>
      <c r="AG85" s="33" t="s">
        <v>2609</v>
      </c>
      <c r="AH85" s="33" t="s">
        <v>2327</v>
      </c>
      <c r="AI85" s="33" t="s">
        <v>112</v>
      </c>
      <c r="AJ85" s="33" t="s">
        <v>289</v>
      </c>
      <c r="AK85" s="33" t="s">
        <v>112</v>
      </c>
      <c r="AL85" s="33" t="s">
        <v>289</v>
      </c>
      <c r="AM85" s="33" t="s">
        <v>2328</v>
      </c>
      <c r="AN85" s="33" t="s">
        <v>289</v>
      </c>
      <c r="AO85" s="33" t="s">
        <v>289</v>
      </c>
      <c r="AP85" s="33" t="s">
        <v>2350</v>
      </c>
      <c r="AQ85" s="33" t="s">
        <v>289</v>
      </c>
      <c r="AR85" s="33" t="s">
        <v>114</v>
      </c>
      <c r="AS85" s="33">
        <v>1</v>
      </c>
      <c r="AT85" s="33">
        <v>0</v>
      </c>
      <c r="AU85" s="33">
        <v>0</v>
      </c>
      <c r="AV85" s="33" t="s">
        <v>113</v>
      </c>
      <c r="AW85" s="33" t="s">
        <v>2351</v>
      </c>
      <c r="AX85" s="33" t="s">
        <v>115</v>
      </c>
      <c r="AY85" s="33">
        <v>1</v>
      </c>
      <c r="AZ85" s="33">
        <v>0</v>
      </c>
      <c r="BA85" s="33">
        <v>0</v>
      </c>
      <c r="BB85" s="33">
        <v>0</v>
      </c>
      <c r="BC85" s="33">
        <v>0</v>
      </c>
      <c r="BD85" s="33">
        <v>0</v>
      </c>
      <c r="BE85" s="33">
        <v>0</v>
      </c>
      <c r="BF85" s="33">
        <v>0</v>
      </c>
      <c r="BG85" s="33">
        <v>0</v>
      </c>
      <c r="BH85" s="33">
        <v>0</v>
      </c>
      <c r="BI85" s="33" t="s">
        <v>289</v>
      </c>
      <c r="BJ85" s="33" t="s">
        <v>135</v>
      </c>
      <c r="BK85" s="33" t="s">
        <v>2331</v>
      </c>
      <c r="BL85" s="33" t="s">
        <v>2362</v>
      </c>
      <c r="BM85" s="33">
        <v>1</v>
      </c>
      <c r="BN85" s="33">
        <v>1</v>
      </c>
      <c r="BO85" s="33">
        <v>1</v>
      </c>
      <c r="BP85" s="33">
        <v>1</v>
      </c>
      <c r="BQ85" s="33">
        <v>1</v>
      </c>
      <c r="BR85" s="33">
        <v>1</v>
      </c>
      <c r="BS85" s="33">
        <v>1</v>
      </c>
      <c r="BT85" s="33">
        <v>0</v>
      </c>
      <c r="BU85" s="33" t="s">
        <v>2353</v>
      </c>
      <c r="BV85" s="33">
        <v>200</v>
      </c>
      <c r="BW85" s="33">
        <v>100</v>
      </c>
      <c r="BX85" s="33" t="s">
        <v>112</v>
      </c>
      <c r="BY85" s="33">
        <v>240</v>
      </c>
      <c r="BZ85" s="33">
        <v>92.307692307692307</v>
      </c>
      <c r="CA85" s="33" t="s">
        <v>112</v>
      </c>
      <c r="CB85" s="33">
        <v>150</v>
      </c>
      <c r="CC85" s="33">
        <v>65.2173913043478</v>
      </c>
      <c r="CD85" s="33" t="s">
        <v>117</v>
      </c>
      <c r="CE85" s="33">
        <v>225</v>
      </c>
      <c r="CF85" s="33">
        <v>77.586206896551701</v>
      </c>
      <c r="CG85" s="33" t="s">
        <v>112</v>
      </c>
      <c r="CH85" s="33">
        <v>450</v>
      </c>
      <c r="CI85" s="33">
        <v>112.5</v>
      </c>
      <c r="CJ85" s="33" t="s">
        <v>117</v>
      </c>
      <c r="CK85" s="33">
        <v>900</v>
      </c>
      <c r="CL85" s="33">
        <v>375</v>
      </c>
      <c r="CM85" s="33" t="s">
        <v>117</v>
      </c>
      <c r="CN85" s="33" t="s">
        <v>112</v>
      </c>
      <c r="CO85" s="33">
        <v>500</v>
      </c>
      <c r="CP85" s="33" t="s">
        <v>289</v>
      </c>
      <c r="CQ85" s="33" t="s">
        <v>289</v>
      </c>
      <c r="CR85" s="33" t="s">
        <v>289</v>
      </c>
      <c r="CS85" s="33" t="s">
        <v>289</v>
      </c>
      <c r="CT85" s="33" t="s">
        <v>289</v>
      </c>
      <c r="CU85" s="33" t="s">
        <v>289</v>
      </c>
      <c r="CV85" s="33" t="s">
        <v>176</v>
      </c>
      <c r="CW85" s="33">
        <v>500</v>
      </c>
      <c r="CX85" s="33" t="s">
        <v>112</v>
      </c>
      <c r="CY85" s="33" t="s">
        <v>112</v>
      </c>
      <c r="CZ85" s="33" t="s">
        <v>2844</v>
      </c>
      <c r="DA85" s="33">
        <v>1</v>
      </c>
      <c r="DB85" s="33">
        <v>0</v>
      </c>
      <c r="DC85" s="33">
        <v>0</v>
      </c>
      <c r="DD85" s="33">
        <v>0</v>
      </c>
      <c r="DE85" s="33">
        <v>0</v>
      </c>
      <c r="DF85" s="33">
        <v>0</v>
      </c>
      <c r="DG85" s="33">
        <v>0</v>
      </c>
      <c r="DH85" s="33">
        <v>0</v>
      </c>
      <c r="DI85" s="33">
        <v>0</v>
      </c>
      <c r="DJ85" s="33">
        <v>0</v>
      </c>
      <c r="DK85" s="33">
        <v>0</v>
      </c>
      <c r="DL85" s="33">
        <v>0</v>
      </c>
      <c r="DM85" s="33">
        <v>0</v>
      </c>
      <c r="DN85" s="33">
        <v>0</v>
      </c>
      <c r="DO85" s="33">
        <v>0</v>
      </c>
      <c r="DP85" s="33">
        <v>1</v>
      </c>
      <c r="DQ85" s="33">
        <v>0</v>
      </c>
      <c r="DR85" s="33" t="s">
        <v>2447</v>
      </c>
      <c r="DS85" s="33" t="s">
        <v>2845</v>
      </c>
      <c r="DT85" s="33">
        <v>0</v>
      </c>
      <c r="DU85" s="33">
        <v>0</v>
      </c>
      <c r="DV85" s="33">
        <v>0</v>
      </c>
      <c r="DW85" s="33">
        <v>0</v>
      </c>
      <c r="DX85" s="33">
        <v>1</v>
      </c>
      <c r="DY85" s="33">
        <v>1</v>
      </c>
      <c r="DZ85" s="33">
        <v>0</v>
      </c>
      <c r="EA85" s="33">
        <v>0</v>
      </c>
      <c r="EB85" s="33" t="s">
        <v>112</v>
      </c>
      <c r="EC85" s="33" t="s">
        <v>201</v>
      </c>
      <c r="ED85" s="33" t="s">
        <v>205</v>
      </c>
      <c r="EE85" s="33" t="s">
        <v>112</v>
      </c>
      <c r="EF85" s="33" t="s">
        <v>140</v>
      </c>
      <c r="EG85" s="33" t="s">
        <v>289</v>
      </c>
      <c r="EH85" s="33" t="s">
        <v>289</v>
      </c>
      <c r="EI85" s="33" t="s">
        <v>289</v>
      </c>
      <c r="EJ85" s="33" t="s">
        <v>289</v>
      </c>
      <c r="EK85" s="33" t="s">
        <v>289</v>
      </c>
      <c r="EL85" s="33" t="s">
        <v>289</v>
      </c>
      <c r="EM85" s="33" t="s">
        <v>289</v>
      </c>
      <c r="EN85" s="33" t="s">
        <v>289</v>
      </c>
      <c r="EO85" s="33" t="s">
        <v>289</v>
      </c>
      <c r="EP85" s="33" t="s">
        <v>289</v>
      </c>
      <c r="EQ85" s="33" t="s">
        <v>289</v>
      </c>
      <c r="ER85" s="33" t="s">
        <v>289</v>
      </c>
      <c r="ES85" s="33" t="s">
        <v>289</v>
      </c>
      <c r="ET85" s="33" t="s">
        <v>289</v>
      </c>
      <c r="EU85" s="33" t="s">
        <v>289</v>
      </c>
      <c r="EV85" s="33" t="s">
        <v>289</v>
      </c>
      <c r="EW85" s="33" t="s">
        <v>289</v>
      </c>
      <c r="EX85" s="33" t="s">
        <v>289</v>
      </c>
      <c r="EY85" s="33" t="s">
        <v>289</v>
      </c>
      <c r="EZ85" s="33" t="s">
        <v>289</v>
      </c>
      <c r="FA85" s="33" t="s">
        <v>289</v>
      </c>
      <c r="FB85" s="33" t="s">
        <v>289</v>
      </c>
      <c r="FC85" s="34" t="s">
        <v>289</v>
      </c>
      <c r="FD85" s="34" t="s">
        <v>289</v>
      </c>
      <c r="FE85" s="33" t="s">
        <v>289</v>
      </c>
      <c r="FF85" s="33" t="s">
        <v>289</v>
      </c>
      <c r="FG85" s="33" t="s">
        <v>289</v>
      </c>
      <c r="FH85" s="33" t="s">
        <v>289</v>
      </c>
      <c r="FI85" s="33" t="s">
        <v>289</v>
      </c>
      <c r="FJ85" s="33" t="s">
        <v>289</v>
      </c>
      <c r="FK85" s="33" t="s">
        <v>289</v>
      </c>
      <c r="FL85" s="34"/>
      <c r="FM85" s="33" t="s">
        <v>289</v>
      </c>
      <c r="FN85" s="34" t="s">
        <v>289</v>
      </c>
      <c r="FO85" s="33" t="s">
        <v>289</v>
      </c>
      <c r="FP85" s="33" t="s">
        <v>289</v>
      </c>
      <c r="FQ85" s="33" t="s">
        <v>289</v>
      </c>
      <c r="FR85" s="33" t="s">
        <v>289</v>
      </c>
      <c r="FS85" s="33" t="s">
        <v>289</v>
      </c>
      <c r="FT85" s="33" t="s">
        <v>289</v>
      </c>
      <c r="FU85" s="33" t="s">
        <v>289</v>
      </c>
      <c r="FV85" s="33" t="s">
        <v>289</v>
      </c>
      <c r="FW85" s="33" t="s">
        <v>289</v>
      </c>
      <c r="FX85" s="33" t="s">
        <v>289</v>
      </c>
      <c r="FY85" s="33" t="s">
        <v>289</v>
      </c>
      <c r="FZ85" s="33" t="s">
        <v>289</v>
      </c>
      <c r="GA85" s="33" t="s">
        <v>289</v>
      </c>
      <c r="GB85" s="33" t="s">
        <v>289</v>
      </c>
      <c r="GC85" s="33" t="s">
        <v>289</v>
      </c>
      <c r="GD85" s="33" t="s">
        <v>289</v>
      </c>
      <c r="GE85" s="33" t="s">
        <v>289</v>
      </c>
      <c r="GF85" s="33" t="s">
        <v>289</v>
      </c>
      <c r="GG85" s="33" t="s">
        <v>289</v>
      </c>
      <c r="GH85" s="33" t="s">
        <v>289</v>
      </c>
      <c r="GI85" s="33" t="s">
        <v>289</v>
      </c>
      <c r="GJ85" s="33" t="s">
        <v>289</v>
      </c>
      <c r="GK85" s="33" t="s">
        <v>289</v>
      </c>
      <c r="GL85" s="33" t="s">
        <v>289</v>
      </c>
      <c r="GM85" s="33" t="s">
        <v>289</v>
      </c>
      <c r="GN85" s="33" t="s">
        <v>289</v>
      </c>
      <c r="GO85" s="33" t="s">
        <v>289</v>
      </c>
      <c r="GP85" s="33" t="s">
        <v>289</v>
      </c>
      <c r="GQ85" s="33" t="s">
        <v>289</v>
      </c>
      <c r="GR85" s="33" t="s">
        <v>289</v>
      </c>
      <c r="GS85" s="33" t="s">
        <v>289</v>
      </c>
      <c r="GT85" s="33" t="s">
        <v>289</v>
      </c>
      <c r="GU85" s="33" t="s">
        <v>289</v>
      </c>
      <c r="GV85" s="33" t="s">
        <v>289</v>
      </c>
      <c r="GW85" s="33" t="s">
        <v>289</v>
      </c>
      <c r="GX85" s="33" t="s">
        <v>289</v>
      </c>
      <c r="GY85" s="33" t="s">
        <v>289</v>
      </c>
      <c r="GZ85" s="33" t="s">
        <v>289</v>
      </c>
      <c r="HA85" s="33" t="s">
        <v>289</v>
      </c>
      <c r="HB85" s="33" t="s">
        <v>289</v>
      </c>
      <c r="HC85" s="33" t="s">
        <v>289</v>
      </c>
      <c r="HD85" s="33" t="s">
        <v>289</v>
      </c>
      <c r="HE85" s="33" t="s">
        <v>289</v>
      </c>
      <c r="HF85" s="33" t="s">
        <v>289</v>
      </c>
      <c r="HG85" s="33" t="s">
        <v>289</v>
      </c>
      <c r="HH85" s="33" t="s">
        <v>289</v>
      </c>
      <c r="HI85" s="33" t="s">
        <v>289</v>
      </c>
      <c r="HJ85" s="33" t="s">
        <v>289</v>
      </c>
      <c r="HK85" s="33" t="s">
        <v>289</v>
      </c>
      <c r="HL85" s="33" t="s">
        <v>289</v>
      </c>
      <c r="HM85" s="33" t="s">
        <v>289</v>
      </c>
      <c r="HN85" s="33" t="s">
        <v>289</v>
      </c>
      <c r="HO85" s="33" t="s">
        <v>289</v>
      </c>
      <c r="HP85" s="33" t="s">
        <v>289</v>
      </c>
      <c r="HQ85" s="33" t="s">
        <v>289</v>
      </c>
      <c r="HR85" s="33" t="s">
        <v>289</v>
      </c>
      <c r="HS85" s="33" t="s">
        <v>289</v>
      </c>
      <c r="HT85" s="33" t="s">
        <v>289</v>
      </c>
      <c r="HU85" s="33" t="s">
        <v>289</v>
      </c>
      <c r="HV85" s="33" t="s">
        <v>289</v>
      </c>
      <c r="HW85" s="33" t="s">
        <v>289</v>
      </c>
      <c r="HX85" s="33" t="s">
        <v>289</v>
      </c>
      <c r="HY85" s="33" t="s">
        <v>289</v>
      </c>
      <c r="HZ85" s="33" t="s">
        <v>289</v>
      </c>
      <c r="IA85" s="33" t="s">
        <v>289</v>
      </c>
      <c r="IB85" s="33" t="s">
        <v>289</v>
      </c>
      <c r="IC85" s="33" t="s">
        <v>289</v>
      </c>
      <c r="ID85" s="33" t="s">
        <v>289</v>
      </c>
      <c r="IE85" s="33" t="s">
        <v>289</v>
      </c>
      <c r="IF85" s="33" t="s">
        <v>289</v>
      </c>
      <c r="IG85" s="33" t="s">
        <v>289</v>
      </c>
      <c r="IH85" s="33" t="s">
        <v>289</v>
      </c>
      <c r="II85" s="33" t="s">
        <v>289</v>
      </c>
      <c r="IJ85" s="33" t="s">
        <v>289</v>
      </c>
      <c r="IK85" s="33" t="s">
        <v>289</v>
      </c>
      <c r="IL85" s="33" t="s">
        <v>289</v>
      </c>
      <c r="IM85" s="33" t="s">
        <v>289</v>
      </c>
      <c r="IN85" s="33" t="s">
        <v>289</v>
      </c>
      <c r="IO85" s="33" t="s">
        <v>289</v>
      </c>
      <c r="IP85" s="33" t="s">
        <v>289</v>
      </c>
      <c r="IQ85" s="33" t="s">
        <v>289</v>
      </c>
      <c r="IR85" s="33"/>
      <c r="IS85" s="33"/>
      <c r="IT85" s="33"/>
      <c r="IU85" s="33"/>
      <c r="IV85" s="33"/>
      <c r="IW85" s="33" t="s">
        <v>2846</v>
      </c>
      <c r="IX85" s="33" t="s">
        <v>289</v>
      </c>
      <c r="IY85" s="33">
        <v>155010179</v>
      </c>
      <c r="IZ85" s="33" t="s">
        <v>2847</v>
      </c>
      <c r="JA85" s="33" t="s">
        <v>2848</v>
      </c>
      <c r="JB85" s="33" t="s">
        <v>289</v>
      </c>
      <c r="JC85" s="33">
        <v>148</v>
      </c>
    </row>
    <row r="86" spans="2:263" x14ac:dyDescent="0.35">
      <c r="B86" s="33" t="s">
        <v>2854</v>
      </c>
      <c r="C86" s="33" t="s">
        <v>2849</v>
      </c>
      <c r="D86" s="33" t="s">
        <v>2850</v>
      </c>
      <c r="E86" s="33" t="s">
        <v>2359</v>
      </c>
      <c r="F86" s="33"/>
      <c r="G86" s="33"/>
      <c r="H86" s="33" t="s">
        <v>289</v>
      </c>
      <c r="I86" s="33" t="s">
        <v>2359</v>
      </c>
      <c r="J86" s="33" t="s">
        <v>198</v>
      </c>
      <c r="K86" s="33" t="s">
        <v>289</v>
      </c>
      <c r="L86" s="33" t="s">
        <v>199</v>
      </c>
      <c r="M86" s="33" t="s">
        <v>198</v>
      </c>
      <c r="N86" s="33" t="s">
        <v>198</v>
      </c>
      <c r="O86" s="33" t="s">
        <v>206</v>
      </c>
      <c r="P86" s="33" t="s">
        <v>289</v>
      </c>
      <c r="Q86" s="33" t="s">
        <v>120</v>
      </c>
      <c r="R86" s="33" t="s">
        <v>122</v>
      </c>
      <c r="S86" s="33" t="s">
        <v>998</v>
      </c>
      <c r="T86" s="33" t="s">
        <v>207</v>
      </c>
      <c r="U86" s="33" t="s">
        <v>122</v>
      </c>
      <c r="V86" s="33" t="s">
        <v>997</v>
      </c>
      <c r="W86" s="33" t="s">
        <v>998</v>
      </c>
      <c r="X86" s="33" t="s">
        <v>2413</v>
      </c>
      <c r="Y86" s="33" t="s">
        <v>289</v>
      </c>
      <c r="Z86" s="34" t="s">
        <v>2413</v>
      </c>
      <c r="AA86" s="33" t="s">
        <v>2596</v>
      </c>
      <c r="AB86" s="33" t="s">
        <v>289</v>
      </c>
      <c r="AC86" s="34" t="s">
        <v>2596</v>
      </c>
      <c r="AD86" s="33" t="s">
        <v>2361</v>
      </c>
      <c r="AE86" s="33" t="s">
        <v>208</v>
      </c>
      <c r="AF86" s="33" t="s">
        <v>2414</v>
      </c>
      <c r="AG86" s="33" t="s">
        <v>2414</v>
      </c>
      <c r="AH86" s="33" t="s">
        <v>2452</v>
      </c>
      <c r="AI86" s="33" t="s">
        <v>112</v>
      </c>
      <c r="AJ86" s="33" t="s">
        <v>289</v>
      </c>
      <c r="AK86" s="33" t="s">
        <v>112</v>
      </c>
      <c r="AL86" s="33" t="s">
        <v>289</v>
      </c>
      <c r="AM86" s="33" t="s">
        <v>2340</v>
      </c>
      <c r="AN86" s="33" t="s">
        <v>289</v>
      </c>
      <c r="AO86" s="33" t="s">
        <v>289</v>
      </c>
      <c r="AP86" s="33" t="s">
        <v>289</v>
      </c>
      <c r="AQ86" s="33" t="s">
        <v>289</v>
      </c>
      <c r="AR86" s="33" t="s">
        <v>289</v>
      </c>
      <c r="AS86" s="33" t="s">
        <v>289</v>
      </c>
      <c r="AT86" s="33" t="s">
        <v>289</v>
      </c>
      <c r="AU86" s="33" t="s">
        <v>289</v>
      </c>
      <c r="AV86" s="33" t="s">
        <v>289</v>
      </c>
      <c r="AW86" s="33" t="s">
        <v>289</v>
      </c>
      <c r="AX86" s="33" t="s">
        <v>289</v>
      </c>
      <c r="AY86" s="33" t="s">
        <v>289</v>
      </c>
      <c r="AZ86" s="33" t="s">
        <v>289</v>
      </c>
      <c r="BA86" s="33" t="s">
        <v>289</v>
      </c>
      <c r="BB86" s="33" t="s">
        <v>289</v>
      </c>
      <c r="BC86" s="33" t="s">
        <v>289</v>
      </c>
      <c r="BD86" s="33" t="s">
        <v>289</v>
      </c>
      <c r="BE86" s="33" t="s">
        <v>289</v>
      </c>
      <c r="BF86" s="33" t="s">
        <v>289</v>
      </c>
      <c r="BG86" s="33" t="s">
        <v>289</v>
      </c>
      <c r="BH86" s="33" t="s">
        <v>289</v>
      </c>
      <c r="BI86" s="33" t="s">
        <v>289</v>
      </c>
      <c r="BJ86" s="33" t="s">
        <v>289</v>
      </c>
      <c r="BK86" s="33" t="s">
        <v>289</v>
      </c>
      <c r="BL86" s="33" t="s">
        <v>289</v>
      </c>
      <c r="BM86" s="33" t="s">
        <v>289</v>
      </c>
      <c r="BN86" s="33" t="s">
        <v>289</v>
      </c>
      <c r="BO86" s="33" t="s">
        <v>289</v>
      </c>
      <c r="BP86" s="33" t="s">
        <v>289</v>
      </c>
      <c r="BQ86" s="33" t="s">
        <v>289</v>
      </c>
      <c r="BR86" s="33" t="s">
        <v>289</v>
      </c>
      <c r="BS86" s="33" t="s">
        <v>289</v>
      </c>
      <c r="BT86" s="33" t="s">
        <v>289</v>
      </c>
      <c r="BU86" s="33" t="s">
        <v>289</v>
      </c>
      <c r="BV86" s="33" t="s">
        <v>289</v>
      </c>
      <c r="BW86" s="33" t="s">
        <v>289</v>
      </c>
      <c r="BX86" s="33" t="s">
        <v>289</v>
      </c>
      <c r="BY86" s="33" t="s">
        <v>289</v>
      </c>
      <c r="BZ86" s="33" t="s">
        <v>289</v>
      </c>
      <c r="CA86" s="33" t="s">
        <v>289</v>
      </c>
      <c r="CB86" s="33" t="s">
        <v>289</v>
      </c>
      <c r="CC86" s="33" t="s">
        <v>289</v>
      </c>
      <c r="CD86" s="33" t="s">
        <v>289</v>
      </c>
      <c r="CE86" s="33" t="s">
        <v>289</v>
      </c>
      <c r="CF86" s="33" t="s">
        <v>289</v>
      </c>
      <c r="CG86" s="33" t="s">
        <v>289</v>
      </c>
      <c r="CH86" s="33" t="s">
        <v>289</v>
      </c>
      <c r="CI86" s="33" t="s">
        <v>289</v>
      </c>
      <c r="CJ86" s="33" t="s">
        <v>289</v>
      </c>
      <c r="CK86" s="33" t="s">
        <v>289</v>
      </c>
      <c r="CL86" s="33" t="s">
        <v>289</v>
      </c>
      <c r="CM86" s="33" t="s">
        <v>289</v>
      </c>
      <c r="CN86" s="33" t="s">
        <v>289</v>
      </c>
      <c r="CO86" s="33" t="s">
        <v>289</v>
      </c>
      <c r="CP86" s="33" t="s">
        <v>289</v>
      </c>
      <c r="CQ86" s="33" t="s">
        <v>289</v>
      </c>
      <c r="CR86" s="33" t="s">
        <v>289</v>
      </c>
      <c r="CS86" s="33" t="s">
        <v>289</v>
      </c>
      <c r="CT86" s="33" t="s">
        <v>289</v>
      </c>
      <c r="CU86" s="33" t="s">
        <v>289</v>
      </c>
      <c r="CV86" s="33" t="s">
        <v>289</v>
      </c>
      <c r="CW86" s="33" t="s">
        <v>289</v>
      </c>
      <c r="CX86" s="33" t="s">
        <v>289</v>
      </c>
      <c r="CY86" s="33" t="s">
        <v>289</v>
      </c>
      <c r="CZ86" s="33" t="s">
        <v>289</v>
      </c>
      <c r="DA86" s="33" t="s">
        <v>289</v>
      </c>
      <c r="DB86" s="33" t="s">
        <v>289</v>
      </c>
      <c r="DC86" s="33" t="s">
        <v>289</v>
      </c>
      <c r="DD86" s="33" t="s">
        <v>289</v>
      </c>
      <c r="DE86" s="33" t="s">
        <v>289</v>
      </c>
      <c r="DF86" s="33" t="s">
        <v>289</v>
      </c>
      <c r="DG86" s="33" t="s">
        <v>289</v>
      </c>
      <c r="DH86" s="33" t="s">
        <v>289</v>
      </c>
      <c r="DI86" s="33" t="s">
        <v>289</v>
      </c>
      <c r="DJ86" s="33" t="s">
        <v>289</v>
      </c>
      <c r="DK86" s="33" t="s">
        <v>289</v>
      </c>
      <c r="DL86" s="33" t="s">
        <v>289</v>
      </c>
      <c r="DM86" s="33" t="s">
        <v>289</v>
      </c>
      <c r="DN86" s="33" t="s">
        <v>289</v>
      </c>
      <c r="DO86" s="33" t="s">
        <v>289</v>
      </c>
      <c r="DP86" s="33" t="s">
        <v>289</v>
      </c>
      <c r="DQ86" s="33" t="s">
        <v>289</v>
      </c>
      <c r="DR86" s="33" t="s">
        <v>289</v>
      </c>
      <c r="DS86" s="33" t="s">
        <v>289</v>
      </c>
      <c r="DT86" s="33" t="s">
        <v>289</v>
      </c>
      <c r="DU86" s="33" t="s">
        <v>289</v>
      </c>
      <c r="DV86" s="33" t="s">
        <v>289</v>
      </c>
      <c r="DW86" s="33" t="s">
        <v>289</v>
      </c>
      <c r="DX86" s="33" t="s">
        <v>289</v>
      </c>
      <c r="DY86" s="33" t="s">
        <v>289</v>
      </c>
      <c r="DZ86" s="33" t="s">
        <v>289</v>
      </c>
      <c r="EA86" s="33" t="s">
        <v>289</v>
      </c>
      <c r="EB86" s="33" t="s">
        <v>289</v>
      </c>
      <c r="EC86" s="33" t="s">
        <v>289</v>
      </c>
      <c r="ED86" s="33" t="s">
        <v>289</v>
      </c>
      <c r="EE86" s="33" t="s">
        <v>289</v>
      </c>
      <c r="EF86" s="33" t="s">
        <v>289</v>
      </c>
      <c r="EG86" s="33" t="s">
        <v>289</v>
      </c>
      <c r="EH86" s="33" t="s">
        <v>289</v>
      </c>
      <c r="EI86" s="33" t="s">
        <v>289</v>
      </c>
      <c r="EJ86" s="33" t="s">
        <v>289</v>
      </c>
      <c r="EK86" s="33" t="s">
        <v>289</v>
      </c>
      <c r="EL86" s="33" t="s">
        <v>289</v>
      </c>
      <c r="EM86" s="33" t="s">
        <v>289</v>
      </c>
      <c r="EN86" s="33" t="s">
        <v>289</v>
      </c>
      <c r="EO86" s="33" t="s">
        <v>289</v>
      </c>
      <c r="EP86" s="33" t="s">
        <v>289</v>
      </c>
      <c r="EQ86" s="33" t="s">
        <v>289</v>
      </c>
      <c r="ER86" s="33" t="s">
        <v>289</v>
      </c>
      <c r="ES86" s="33" t="s">
        <v>289</v>
      </c>
      <c r="ET86" s="33" t="s">
        <v>289</v>
      </c>
      <c r="EU86" s="33" t="s">
        <v>289</v>
      </c>
      <c r="EV86" s="33" t="s">
        <v>289</v>
      </c>
      <c r="EW86" s="33" t="s">
        <v>289</v>
      </c>
      <c r="EX86" s="33" t="s">
        <v>289</v>
      </c>
      <c r="EY86" s="33" t="s">
        <v>289</v>
      </c>
      <c r="EZ86" s="33" t="s">
        <v>289</v>
      </c>
      <c r="FA86" s="33" t="s">
        <v>289</v>
      </c>
      <c r="FB86" s="33" t="s">
        <v>289</v>
      </c>
      <c r="FC86" s="34" t="s">
        <v>289</v>
      </c>
      <c r="FD86" s="34" t="s">
        <v>289</v>
      </c>
      <c r="FE86" s="33" t="s">
        <v>289</v>
      </c>
      <c r="FF86" s="33" t="s">
        <v>289</v>
      </c>
      <c r="FG86" s="33" t="s">
        <v>289</v>
      </c>
      <c r="FH86" s="33" t="s">
        <v>289</v>
      </c>
      <c r="FI86" s="33" t="s">
        <v>289</v>
      </c>
      <c r="FJ86" s="33" t="s">
        <v>289</v>
      </c>
      <c r="FK86" s="33" t="s">
        <v>289</v>
      </c>
      <c r="FL86" s="34"/>
      <c r="FM86" s="33" t="s">
        <v>289</v>
      </c>
      <c r="FN86" s="34" t="s">
        <v>289</v>
      </c>
      <c r="FO86" s="33" t="s">
        <v>289</v>
      </c>
      <c r="FP86" s="33" t="s">
        <v>289</v>
      </c>
      <c r="FQ86" s="33" t="s">
        <v>289</v>
      </c>
      <c r="FR86" s="33" t="s">
        <v>289</v>
      </c>
      <c r="FS86" s="33" t="s">
        <v>289</v>
      </c>
      <c r="FT86" s="33" t="s">
        <v>289</v>
      </c>
      <c r="FU86" s="33" t="s">
        <v>289</v>
      </c>
      <c r="FV86" s="33" t="s">
        <v>289</v>
      </c>
      <c r="FW86" s="33" t="s">
        <v>289</v>
      </c>
      <c r="FX86" s="33" t="s">
        <v>289</v>
      </c>
      <c r="FY86" s="33" t="s">
        <v>289</v>
      </c>
      <c r="FZ86" s="33" t="s">
        <v>289</v>
      </c>
      <c r="GA86" s="33" t="s">
        <v>289</v>
      </c>
      <c r="GB86" s="33" t="s">
        <v>289</v>
      </c>
      <c r="GC86" s="33" t="s">
        <v>289</v>
      </c>
      <c r="GD86" s="33" t="s">
        <v>289</v>
      </c>
      <c r="GE86" s="33" t="s">
        <v>289</v>
      </c>
      <c r="GF86" s="33" t="s">
        <v>289</v>
      </c>
      <c r="GG86" s="33" t="s">
        <v>289</v>
      </c>
      <c r="GH86" s="33" t="s">
        <v>289</v>
      </c>
      <c r="GI86" s="33" t="s">
        <v>289</v>
      </c>
      <c r="GJ86" s="33" t="s">
        <v>289</v>
      </c>
      <c r="GK86" s="33" t="s">
        <v>289</v>
      </c>
      <c r="GL86" s="33" t="s">
        <v>289</v>
      </c>
      <c r="GM86" s="33" t="s">
        <v>289</v>
      </c>
      <c r="GN86" s="33" t="s">
        <v>289</v>
      </c>
      <c r="GO86" s="33" t="s">
        <v>289</v>
      </c>
      <c r="GP86" s="33" t="s">
        <v>289</v>
      </c>
      <c r="GQ86" s="33" t="s">
        <v>289</v>
      </c>
      <c r="GR86" s="33" t="s">
        <v>289</v>
      </c>
      <c r="GS86" s="33" t="s">
        <v>289</v>
      </c>
      <c r="GT86" s="33" t="s">
        <v>289</v>
      </c>
      <c r="GU86" s="33" t="s">
        <v>289</v>
      </c>
      <c r="GV86" s="33" t="s">
        <v>289</v>
      </c>
      <c r="GW86" s="33" t="s">
        <v>289</v>
      </c>
      <c r="GX86" s="33" t="s">
        <v>289</v>
      </c>
      <c r="GY86" s="33" t="s">
        <v>289</v>
      </c>
      <c r="GZ86" s="33" t="s">
        <v>289</v>
      </c>
      <c r="HA86" s="33" t="s">
        <v>289</v>
      </c>
      <c r="HB86" s="33" t="s">
        <v>289</v>
      </c>
      <c r="HC86" s="33" t="s">
        <v>289</v>
      </c>
      <c r="HD86" s="33" t="s">
        <v>289</v>
      </c>
      <c r="HE86" s="33" t="s">
        <v>289</v>
      </c>
      <c r="HF86" s="33" t="s">
        <v>289</v>
      </c>
      <c r="HG86" s="33" t="s">
        <v>289</v>
      </c>
      <c r="HH86" s="33" t="s">
        <v>289</v>
      </c>
      <c r="HI86" s="33" t="s">
        <v>289</v>
      </c>
      <c r="HJ86" s="33" t="s">
        <v>289</v>
      </c>
      <c r="HK86" s="33" t="s">
        <v>289</v>
      </c>
      <c r="HL86" s="33" t="s">
        <v>2453</v>
      </c>
      <c r="HM86" s="33" t="s">
        <v>289</v>
      </c>
      <c r="HN86" s="33" t="s">
        <v>2733</v>
      </c>
      <c r="HO86" s="33" t="s">
        <v>289</v>
      </c>
      <c r="HP86" s="33" t="s">
        <v>2734</v>
      </c>
      <c r="HQ86" s="33" t="s">
        <v>2735</v>
      </c>
      <c r="HR86" s="33" t="s">
        <v>2735</v>
      </c>
      <c r="HS86" s="33" t="s">
        <v>2851</v>
      </c>
      <c r="HT86" s="33" t="s">
        <v>688</v>
      </c>
      <c r="HU86" s="33" t="s">
        <v>2852</v>
      </c>
      <c r="HV86" s="33" t="s">
        <v>289</v>
      </c>
      <c r="HW86" s="33" t="s">
        <v>156</v>
      </c>
      <c r="HX86" s="33" t="s">
        <v>157</v>
      </c>
      <c r="HY86" s="33" t="s">
        <v>2853</v>
      </c>
      <c r="HZ86" s="33">
        <v>12</v>
      </c>
      <c r="IA86" s="33" t="s">
        <v>289</v>
      </c>
      <c r="IB86" s="33" t="s">
        <v>289</v>
      </c>
      <c r="IC86" s="33" t="s">
        <v>289</v>
      </c>
      <c r="ID86" s="33" t="s">
        <v>289</v>
      </c>
      <c r="IE86" s="33" t="s">
        <v>117</v>
      </c>
      <c r="IF86" s="33" t="s">
        <v>289</v>
      </c>
      <c r="IG86" s="33" t="s">
        <v>289</v>
      </c>
      <c r="IH86" s="33" t="s">
        <v>289</v>
      </c>
      <c r="II86" s="33" t="s">
        <v>289</v>
      </c>
      <c r="IJ86" s="33" t="s">
        <v>289</v>
      </c>
      <c r="IK86" s="33" t="s">
        <v>289</v>
      </c>
      <c r="IL86" s="33" t="s">
        <v>289</v>
      </c>
      <c r="IM86" s="33" t="s">
        <v>289</v>
      </c>
      <c r="IN86" s="33" t="s">
        <v>289</v>
      </c>
      <c r="IO86" s="33" t="s">
        <v>289</v>
      </c>
      <c r="IP86" s="33" t="s">
        <v>289</v>
      </c>
      <c r="IQ86" s="33" t="s">
        <v>289</v>
      </c>
      <c r="IR86" s="33"/>
      <c r="IS86" s="33"/>
      <c r="IT86" s="33"/>
      <c r="IU86" s="33"/>
      <c r="IV86" s="33"/>
      <c r="IW86" s="33" t="s">
        <v>289</v>
      </c>
      <c r="IX86" s="33" t="s">
        <v>289</v>
      </c>
      <c r="IY86" s="33">
        <v>153562920</v>
      </c>
      <c r="IZ86" s="33" t="s">
        <v>2854</v>
      </c>
      <c r="JA86" s="33" t="s">
        <v>2855</v>
      </c>
      <c r="JB86" s="33" t="s">
        <v>289</v>
      </c>
      <c r="JC86" s="33">
        <v>42</v>
      </c>
    </row>
    <row r="87" spans="2:263" x14ac:dyDescent="0.35">
      <c r="B87" s="33" t="s">
        <v>2859</v>
      </c>
      <c r="C87" s="33" t="s">
        <v>2856</v>
      </c>
      <c r="D87" s="33" t="s">
        <v>2857</v>
      </c>
      <c r="E87" s="33" t="s">
        <v>2379</v>
      </c>
      <c r="F87" s="33"/>
      <c r="G87" s="33"/>
      <c r="H87" s="33">
        <v>0</v>
      </c>
      <c r="I87" s="33" t="s">
        <v>2379</v>
      </c>
      <c r="J87" s="33" t="s">
        <v>244</v>
      </c>
      <c r="K87" s="33" t="s">
        <v>289</v>
      </c>
      <c r="L87" s="33" t="s">
        <v>245</v>
      </c>
      <c r="M87" s="33" t="s">
        <v>244</v>
      </c>
      <c r="N87" s="33" t="s">
        <v>244</v>
      </c>
      <c r="O87" s="33" t="s">
        <v>246</v>
      </c>
      <c r="P87" s="33" t="s">
        <v>289</v>
      </c>
      <c r="Q87" s="33" t="s">
        <v>247</v>
      </c>
      <c r="R87" s="33" t="s">
        <v>248</v>
      </c>
      <c r="S87" s="33" t="s">
        <v>140</v>
      </c>
      <c r="T87" s="33" t="s">
        <v>249</v>
      </c>
      <c r="U87" s="33" t="s">
        <v>248</v>
      </c>
      <c r="V87" s="33" t="s">
        <v>529</v>
      </c>
      <c r="W87" s="33" t="s">
        <v>140</v>
      </c>
      <c r="X87" s="33" t="s">
        <v>248</v>
      </c>
      <c r="Y87" s="33" t="s">
        <v>289</v>
      </c>
      <c r="Z87" s="34" t="s">
        <v>248</v>
      </c>
      <c r="AA87" s="33" t="s">
        <v>251</v>
      </c>
      <c r="AB87" s="33" t="s">
        <v>289</v>
      </c>
      <c r="AC87" s="34" t="s">
        <v>251</v>
      </c>
      <c r="AD87" s="33" t="s">
        <v>2361</v>
      </c>
      <c r="AE87" s="33" t="s">
        <v>111</v>
      </c>
      <c r="AF87" s="33" t="s">
        <v>110</v>
      </c>
      <c r="AG87" s="33" t="s">
        <v>251</v>
      </c>
      <c r="AH87" s="33" t="s">
        <v>2452</v>
      </c>
      <c r="AI87" s="33" t="s">
        <v>112</v>
      </c>
      <c r="AJ87" s="33" t="s">
        <v>289</v>
      </c>
      <c r="AK87" s="33" t="s">
        <v>112</v>
      </c>
      <c r="AL87" s="33" t="s">
        <v>289</v>
      </c>
      <c r="AM87" s="33" t="s">
        <v>2340</v>
      </c>
      <c r="AN87" s="33" t="s">
        <v>289</v>
      </c>
      <c r="AO87" s="33" t="s">
        <v>289</v>
      </c>
      <c r="AP87" s="33" t="s">
        <v>289</v>
      </c>
      <c r="AQ87" s="33" t="s">
        <v>289</v>
      </c>
      <c r="AR87" s="33" t="s">
        <v>289</v>
      </c>
      <c r="AS87" s="33" t="s">
        <v>289</v>
      </c>
      <c r="AT87" s="33" t="s">
        <v>289</v>
      </c>
      <c r="AU87" s="33" t="s">
        <v>289</v>
      </c>
      <c r="AV87" s="33" t="s">
        <v>289</v>
      </c>
      <c r="AW87" s="33" t="s">
        <v>289</v>
      </c>
      <c r="AX87" s="33" t="s">
        <v>289</v>
      </c>
      <c r="AY87" s="33" t="s">
        <v>289</v>
      </c>
      <c r="AZ87" s="33" t="s">
        <v>289</v>
      </c>
      <c r="BA87" s="33" t="s">
        <v>289</v>
      </c>
      <c r="BB87" s="33" t="s">
        <v>289</v>
      </c>
      <c r="BC87" s="33" t="s">
        <v>289</v>
      </c>
      <c r="BD87" s="33" t="s">
        <v>289</v>
      </c>
      <c r="BE87" s="33" t="s">
        <v>289</v>
      </c>
      <c r="BF87" s="33" t="s">
        <v>289</v>
      </c>
      <c r="BG87" s="33" t="s">
        <v>289</v>
      </c>
      <c r="BH87" s="33" t="s">
        <v>289</v>
      </c>
      <c r="BI87" s="33" t="s">
        <v>289</v>
      </c>
      <c r="BJ87" s="33" t="s">
        <v>289</v>
      </c>
      <c r="BK87" s="33" t="s">
        <v>289</v>
      </c>
      <c r="BL87" s="33" t="s">
        <v>289</v>
      </c>
      <c r="BM87" s="33" t="s">
        <v>289</v>
      </c>
      <c r="BN87" s="33" t="s">
        <v>289</v>
      </c>
      <c r="BO87" s="33" t="s">
        <v>289</v>
      </c>
      <c r="BP87" s="33" t="s">
        <v>289</v>
      </c>
      <c r="BQ87" s="33" t="s">
        <v>289</v>
      </c>
      <c r="BR87" s="33" t="s">
        <v>289</v>
      </c>
      <c r="BS87" s="33" t="s">
        <v>289</v>
      </c>
      <c r="BT87" s="33" t="s">
        <v>289</v>
      </c>
      <c r="BU87" s="33" t="s">
        <v>289</v>
      </c>
      <c r="BV87" s="33" t="s">
        <v>289</v>
      </c>
      <c r="BW87" s="33" t="s">
        <v>289</v>
      </c>
      <c r="BX87" s="33" t="s">
        <v>289</v>
      </c>
      <c r="BY87" s="33" t="s">
        <v>289</v>
      </c>
      <c r="BZ87" s="33" t="s">
        <v>289</v>
      </c>
      <c r="CA87" s="33" t="s">
        <v>289</v>
      </c>
      <c r="CB87" s="33" t="s">
        <v>289</v>
      </c>
      <c r="CC87" s="33" t="s">
        <v>289</v>
      </c>
      <c r="CD87" s="33" t="s">
        <v>289</v>
      </c>
      <c r="CE87" s="33" t="s">
        <v>289</v>
      </c>
      <c r="CF87" s="33" t="s">
        <v>289</v>
      </c>
      <c r="CG87" s="33" t="s">
        <v>289</v>
      </c>
      <c r="CH87" s="33" t="s">
        <v>289</v>
      </c>
      <c r="CI87" s="33" t="s">
        <v>289</v>
      </c>
      <c r="CJ87" s="33" t="s">
        <v>289</v>
      </c>
      <c r="CK87" s="33" t="s">
        <v>289</v>
      </c>
      <c r="CL87" s="33" t="s">
        <v>289</v>
      </c>
      <c r="CM87" s="33" t="s">
        <v>289</v>
      </c>
      <c r="CN87" s="33" t="s">
        <v>289</v>
      </c>
      <c r="CO87" s="33" t="s">
        <v>289</v>
      </c>
      <c r="CP87" s="33" t="s">
        <v>289</v>
      </c>
      <c r="CQ87" s="33" t="s">
        <v>289</v>
      </c>
      <c r="CR87" s="33" t="s">
        <v>289</v>
      </c>
      <c r="CS87" s="33" t="s">
        <v>289</v>
      </c>
      <c r="CT87" s="33" t="s">
        <v>289</v>
      </c>
      <c r="CU87" s="33" t="s">
        <v>289</v>
      </c>
      <c r="CV87" s="33" t="s">
        <v>289</v>
      </c>
      <c r="CW87" s="33" t="s">
        <v>289</v>
      </c>
      <c r="CX87" s="33" t="s">
        <v>289</v>
      </c>
      <c r="CY87" s="33" t="s">
        <v>289</v>
      </c>
      <c r="CZ87" s="33" t="s">
        <v>289</v>
      </c>
      <c r="DA87" s="33" t="s">
        <v>289</v>
      </c>
      <c r="DB87" s="33" t="s">
        <v>289</v>
      </c>
      <c r="DC87" s="33" t="s">
        <v>289</v>
      </c>
      <c r="DD87" s="33" t="s">
        <v>289</v>
      </c>
      <c r="DE87" s="33" t="s">
        <v>289</v>
      </c>
      <c r="DF87" s="33" t="s">
        <v>289</v>
      </c>
      <c r="DG87" s="33" t="s">
        <v>289</v>
      </c>
      <c r="DH87" s="33" t="s">
        <v>289</v>
      </c>
      <c r="DI87" s="33" t="s">
        <v>289</v>
      </c>
      <c r="DJ87" s="33" t="s">
        <v>289</v>
      </c>
      <c r="DK87" s="33" t="s">
        <v>289</v>
      </c>
      <c r="DL87" s="33" t="s">
        <v>289</v>
      </c>
      <c r="DM87" s="33" t="s">
        <v>289</v>
      </c>
      <c r="DN87" s="33" t="s">
        <v>289</v>
      </c>
      <c r="DO87" s="33" t="s">
        <v>289</v>
      </c>
      <c r="DP87" s="33" t="s">
        <v>289</v>
      </c>
      <c r="DQ87" s="33" t="s">
        <v>289</v>
      </c>
      <c r="DR87" s="33" t="s">
        <v>289</v>
      </c>
      <c r="DS87" s="33" t="s">
        <v>289</v>
      </c>
      <c r="DT87" s="33" t="s">
        <v>289</v>
      </c>
      <c r="DU87" s="33" t="s">
        <v>289</v>
      </c>
      <c r="DV87" s="33" t="s">
        <v>289</v>
      </c>
      <c r="DW87" s="33" t="s">
        <v>289</v>
      </c>
      <c r="DX87" s="33" t="s">
        <v>289</v>
      </c>
      <c r="DY87" s="33" t="s">
        <v>289</v>
      </c>
      <c r="DZ87" s="33" t="s">
        <v>289</v>
      </c>
      <c r="EA87" s="33" t="s">
        <v>289</v>
      </c>
      <c r="EB87" s="33" t="s">
        <v>289</v>
      </c>
      <c r="EC87" s="33" t="s">
        <v>289</v>
      </c>
      <c r="ED87" s="33" t="s">
        <v>289</v>
      </c>
      <c r="EE87" s="33" t="s">
        <v>289</v>
      </c>
      <c r="EF87" s="33" t="s">
        <v>289</v>
      </c>
      <c r="EG87" s="33" t="s">
        <v>289</v>
      </c>
      <c r="EH87" s="33" t="s">
        <v>289</v>
      </c>
      <c r="EI87" s="33" t="s">
        <v>289</v>
      </c>
      <c r="EJ87" s="33" t="s">
        <v>289</v>
      </c>
      <c r="EK87" s="33" t="s">
        <v>289</v>
      </c>
      <c r="EL87" s="33" t="s">
        <v>289</v>
      </c>
      <c r="EM87" s="33" t="s">
        <v>289</v>
      </c>
      <c r="EN87" s="33" t="s">
        <v>289</v>
      </c>
      <c r="EO87" s="33" t="s">
        <v>289</v>
      </c>
      <c r="EP87" s="33" t="s">
        <v>289</v>
      </c>
      <c r="EQ87" s="33" t="s">
        <v>289</v>
      </c>
      <c r="ER87" s="33" t="s">
        <v>289</v>
      </c>
      <c r="ES87" s="33" t="s">
        <v>289</v>
      </c>
      <c r="ET87" s="33" t="s">
        <v>289</v>
      </c>
      <c r="EU87" s="33" t="s">
        <v>289</v>
      </c>
      <c r="EV87" s="33" t="s">
        <v>289</v>
      </c>
      <c r="EW87" s="33" t="s">
        <v>289</v>
      </c>
      <c r="EX87" s="33" t="s">
        <v>289</v>
      </c>
      <c r="EY87" s="33" t="s">
        <v>289</v>
      </c>
      <c r="EZ87" s="33" t="s">
        <v>289</v>
      </c>
      <c r="FA87" s="33" t="s">
        <v>289</v>
      </c>
      <c r="FB87" s="33" t="s">
        <v>289</v>
      </c>
      <c r="FC87" s="34" t="s">
        <v>289</v>
      </c>
      <c r="FD87" s="34" t="s">
        <v>289</v>
      </c>
      <c r="FE87" s="33" t="s">
        <v>289</v>
      </c>
      <c r="FF87" s="33" t="s">
        <v>289</v>
      </c>
      <c r="FG87" s="33" t="s">
        <v>289</v>
      </c>
      <c r="FH87" s="33" t="s">
        <v>289</v>
      </c>
      <c r="FI87" s="33" t="s">
        <v>289</v>
      </c>
      <c r="FJ87" s="33" t="s">
        <v>289</v>
      </c>
      <c r="FK87" s="33" t="s">
        <v>289</v>
      </c>
      <c r="FL87" s="34" t="s">
        <v>289</v>
      </c>
      <c r="FM87" s="33" t="s">
        <v>289</v>
      </c>
      <c r="FN87" s="34" t="s">
        <v>289</v>
      </c>
      <c r="FO87" s="33" t="s">
        <v>289</v>
      </c>
      <c r="FP87" s="33" t="s">
        <v>289</v>
      </c>
      <c r="FQ87" s="33" t="s">
        <v>289</v>
      </c>
      <c r="FR87" s="33" t="s">
        <v>289</v>
      </c>
      <c r="FS87" s="33" t="s">
        <v>289</v>
      </c>
      <c r="FT87" s="33" t="s">
        <v>289</v>
      </c>
      <c r="FU87" s="33" t="s">
        <v>289</v>
      </c>
      <c r="FV87" s="33" t="s">
        <v>289</v>
      </c>
      <c r="FW87" s="33" t="s">
        <v>289</v>
      </c>
      <c r="FX87" s="33" t="s">
        <v>289</v>
      </c>
      <c r="FY87" s="33" t="s">
        <v>289</v>
      </c>
      <c r="FZ87" s="33" t="s">
        <v>289</v>
      </c>
      <c r="GA87" s="33" t="s">
        <v>289</v>
      </c>
      <c r="GB87" s="33" t="s">
        <v>289</v>
      </c>
      <c r="GC87" s="33" t="s">
        <v>289</v>
      </c>
      <c r="GD87" s="33" t="s">
        <v>289</v>
      </c>
      <c r="GE87" s="33" t="s">
        <v>289</v>
      </c>
      <c r="GF87" s="33" t="s">
        <v>289</v>
      </c>
      <c r="GG87" s="33" t="s">
        <v>289</v>
      </c>
      <c r="GH87" s="33" t="s">
        <v>289</v>
      </c>
      <c r="GI87" s="33" t="s">
        <v>289</v>
      </c>
      <c r="GJ87" s="33" t="s">
        <v>289</v>
      </c>
      <c r="GK87" s="33" t="s">
        <v>289</v>
      </c>
      <c r="GL87" s="33" t="s">
        <v>289</v>
      </c>
      <c r="GM87" s="33" t="s">
        <v>289</v>
      </c>
      <c r="GN87" s="33" t="s">
        <v>289</v>
      </c>
      <c r="GO87" s="33" t="s">
        <v>289</v>
      </c>
      <c r="GP87" s="33" t="s">
        <v>289</v>
      </c>
      <c r="GQ87" s="33" t="s">
        <v>289</v>
      </c>
      <c r="GR87" s="33" t="s">
        <v>289</v>
      </c>
      <c r="GS87" s="33" t="s">
        <v>289</v>
      </c>
      <c r="GT87" s="33" t="s">
        <v>289</v>
      </c>
      <c r="GU87" s="33" t="s">
        <v>289</v>
      </c>
      <c r="GV87" s="33" t="s">
        <v>289</v>
      </c>
      <c r="GW87" s="33" t="s">
        <v>289</v>
      </c>
      <c r="GX87" s="33" t="s">
        <v>289</v>
      </c>
      <c r="GY87" s="33" t="s">
        <v>289</v>
      </c>
      <c r="GZ87" s="33" t="s">
        <v>289</v>
      </c>
      <c r="HA87" s="33" t="s">
        <v>289</v>
      </c>
      <c r="HB87" s="33" t="s">
        <v>289</v>
      </c>
      <c r="HC87" s="33" t="s">
        <v>289</v>
      </c>
      <c r="HD87" s="33" t="s">
        <v>289</v>
      </c>
      <c r="HE87" s="33" t="s">
        <v>289</v>
      </c>
      <c r="HF87" s="33" t="s">
        <v>289</v>
      </c>
      <c r="HG87" s="33" t="s">
        <v>289</v>
      </c>
      <c r="HH87" s="33" t="s">
        <v>289</v>
      </c>
      <c r="HI87" s="33" t="s">
        <v>289</v>
      </c>
      <c r="HJ87" s="33" t="s">
        <v>289</v>
      </c>
      <c r="HK87" s="33" t="s">
        <v>289</v>
      </c>
      <c r="HL87" s="33" t="s">
        <v>2453</v>
      </c>
      <c r="HM87" s="33" t="s">
        <v>289</v>
      </c>
      <c r="HN87" s="33" t="s">
        <v>2781</v>
      </c>
      <c r="HO87" s="33" t="s">
        <v>289</v>
      </c>
      <c r="HP87" s="33" t="s">
        <v>2782</v>
      </c>
      <c r="HQ87" s="33" t="s">
        <v>2783</v>
      </c>
      <c r="HR87" s="33" t="s">
        <v>2783</v>
      </c>
      <c r="HS87" s="33" t="s">
        <v>2457</v>
      </c>
      <c r="HT87" s="33" t="s">
        <v>745</v>
      </c>
      <c r="HU87" s="33" t="s">
        <v>2458</v>
      </c>
      <c r="HV87" s="33" t="s">
        <v>289</v>
      </c>
      <c r="HW87" s="33" t="s">
        <v>289</v>
      </c>
      <c r="HX87" s="33" t="s">
        <v>289</v>
      </c>
      <c r="HY87" s="33" t="s">
        <v>289</v>
      </c>
      <c r="HZ87" s="33" t="s">
        <v>289</v>
      </c>
      <c r="IA87" s="33">
        <v>10</v>
      </c>
      <c r="IB87" s="33" t="s">
        <v>289</v>
      </c>
      <c r="IC87" s="33" t="s">
        <v>176</v>
      </c>
      <c r="ID87" s="33">
        <v>10</v>
      </c>
      <c r="IE87" s="33" t="s">
        <v>112</v>
      </c>
      <c r="IF87" s="33" t="s">
        <v>2858</v>
      </c>
      <c r="IG87" s="33">
        <v>0</v>
      </c>
      <c r="IH87" s="33">
        <v>0</v>
      </c>
      <c r="II87" s="33">
        <v>0</v>
      </c>
      <c r="IJ87" s="33">
        <v>1</v>
      </c>
      <c r="IK87" s="33">
        <v>0</v>
      </c>
      <c r="IL87" s="33">
        <v>1</v>
      </c>
      <c r="IM87" s="33">
        <v>0</v>
      </c>
      <c r="IN87" s="33">
        <v>0</v>
      </c>
      <c r="IO87" s="33">
        <v>0</v>
      </c>
      <c r="IP87" s="33">
        <v>0</v>
      </c>
      <c r="IQ87" s="33" t="s">
        <v>289</v>
      </c>
      <c r="IR87" s="33"/>
      <c r="IS87" s="33"/>
      <c r="IT87" s="33"/>
      <c r="IU87" s="33"/>
      <c r="IV87" s="33"/>
      <c r="IW87" s="33" t="s">
        <v>289</v>
      </c>
      <c r="IX87" s="33" t="s">
        <v>289</v>
      </c>
      <c r="IY87" s="33">
        <v>153729598</v>
      </c>
      <c r="IZ87" s="33" t="s">
        <v>2859</v>
      </c>
      <c r="JA87" s="33" t="s">
        <v>2860</v>
      </c>
      <c r="JB87" s="33" t="s">
        <v>289</v>
      </c>
      <c r="JC87" s="33">
        <v>73</v>
      </c>
    </row>
    <row r="88" spans="2:263" x14ac:dyDescent="0.35">
      <c r="B88" s="33" t="s">
        <v>2864</v>
      </c>
      <c r="C88" s="33" t="s">
        <v>2861</v>
      </c>
      <c r="D88" s="33" t="s">
        <v>2862</v>
      </c>
      <c r="E88" s="33" t="s">
        <v>2379</v>
      </c>
      <c r="F88" s="33"/>
      <c r="G88" s="33"/>
      <c r="H88" s="33" t="s">
        <v>289</v>
      </c>
      <c r="I88" s="33" t="s">
        <v>2379</v>
      </c>
      <c r="J88" s="33" t="s">
        <v>244</v>
      </c>
      <c r="K88" s="33" t="s">
        <v>289</v>
      </c>
      <c r="L88" s="33" t="s">
        <v>245</v>
      </c>
      <c r="M88" s="33" t="s">
        <v>244</v>
      </c>
      <c r="N88" s="33" t="s">
        <v>244</v>
      </c>
      <c r="O88" s="33" t="s">
        <v>246</v>
      </c>
      <c r="P88" s="33" t="s">
        <v>289</v>
      </c>
      <c r="Q88" s="33" t="s">
        <v>247</v>
      </c>
      <c r="R88" s="33" t="s">
        <v>248</v>
      </c>
      <c r="S88" s="33" t="s">
        <v>140</v>
      </c>
      <c r="T88" s="33" t="s">
        <v>249</v>
      </c>
      <c r="U88" s="33" t="s">
        <v>248</v>
      </c>
      <c r="V88" s="33" t="s">
        <v>529</v>
      </c>
      <c r="W88" s="33" t="s">
        <v>140</v>
      </c>
      <c r="X88" s="33" t="s">
        <v>248</v>
      </c>
      <c r="Y88" s="33" t="s">
        <v>289</v>
      </c>
      <c r="Z88" s="34" t="s">
        <v>248</v>
      </c>
      <c r="AA88" s="33" t="s">
        <v>251</v>
      </c>
      <c r="AB88" s="33" t="s">
        <v>289</v>
      </c>
      <c r="AC88" s="34" t="s">
        <v>251</v>
      </c>
      <c r="AD88" s="33" t="s">
        <v>2361</v>
      </c>
      <c r="AE88" s="33" t="s">
        <v>111</v>
      </c>
      <c r="AF88" s="33" t="s">
        <v>110</v>
      </c>
      <c r="AG88" s="33" t="s">
        <v>251</v>
      </c>
      <c r="AH88" s="33" t="s">
        <v>2452</v>
      </c>
      <c r="AI88" s="33" t="s">
        <v>112</v>
      </c>
      <c r="AJ88" s="33" t="s">
        <v>289</v>
      </c>
      <c r="AK88" s="33" t="s">
        <v>112</v>
      </c>
      <c r="AL88" s="33" t="s">
        <v>289</v>
      </c>
      <c r="AM88" s="33" t="s">
        <v>2328</v>
      </c>
      <c r="AN88" s="33" t="s">
        <v>289</v>
      </c>
      <c r="AO88" s="33" t="s">
        <v>289</v>
      </c>
      <c r="AP88" s="33" t="s">
        <v>289</v>
      </c>
      <c r="AQ88" s="33" t="s">
        <v>289</v>
      </c>
      <c r="AR88" s="33" t="s">
        <v>289</v>
      </c>
      <c r="AS88" s="33" t="s">
        <v>289</v>
      </c>
      <c r="AT88" s="33" t="s">
        <v>289</v>
      </c>
      <c r="AU88" s="33" t="s">
        <v>289</v>
      </c>
      <c r="AV88" s="33" t="s">
        <v>289</v>
      </c>
      <c r="AW88" s="33" t="s">
        <v>289</v>
      </c>
      <c r="AX88" s="33" t="s">
        <v>289</v>
      </c>
      <c r="AY88" s="33" t="s">
        <v>289</v>
      </c>
      <c r="AZ88" s="33" t="s">
        <v>289</v>
      </c>
      <c r="BA88" s="33" t="s">
        <v>289</v>
      </c>
      <c r="BB88" s="33" t="s">
        <v>289</v>
      </c>
      <c r="BC88" s="33" t="s">
        <v>289</v>
      </c>
      <c r="BD88" s="33" t="s">
        <v>289</v>
      </c>
      <c r="BE88" s="33" t="s">
        <v>289</v>
      </c>
      <c r="BF88" s="33" t="s">
        <v>289</v>
      </c>
      <c r="BG88" s="33" t="s">
        <v>289</v>
      </c>
      <c r="BH88" s="33" t="s">
        <v>289</v>
      </c>
      <c r="BI88" s="33" t="s">
        <v>289</v>
      </c>
      <c r="BJ88" s="33" t="s">
        <v>289</v>
      </c>
      <c r="BK88" s="33" t="s">
        <v>289</v>
      </c>
      <c r="BL88" s="33" t="s">
        <v>289</v>
      </c>
      <c r="BM88" s="33" t="s">
        <v>289</v>
      </c>
      <c r="BN88" s="33" t="s">
        <v>289</v>
      </c>
      <c r="BO88" s="33" t="s">
        <v>289</v>
      </c>
      <c r="BP88" s="33" t="s">
        <v>289</v>
      </c>
      <c r="BQ88" s="33" t="s">
        <v>289</v>
      </c>
      <c r="BR88" s="33" t="s">
        <v>289</v>
      </c>
      <c r="BS88" s="33" t="s">
        <v>289</v>
      </c>
      <c r="BT88" s="33" t="s">
        <v>289</v>
      </c>
      <c r="BU88" s="33" t="s">
        <v>289</v>
      </c>
      <c r="BV88" s="33" t="s">
        <v>289</v>
      </c>
      <c r="BW88" s="33" t="s">
        <v>289</v>
      </c>
      <c r="BX88" s="33" t="s">
        <v>289</v>
      </c>
      <c r="BY88" s="33" t="s">
        <v>289</v>
      </c>
      <c r="BZ88" s="33" t="s">
        <v>289</v>
      </c>
      <c r="CA88" s="33" t="s">
        <v>289</v>
      </c>
      <c r="CB88" s="33" t="s">
        <v>289</v>
      </c>
      <c r="CC88" s="33" t="s">
        <v>289</v>
      </c>
      <c r="CD88" s="33" t="s">
        <v>289</v>
      </c>
      <c r="CE88" s="33" t="s">
        <v>289</v>
      </c>
      <c r="CF88" s="33" t="s">
        <v>289</v>
      </c>
      <c r="CG88" s="33" t="s">
        <v>289</v>
      </c>
      <c r="CH88" s="33" t="s">
        <v>289</v>
      </c>
      <c r="CI88" s="33" t="s">
        <v>289</v>
      </c>
      <c r="CJ88" s="33" t="s">
        <v>289</v>
      </c>
      <c r="CK88" s="33" t="s">
        <v>289</v>
      </c>
      <c r="CL88" s="33" t="s">
        <v>289</v>
      </c>
      <c r="CM88" s="33" t="s">
        <v>289</v>
      </c>
      <c r="CN88" s="33" t="s">
        <v>289</v>
      </c>
      <c r="CO88" s="33" t="s">
        <v>289</v>
      </c>
      <c r="CP88" s="33" t="s">
        <v>289</v>
      </c>
      <c r="CQ88" s="33" t="s">
        <v>289</v>
      </c>
      <c r="CR88" s="33" t="s">
        <v>289</v>
      </c>
      <c r="CS88" s="33" t="s">
        <v>289</v>
      </c>
      <c r="CT88" s="33" t="s">
        <v>289</v>
      </c>
      <c r="CU88" s="33" t="s">
        <v>289</v>
      </c>
      <c r="CV88" s="33" t="s">
        <v>289</v>
      </c>
      <c r="CW88" s="33" t="s">
        <v>289</v>
      </c>
      <c r="CX88" s="33" t="s">
        <v>289</v>
      </c>
      <c r="CY88" s="33" t="s">
        <v>289</v>
      </c>
      <c r="CZ88" s="33" t="s">
        <v>289</v>
      </c>
      <c r="DA88" s="33" t="s">
        <v>289</v>
      </c>
      <c r="DB88" s="33" t="s">
        <v>289</v>
      </c>
      <c r="DC88" s="33" t="s">
        <v>289</v>
      </c>
      <c r="DD88" s="33" t="s">
        <v>289</v>
      </c>
      <c r="DE88" s="33" t="s">
        <v>289</v>
      </c>
      <c r="DF88" s="33" t="s">
        <v>289</v>
      </c>
      <c r="DG88" s="33" t="s">
        <v>289</v>
      </c>
      <c r="DH88" s="33" t="s">
        <v>289</v>
      </c>
      <c r="DI88" s="33" t="s">
        <v>289</v>
      </c>
      <c r="DJ88" s="33" t="s">
        <v>289</v>
      </c>
      <c r="DK88" s="33" t="s">
        <v>289</v>
      </c>
      <c r="DL88" s="33" t="s">
        <v>289</v>
      </c>
      <c r="DM88" s="33" t="s">
        <v>289</v>
      </c>
      <c r="DN88" s="33" t="s">
        <v>289</v>
      </c>
      <c r="DO88" s="33" t="s">
        <v>289</v>
      </c>
      <c r="DP88" s="33" t="s">
        <v>289</v>
      </c>
      <c r="DQ88" s="33" t="s">
        <v>289</v>
      </c>
      <c r="DR88" s="33" t="s">
        <v>289</v>
      </c>
      <c r="DS88" s="33" t="s">
        <v>289</v>
      </c>
      <c r="DT88" s="33" t="s">
        <v>289</v>
      </c>
      <c r="DU88" s="33" t="s">
        <v>289</v>
      </c>
      <c r="DV88" s="33" t="s">
        <v>289</v>
      </c>
      <c r="DW88" s="33" t="s">
        <v>289</v>
      </c>
      <c r="DX88" s="33" t="s">
        <v>289</v>
      </c>
      <c r="DY88" s="33" t="s">
        <v>289</v>
      </c>
      <c r="DZ88" s="33" t="s">
        <v>289</v>
      </c>
      <c r="EA88" s="33" t="s">
        <v>289</v>
      </c>
      <c r="EB88" s="33" t="s">
        <v>289</v>
      </c>
      <c r="EC88" s="33" t="s">
        <v>289</v>
      </c>
      <c r="ED88" s="33" t="s">
        <v>289</v>
      </c>
      <c r="EE88" s="33" t="s">
        <v>289</v>
      </c>
      <c r="EF88" s="33" t="s">
        <v>289</v>
      </c>
      <c r="EG88" s="33" t="s">
        <v>289</v>
      </c>
      <c r="EH88" s="33" t="s">
        <v>289</v>
      </c>
      <c r="EI88" s="33" t="s">
        <v>289</v>
      </c>
      <c r="EJ88" s="33" t="s">
        <v>289</v>
      </c>
      <c r="EK88" s="33" t="s">
        <v>289</v>
      </c>
      <c r="EL88" s="33" t="s">
        <v>289</v>
      </c>
      <c r="EM88" s="33" t="s">
        <v>289</v>
      </c>
      <c r="EN88" s="33" t="s">
        <v>289</v>
      </c>
      <c r="EO88" s="33" t="s">
        <v>289</v>
      </c>
      <c r="EP88" s="33" t="s">
        <v>289</v>
      </c>
      <c r="EQ88" s="33" t="s">
        <v>289</v>
      </c>
      <c r="ER88" s="33" t="s">
        <v>289</v>
      </c>
      <c r="ES88" s="33" t="s">
        <v>289</v>
      </c>
      <c r="ET88" s="33" t="s">
        <v>289</v>
      </c>
      <c r="EU88" s="33" t="s">
        <v>289</v>
      </c>
      <c r="EV88" s="33" t="s">
        <v>289</v>
      </c>
      <c r="EW88" s="33" t="s">
        <v>289</v>
      </c>
      <c r="EX88" s="33" t="s">
        <v>289</v>
      </c>
      <c r="EY88" s="33" t="s">
        <v>289</v>
      </c>
      <c r="EZ88" s="33" t="s">
        <v>289</v>
      </c>
      <c r="FA88" s="33" t="s">
        <v>289</v>
      </c>
      <c r="FB88" s="33" t="s">
        <v>289</v>
      </c>
      <c r="FC88" s="34" t="s">
        <v>289</v>
      </c>
      <c r="FD88" s="34" t="s">
        <v>289</v>
      </c>
      <c r="FE88" s="33" t="s">
        <v>289</v>
      </c>
      <c r="FF88" s="33" t="s">
        <v>289</v>
      </c>
      <c r="FG88" s="33" t="s">
        <v>289</v>
      </c>
      <c r="FH88" s="33" t="s">
        <v>289</v>
      </c>
      <c r="FI88" s="33" t="s">
        <v>289</v>
      </c>
      <c r="FJ88" s="33" t="s">
        <v>289</v>
      </c>
      <c r="FK88" s="33" t="s">
        <v>289</v>
      </c>
      <c r="FL88" s="34" t="s">
        <v>289</v>
      </c>
      <c r="FM88" s="33" t="s">
        <v>289</v>
      </c>
      <c r="FN88" s="34" t="s">
        <v>289</v>
      </c>
      <c r="FO88" s="33" t="s">
        <v>289</v>
      </c>
      <c r="FP88" s="33" t="s">
        <v>289</v>
      </c>
      <c r="FQ88" s="33" t="s">
        <v>289</v>
      </c>
      <c r="FR88" s="33" t="s">
        <v>289</v>
      </c>
      <c r="FS88" s="33" t="s">
        <v>289</v>
      </c>
      <c r="FT88" s="33" t="s">
        <v>289</v>
      </c>
      <c r="FU88" s="33" t="s">
        <v>289</v>
      </c>
      <c r="FV88" s="33" t="s">
        <v>289</v>
      </c>
      <c r="FW88" s="33" t="s">
        <v>289</v>
      </c>
      <c r="FX88" s="33" t="s">
        <v>289</v>
      </c>
      <c r="FY88" s="33" t="s">
        <v>289</v>
      </c>
      <c r="FZ88" s="33" t="s">
        <v>289</v>
      </c>
      <c r="GA88" s="33" t="s">
        <v>289</v>
      </c>
      <c r="GB88" s="33" t="s">
        <v>289</v>
      </c>
      <c r="GC88" s="33" t="s">
        <v>289</v>
      </c>
      <c r="GD88" s="33" t="s">
        <v>289</v>
      </c>
      <c r="GE88" s="33" t="s">
        <v>289</v>
      </c>
      <c r="GF88" s="33" t="s">
        <v>289</v>
      </c>
      <c r="GG88" s="33" t="s">
        <v>289</v>
      </c>
      <c r="GH88" s="33" t="s">
        <v>289</v>
      </c>
      <c r="GI88" s="33" t="s">
        <v>289</v>
      </c>
      <c r="GJ88" s="33" t="s">
        <v>289</v>
      </c>
      <c r="GK88" s="33" t="s">
        <v>289</v>
      </c>
      <c r="GL88" s="33" t="s">
        <v>289</v>
      </c>
      <c r="GM88" s="33" t="s">
        <v>289</v>
      </c>
      <c r="GN88" s="33" t="s">
        <v>289</v>
      </c>
      <c r="GO88" s="33" t="s">
        <v>289</v>
      </c>
      <c r="GP88" s="33" t="s">
        <v>289</v>
      </c>
      <c r="GQ88" s="33" t="s">
        <v>289</v>
      </c>
      <c r="GR88" s="33" t="s">
        <v>289</v>
      </c>
      <c r="GS88" s="33" t="s">
        <v>289</v>
      </c>
      <c r="GT88" s="33" t="s">
        <v>289</v>
      </c>
      <c r="GU88" s="33" t="s">
        <v>289</v>
      </c>
      <c r="GV88" s="33" t="s">
        <v>289</v>
      </c>
      <c r="GW88" s="33" t="s">
        <v>289</v>
      </c>
      <c r="GX88" s="33" t="s">
        <v>289</v>
      </c>
      <c r="GY88" s="33" t="s">
        <v>289</v>
      </c>
      <c r="GZ88" s="33" t="s">
        <v>289</v>
      </c>
      <c r="HA88" s="33" t="s">
        <v>289</v>
      </c>
      <c r="HB88" s="33" t="s">
        <v>289</v>
      </c>
      <c r="HC88" s="33" t="s">
        <v>289</v>
      </c>
      <c r="HD88" s="33" t="s">
        <v>289</v>
      </c>
      <c r="HE88" s="33" t="s">
        <v>289</v>
      </c>
      <c r="HF88" s="33" t="s">
        <v>289</v>
      </c>
      <c r="HG88" s="33" t="s">
        <v>289</v>
      </c>
      <c r="HH88" s="33" t="s">
        <v>289</v>
      </c>
      <c r="HI88" s="33" t="s">
        <v>289</v>
      </c>
      <c r="HJ88" s="33" t="s">
        <v>289</v>
      </c>
      <c r="HK88" s="33" t="s">
        <v>289</v>
      </c>
      <c r="HL88" s="33" t="s">
        <v>2453</v>
      </c>
      <c r="HM88" s="33" t="s">
        <v>289</v>
      </c>
      <c r="HN88" s="33" t="s">
        <v>2781</v>
      </c>
      <c r="HO88" s="33" t="s">
        <v>289</v>
      </c>
      <c r="HP88" s="33" t="s">
        <v>2782</v>
      </c>
      <c r="HQ88" s="33" t="s">
        <v>2783</v>
      </c>
      <c r="HR88" s="33" t="s">
        <v>2783</v>
      </c>
      <c r="HS88" s="33" t="s">
        <v>2457</v>
      </c>
      <c r="HT88" s="33" t="s">
        <v>745</v>
      </c>
      <c r="HU88" s="33" t="s">
        <v>2458</v>
      </c>
      <c r="HV88" s="33" t="s">
        <v>289</v>
      </c>
      <c r="HW88" s="33" t="s">
        <v>289</v>
      </c>
      <c r="HX88" s="33" t="s">
        <v>289</v>
      </c>
      <c r="HY88" s="33" t="s">
        <v>289</v>
      </c>
      <c r="HZ88" s="33" t="s">
        <v>289</v>
      </c>
      <c r="IA88" s="33">
        <v>50</v>
      </c>
      <c r="IB88" s="33" t="s">
        <v>289</v>
      </c>
      <c r="IC88" s="33" t="s">
        <v>176</v>
      </c>
      <c r="ID88" s="33">
        <v>50</v>
      </c>
      <c r="IE88" s="33" t="s">
        <v>112</v>
      </c>
      <c r="IF88" s="33" t="s">
        <v>2863</v>
      </c>
      <c r="IG88" s="33">
        <v>0</v>
      </c>
      <c r="IH88" s="33">
        <v>1</v>
      </c>
      <c r="II88" s="33">
        <v>0</v>
      </c>
      <c r="IJ88" s="33">
        <v>0</v>
      </c>
      <c r="IK88" s="33">
        <v>1</v>
      </c>
      <c r="IL88" s="33">
        <v>1</v>
      </c>
      <c r="IM88" s="33">
        <v>0</v>
      </c>
      <c r="IN88" s="33">
        <v>0</v>
      </c>
      <c r="IO88" s="33">
        <v>0</v>
      </c>
      <c r="IP88" s="33">
        <v>0</v>
      </c>
      <c r="IQ88" s="33" t="s">
        <v>289</v>
      </c>
      <c r="IR88" s="33"/>
      <c r="IS88" s="33"/>
      <c r="IT88" s="33"/>
      <c r="IU88" s="33"/>
      <c r="IV88" s="33"/>
      <c r="IW88" s="33" t="s">
        <v>289</v>
      </c>
      <c r="IX88" s="33" t="s">
        <v>289</v>
      </c>
      <c r="IY88" s="33">
        <v>153729952</v>
      </c>
      <c r="IZ88" s="33" t="s">
        <v>2864</v>
      </c>
      <c r="JA88" s="33" t="s">
        <v>2865</v>
      </c>
      <c r="JB88" s="33" t="s">
        <v>289</v>
      </c>
      <c r="JC88" s="33">
        <v>77</v>
      </c>
    </row>
    <row r="89" spans="2:263" x14ac:dyDescent="0.35">
      <c r="B89" s="33" t="s">
        <v>2873</v>
      </c>
      <c r="C89" s="33" t="s">
        <v>2866</v>
      </c>
      <c r="D89" s="33" t="s">
        <v>2867</v>
      </c>
      <c r="E89" s="33" t="s">
        <v>2379</v>
      </c>
      <c r="F89" s="33"/>
      <c r="G89" s="33"/>
      <c r="H89" s="33" t="s">
        <v>289</v>
      </c>
      <c r="I89" s="33" t="s">
        <v>2379</v>
      </c>
      <c r="J89" s="33" t="s">
        <v>244</v>
      </c>
      <c r="K89" s="33" t="s">
        <v>289</v>
      </c>
      <c r="L89" s="33" t="s">
        <v>245</v>
      </c>
      <c r="M89" s="33" t="s">
        <v>244</v>
      </c>
      <c r="N89" s="33" t="s">
        <v>244</v>
      </c>
      <c r="O89" s="33" t="s">
        <v>246</v>
      </c>
      <c r="P89" s="33" t="s">
        <v>289</v>
      </c>
      <c r="Q89" s="33" t="s">
        <v>247</v>
      </c>
      <c r="R89" s="33" t="s">
        <v>248</v>
      </c>
      <c r="S89" s="33" t="s">
        <v>140</v>
      </c>
      <c r="T89" s="33" t="s">
        <v>249</v>
      </c>
      <c r="U89" s="33" t="s">
        <v>248</v>
      </c>
      <c r="V89" s="33" t="s">
        <v>529</v>
      </c>
      <c r="W89" s="33" t="s">
        <v>140</v>
      </c>
      <c r="X89" s="33" t="s">
        <v>248</v>
      </c>
      <c r="Y89" s="33" t="s">
        <v>289</v>
      </c>
      <c r="Z89" s="34" t="s">
        <v>248</v>
      </c>
      <c r="AA89" s="33" t="s">
        <v>251</v>
      </c>
      <c r="AB89" s="33" t="s">
        <v>289</v>
      </c>
      <c r="AC89" s="34" t="s">
        <v>251</v>
      </c>
      <c r="AD89" s="33" t="s">
        <v>2361</v>
      </c>
      <c r="AE89" s="33" t="s">
        <v>111</v>
      </c>
      <c r="AF89" s="33" t="s">
        <v>110</v>
      </c>
      <c r="AG89" s="33" t="s">
        <v>251</v>
      </c>
      <c r="AH89" s="33" t="s">
        <v>2452</v>
      </c>
      <c r="AI89" s="33" t="s">
        <v>112</v>
      </c>
      <c r="AJ89" s="33" t="s">
        <v>289</v>
      </c>
      <c r="AK89" s="33" t="s">
        <v>112</v>
      </c>
      <c r="AL89" s="33" t="s">
        <v>289</v>
      </c>
      <c r="AM89" s="33" t="s">
        <v>2328</v>
      </c>
      <c r="AN89" s="33" t="s">
        <v>289</v>
      </c>
      <c r="AO89" s="33" t="s">
        <v>289</v>
      </c>
      <c r="AP89" s="33" t="s">
        <v>289</v>
      </c>
      <c r="AQ89" s="33" t="s">
        <v>289</v>
      </c>
      <c r="AR89" s="33" t="s">
        <v>289</v>
      </c>
      <c r="AS89" s="33" t="s">
        <v>289</v>
      </c>
      <c r="AT89" s="33" t="s">
        <v>289</v>
      </c>
      <c r="AU89" s="33" t="s">
        <v>289</v>
      </c>
      <c r="AV89" s="33" t="s">
        <v>289</v>
      </c>
      <c r="AW89" s="33" t="s">
        <v>289</v>
      </c>
      <c r="AX89" s="33" t="s">
        <v>289</v>
      </c>
      <c r="AY89" s="33" t="s">
        <v>289</v>
      </c>
      <c r="AZ89" s="33" t="s">
        <v>289</v>
      </c>
      <c r="BA89" s="33" t="s">
        <v>289</v>
      </c>
      <c r="BB89" s="33" t="s">
        <v>289</v>
      </c>
      <c r="BC89" s="33" t="s">
        <v>289</v>
      </c>
      <c r="BD89" s="33" t="s">
        <v>289</v>
      </c>
      <c r="BE89" s="33" t="s">
        <v>289</v>
      </c>
      <c r="BF89" s="33" t="s">
        <v>289</v>
      </c>
      <c r="BG89" s="33" t="s">
        <v>289</v>
      </c>
      <c r="BH89" s="33" t="s">
        <v>289</v>
      </c>
      <c r="BI89" s="33" t="s">
        <v>289</v>
      </c>
      <c r="BJ89" s="33" t="s">
        <v>289</v>
      </c>
      <c r="BK89" s="33" t="s">
        <v>289</v>
      </c>
      <c r="BL89" s="33" t="s">
        <v>289</v>
      </c>
      <c r="BM89" s="33" t="s">
        <v>289</v>
      </c>
      <c r="BN89" s="33" t="s">
        <v>289</v>
      </c>
      <c r="BO89" s="33" t="s">
        <v>289</v>
      </c>
      <c r="BP89" s="33" t="s">
        <v>289</v>
      </c>
      <c r="BQ89" s="33" t="s">
        <v>289</v>
      </c>
      <c r="BR89" s="33" t="s">
        <v>289</v>
      </c>
      <c r="BS89" s="33" t="s">
        <v>289</v>
      </c>
      <c r="BT89" s="33" t="s">
        <v>289</v>
      </c>
      <c r="BU89" s="33" t="s">
        <v>289</v>
      </c>
      <c r="BV89" s="33" t="s">
        <v>289</v>
      </c>
      <c r="BW89" s="33" t="s">
        <v>289</v>
      </c>
      <c r="BX89" s="33" t="s">
        <v>289</v>
      </c>
      <c r="BY89" s="33" t="s">
        <v>289</v>
      </c>
      <c r="BZ89" s="33" t="s">
        <v>289</v>
      </c>
      <c r="CA89" s="33" t="s">
        <v>289</v>
      </c>
      <c r="CB89" s="33" t="s">
        <v>289</v>
      </c>
      <c r="CC89" s="33" t="s">
        <v>289</v>
      </c>
      <c r="CD89" s="33" t="s">
        <v>289</v>
      </c>
      <c r="CE89" s="33" t="s">
        <v>289</v>
      </c>
      <c r="CF89" s="33" t="s">
        <v>289</v>
      </c>
      <c r="CG89" s="33" t="s">
        <v>289</v>
      </c>
      <c r="CH89" s="33" t="s">
        <v>289</v>
      </c>
      <c r="CI89" s="33" t="s">
        <v>289</v>
      </c>
      <c r="CJ89" s="33" t="s">
        <v>289</v>
      </c>
      <c r="CK89" s="33" t="s">
        <v>289</v>
      </c>
      <c r="CL89" s="33" t="s">
        <v>289</v>
      </c>
      <c r="CM89" s="33" t="s">
        <v>289</v>
      </c>
      <c r="CN89" s="33" t="s">
        <v>289</v>
      </c>
      <c r="CO89" s="33" t="s">
        <v>289</v>
      </c>
      <c r="CP89" s="33" t="s">
        <v>289</v>
      </c>
      <c r="CQ89" s="33" t="s">
        <v>289</v>
      </c>
      <c r="CR89" s="33" t="s">
        <v>289</v>
      </c>
      <c r="CS89" s="33" t="s">
        <v>289</v>
      </c>
      <c r="CT89" s="33" t="s">
        <v>289</v>
      </c>
      <c r="CU89" s="33" t="s">
        <v>289</v>
      </c>
      <c r="CV89" s="33" t="s">
        <v>289</v>
      </c>
      <c r="CW89" s="33" t="s">
        <v>289</v>
      </c>
      <c r="CX89" s="33" t="s">
        <v>289</v>
      </c>
      <c r="CY89" s="33" t="s">
        <v>289</v>
      </c>
      <c r="CZ89" s="33" t="s">
        <v>289</v>
      </c>
      <c r="DA89" s="33" t="s">
        <v>289</v>
      </c>
      <c r="DB89" s="33" t="s">
        <v>289</v>
      </c>
      <c r="DC89" s="33" t="s">
        <v>289</v>
      </c>
      <c r="DD89" s="33" t="s">
        <v>289</v>
      </c>
      <c r="DE89" s="33" t="s">
        <v>289</v>
      </c>
      <c r="DF89" s="33" t="s">
        <v>289</v>
      </c>
      <c r="DG89" s="33" t="s">
        <v>289</v>
      </c>
      <c r="DH89" s="33" t="s">
        <v>289</v>
      </c>
      <c r="DI89" s="33" t="s">
        <v>289</v>
      </c>
      <c r="DJ89" s="33" t="s">
        <v>289</v>
      </c>
      <c r="DK89" s="33" t="s">
        <v>289</v>
      </c>
      <c r="DL89" s="33" t="s">
        <v>289</v>
      </c>
      <c r="DM89" s="33" t="s">
        <v>289</v>
      </c>
      <c r="DN89" s="33" t="s">
        <v>289</v>
      </c>
      <c r="DO89" s="33" t="s">
        <v>289</v>
      </c>
      <c r="DP89" s="33" t="s">
        <v>289</v>
      </c>
      <c r="DQ89" s="33" t="s">
        <v>289</v>
      </c>
      <c r="DR89" s="33" t="s">
        <v>289</v>
      </c>
      <c r="DS89" s="33" t="s">
        <v>289</v>
      </c>
      <c r="DT89" s="33" t="s">
        <v>289</v>
      </c>
      <c r="DU89" s="33" t="s">
        <v>289</v>
      </c>
      <c r="DV89" s="33" t="s">
        <v>289</v>
      </c>
      <c r="DW89" s="33" t="s">
        <v>289</v>
      </c>
      <c r="DX89" s="33" t="s">
        <v>289</v>
      </c>
      <c r="DY89" s="33" t="s">
        <v>289</v>
      </c>
      <c r="DZ89" s="33" t="s">
        <v>289</v>
      </c>
      <c r="EA89" s="33" t="s">
        <v>289</v>
      </c>
      <c r="EB89" s="33" t="s">
        <v>289</v>
      </c>
      <c r="EC89" s="33" t="s">
        <v>289</v>
      </c>
      <c r="ED89" s="33" t="s">
        <v>289</v>
      </c>
      <c r="EE89" s="33" t="s">
        <v>289</v>
      </c>
      <c r="EF89" s="33" t="s">
        <v>289</v>
      </c>
      <c r="EG89" s="33" t="s">
        <v>289</v>
      </c>
      <c r="EH89" s="33" t="s">
        <v>289</v>
      </c>
      <c r="EI89" s="33" t="s">
        <v>289</v>
      </c>
      <c r="EJ89" s="33" t="s">
        <v>289</v>
      </c>
      <c r="EK89" s="33" t="s">
        <v>289</v>
      </c>
      <c r="EL89" s="33" t="s">
        <v>289</v>
      </c>
      <c r="EM89" s="33" t="s">
        <v>289</v>
      </c>
      <c r="EN89" s="33" t="s">
        <v>289</v>
      </c>
      <c r="EO89" s="33" t="s">
        <v>289</v>
      </c>
      <c r="EP89" s="33" t="s">
        <v>289</v>
      </c>
      <c r="EQ89" s="33" t="s">
        <v>289</v>
      </c>
      <c r="ER89" s="33" t="s">
        <v>289</v>
      </c>
      <c r="ES89" s="33" t="s">
        <v>289</v>
      </c>
      <c r="ET89" s="33" t="s">
        <v>289</v>
      </c>
      <c r="EU89" s="33" t="s">
        <v>289</v>
      </c>
      <c r="EV89" s="33" t="s">
        <v>289</v>
      </c>
      <c r="EW89" s="33" t="s">
        <v>289</v>
      </c>
      <c r="EX89" s="33" t="s">
        <v>289</v>
      </c>
      <c r="EY89" s="33" t="s">
        <v>289</v>
      </c>
      <c r="EZ89" s="33" t="s">
        <v>289</v>
      </c>
      <c r="FA89" s="33" t="s">
        <v>289</v>
      </c>
      <c r="FB89" s="33" t="s">
        <v>289</v>
      </c>
      <c r="FC89" s="34" t="s">
        <v>289</v>
      </c>
      <c r="FD89" s="34" t="s">
        <v>289</v>
      </c>
      <c r="FE89" s="33" t="s">
        <v>289</v>
      </c>
      <c r="FF89" s="33" t="s">
        <v>289</v>
      </c>
      <c r="FG89" s="33" t="s">
        <v>289</v>
      </c>
      <c r="FH89" s="33" t="s">
        <v>289</v>
      </c>
      <c r="FI89" s="33" t="s">
        <v>289</v>
      </c>
      <c r="FJ89" s="33" t="s">
        <v>289</v>
      </c>
      <c r="FK89" s="33" t="s">
        <v>289</v>
      </c>
      <c r="FL89" s="34" t="s">
        <v>289</v>
      </c>
      <c r="FM89" s="33" t="s">
        <v>289</v>
      </c>
      <c r="FN89" s="34" t="s">
        <v>289</v>
      </c>
      <c r="FO89" s="33" t="s">
        <v>289</v>
      </c>
      <c r="FP89" s="33" t="s">
        <v>289</v>
      </c>
      <c r="FQ89" s="33" t="s">
        <v>289</v>
      </c>
      <c r="FR89" s="33" t="s">
        <v>289</v>
      </c>
      <c r="FS89" s="33" t="s">
        <v>289</v>
      </c>
      <c r="FT89" s="33" t="s">
        <v>289</v>
      </c>
      <c r="FU89" s="33" t="s">
        <v>289</v>
      </c>
      <c r="FV89" s="33" t="s">
        <v>289</v>
      </c>
      <c r="FW89" s="33" t="s">
        <v>289</v>
      </c>
      <c r="FX89" s="33" t="s">
        <v>289</v>
      </c>
      <c r="FY89" s="33" t="s">
        <v>289</v>
      </c>
      <c r="FZ89" s="33" t="s">
        <v>289</v>
      </c>
      <c r="GA89" s="33" t="s">
        <v>289</v>
      </c>
      <c r="GB89" s="33" t="s">
        <v>289</v>
      </c>
      <c r="GC89" s="33" t="s">
        <v>289</v>
      </c>
      <c r="GD89" s="33" t="s">
        <v>289</v>
      </c>
      <c r="GE89" s="33" t="s">
        <v>289</v>
      </c>
      <c r="GF89" s="33" t="s">
        <v>289</v>
      </c>
      <c r="GG89" s="33" t="s">
        <v>289</v>
      </c>
      <c r="GH89" s="33" t="s">
        <v>289</v>
      </c>
      <c r="GI89" s="33" t="s">
        <v>289</v>
      </c>
      <c r="GJ89" s="33" t="s">
        <v>289</v>
      </c>
      <c r="GK89" s="33" t="s">
        <v>289</v>
      </c>
      <c r="GL89" s="33" t="s">
        <v>289</v>
      </c>
      <c r="GM89" s="33" t="s">
        <v>289</v>
      </c>
      <c r="GN89" s="33" t="s">
        <v>289</v>
      </c>
      <c r="GO89" s="33" t="s">
        <v>289</v>
      </c>
      <c r="GP89" s="33" t="s">
        <v>289</v>
      </c>
      <c r="GQ89" s="33" t="s">
        <v>289</v>
      </c>
      <c r="GR89" s="33" t="s">
        <v>289</v>
      </c>
      <c r="GS89" s="33" t="s">
        <v>289</v>
      </c>
      <c r="GT89" s="33" t="s">
        <v>289</v>
      </c>
      <c r="GU89" s="33" t="s">
        <v>289</v>
      </c>
      <c r="GV89" s="33" t="s">
        <v>289</v>
      </c>
      <c r="GW89" s="33" t="s">
        <v>289</v>
      </c>
      <c r="GX89" s="33" t="s">
        <v>289</v>
      </c>
      <c r="GY89" s="33" t="s">
        <v>289</v>
      </c>
      <c r="GZ89" s="33" t="s">
        <v>289</v>
      </c>
      <c r="HA89" s="33" t="s">
        <v>289</v>
      </c>
      <c r="HB89" s="33" t="s">
        <v>289</v>
      </c>
      <c r="HC89" s="33" t="s">
        <v>289</v>
      </c>
      <c r="HD89" s="33" t="s">
        <v>289</v>
      </c>
      <c r="HE89" s="33" t="s">
        <v>289</v>
      </c>
      <c r="HF89" s="33" t="s">
        <v>289</v>
      </c>
      <c r="HG89" s="33" t="s">
        <v>289</v>
      </c>
      <c r="HH89" s="33" t="s">
        <v>289</v>
      </c>
      <c r="HI89" s="33" t="s">
        <v>289</v>
      </c>
      <c r="HJ89" s="33" t="s">
        <v>289</v>
      </c>
      <c r="HK89" s="33" t="s">
        <v>289</v>
      </c>
      <c r="HL89" s="33" t="s">
        <v>2453</v>
      </c>
      <c r="HM89" s="33" t="s">
        <v>289</v>
      </c>
      <c r="HN89" s="33" t="s">
        <v>2868</v>
      </c>
      <c r="HO89" s="33" t="s">
        <v>289</v>
      </c>
      <c r="HP89" s="33" t="s">
        <v>2869</v>
      </c>
      <c r="HQ89" s="33" t="s">
        <v>2870</v>
      </c>
      <c r="HR89" s="33" t="s">
        <v>2870</v>
      </c>
      <c r="HS89" s="33" t="s">
        <v>2457</v>
      </c>
      <c r="HT89" s="33" t="s">
        <v>745</v>
      </c>
      <c r="HU89" s="33" t="s">
        <v>2458</v>
      </c>
      <c r="HV89" s="33" t="s">
        <v>289</v>
      </c>
      <c r="HW89" s="33" t="s">
        <v>289</v>
      </c>
      <c r="HX89" s="33" t="s">
        <v>289</v>
      </c>
      <c r="HY89" s="33" t="s">
        <v>289</v>
      </c>
      <c r="HZ89" s="33" t="s">
        <v>289</v>
      </c>
      <c r="IA89" s="33">
        <v>5</v>
      </c>
      <c r="IB89" s="33" t="s">
        <v>289</v>
      </c>
      <c r="IC89" s="33" t="s">
        <v>176</v>
      </c>
      <c r="ID89" s="33">
        <v>5</v>
      </c>
      <c r="IE89" s="33" t="s">
        <v>112</v>
      </c>
      <c r="IF89" s="33" t="s">
        <v>2871</v>
      </c>
      <c r="IG89" s="33">
        <v>0</v>
      </c>
      <c r="IH89" s="33">
        <v>0</v>
      </c>
      <c r="II89" s="33">
        <v>0</v>
      </c>
      <c r="IJ89" s="33">
        <v>0</v>
      </c>
      <c r="IK89" s="33">
        <v>1</v>
      </c>
      <c r="IL89" s="33">
        <v>1</v>
      </c>
      <c r="IM89" s="33">
        <v>0</v>
      </c>
      <c r="IN89" s="33">
        <v>0</v>
      </c>
      <c r="IO89" s="33">
        <v>1</v>
      </c>
      <c r="IP89" s="33">
        <v>0</v>
      </c>
      <c r="IQ89" s="33" t="s">
        <v>2872</v>
      </c>
      <c r="IR89" s="33"/>
      <c r="IS89" s="33"/>
      <c r="IT89" s="33"/>
      <c r="IU89" s="33"/>
      <c r="IV89" s="33"/>
      <c r="IW89" s="33" t="s">
        <v>289</v>
      </c>
      <c r="IX89" s="33" t="s">
        <v>289</v>
      </c>
      <c r="IY89" s="33">
        <v>153729981</v>
      </c>
      <c r="IZ89" s="33" t="s">
        <v>2873</v>
      </c>
      <c r="JA89" s="33" t="s">
        <v>2874</v>
      </c>
      <c r="JB89" s="33" t="s">
        <v>289</v>
      </c>
      <c r="JC89" s="33">
        <v>78</v>
      </c>
    </row>
    <row r="90" spans="2:263" x14ac:dyDescent="0.35">
      <c r="B90" s="33" t="s">
        <v>2877</v>
      </c>
      <c r="C90" s="33" t="s">
        <v>2875</v>
      </c>
      <c r="D90" s="33" t="s">
        <v>2876</v>
      </c>
      <c r="E90" s="33" t="s">
        <v>2379</v>
      </c>
      <c r="F90" s="33"/>
      <c r="G90" s="33"/>
      <c r="H90" s="33" t="s">
        <v>289</v>
      </c>
      <c r="I90" s="33" t="s">
        <v>2379</v>
      </c>
      <c r="J90" s="33" t="s">
        <v>244</v>
      </c>
      <c r="K90" s="33" t="s">
        <v>289</v>
      </c>
      <c r="L90" s="33" t="s">
        <v>245</v>
      </c>
      <c r="M90" s="33" t="s">
        <v>244</v>
      </c>
      <c r="N90" s="33" t="s">
        <v>244</v>
      </c>
      <c r="O90" s="33" t="s">
        <v>246</v>
      </c>
      <c r="P90" s="33" t="s">
        <v>289</v>
      </c>
      <c r="Q90" s="33" t="s">
        <v>247</v>
      </c>
      <c r="R90" s="33" t="s">
        <v>248</v>
      </c>
      <c r="S90" s="33" t="s">
        <v>140</v>
      </c>
      <c r="T90" s="33" t="s">
        <v>249</v>
      </c>
      <c r="U90" s="33" t="s">
        <v>248</v>
      </c>
      <c r="V90" s="33" t="s">
        <v>529</v>
      </c>
      <c r="W90" s="33" t="s">
        <v>140</v>
      </c>
      <c r="X90" s="33" t="s">
        <v>248</v>
      </c>
      <c r="Y90" s="33" t="s">
        <v>289</v>
      </c>
      <c r="Z90" s="34" t="s">
        <v>248</v>
      </c>
      <c r="AA90" s="33" t="s">
        <v>251</v>
      </c>
      <c r="AB90" s="33" t="s">
        <v>289</v>
      </c>
      <c r="AC90" s="34" t="s">
        <v>251</v>
      </c>
      <c r="AD90" s="33" t="s">
        <v>2361</v>
      </c>
      <c r="AE90" s="33" t="s">
        <v>111</v>
      </c>
      <c r="AF90" s="33" t="s">
        <v>110</v>
      </c>
      <c r="AG90" s="33" t="s">
        <v>251</v>
      </c>
      <c r="AH90" s="33" t="s">
        <v>2452</v>
      </c>
      <c r="AI90" s="33" t="s">
        <v>112</v>
      </c>
      <c r="AJ90" s="33" t="s">
        <v>289</v>
      </c>
      <c r="AK90" s="33" t="s">
        <v>112</v>
      </c>
      <c r="AL90" s="33" t="s">
        <v>289</v>
      </c>
      <c r="AM90" s="33" t="s">
        <v>2340</v>
      </c>
      <c r="AN90" s="33" t="s">
        <v>289</v>
      </c>
      <c r="AO90" s="33" t="s">
        <v>289</v>
      </c>
      <c r="AP90" s="33" t="s">
        <v>289</v>
      </c>
      <c r="AQ90" s="33" t="s">
        <v>289</v>
      </c>
      <c r="AR90" s="33" t="s">
        <v>289</v>
      </c>
      <c r="AS90" s="33" t="s">
        <v>289</v>
      </c>
      <c r="AT90" s="33" t="s">
        <v>289</v>
      </c>
      <c r="AU90" s="33" t="s">
        <v>289</v>
      </c>
      <c r="AV90" s="33" t="s">
        <v>289</v>
      </c>
      <c r="AW90" s="33" t="s">
        <v>289</v>
      </c>
      <c r="AX90" s="33" t="s">
        <v>289</v>
      </c>
      <c r="AY90" s="33" t="s">
        <v>289</v>
      </c>
      <c r="AZ90" s="33" t="s">
        <v>289</v>
      </c>
      <c r="BA90" s="33" t="s">
        <v>289</v>
      </c>
      <c r="BB90" s="33" t="s">
        <v>289</v>
      </c>
      <c r="BC90" s="33" t="s">
        <v>289</v>
      </c>
      <c r="BD90" s="33" t="s">
        <v>289</v>
      </c>
      <c r="BE90" s="33" t="s">
        <v>289</v>
      </c>
      <c r="BF90" s="33" t="s">
        <v>289</v>
      </c>
      <c r="BG90" s="33" t="s">
        <v>289</v>
      </c>
      <c r="BH90" s="33" t="s">
        <v>289</v>
      </c>
      <c r="BI90" s="33" t="s">
        <v>289</v>
      </c>
      <c r="BJ90" s="33" t="s">
        <v>289</v>
      </c>
      <c r="BK90" s="33" t="s">
        <v>289</v>
      </c>
      <c r="BL90" s="33" t="s">
        <v>289</v>
      </c>
      <c r="BM90" s="33" t="s">
        <v>289</v>
      </c>
      <c r="BN90" s="33" t="s">
        <v>289</v>
      </c>
      <c r="BO90" s="33" t="s">
        <v>289</v>
      </c>
      <c r="BP90" s="33" t="s">
        <v>289</v>
      </c>
      <c r="BQ90" s="33" t="s">
        <v>289</v>
      </c>
      <c r="BR90" s="33" t="s">
        <v>289</v>
      </c>
      <c r="BS90" s="33" t="s">
        <v>289</v>
      </c>
      <c r="BT90" s="33" t="s">
        <v>289</v>
      </c>
      <c r="BU90" s="33" t="s">
        <v>289</v>
      </c>
      <c r="BV90" s="33" t="s">
        <v>289</v>
      </c>
      <c r="BW90" s="33" t="s">
        <v>289</v>
      </c>
      <c r="BX90" s="33" t="s">
        <v>289</v>
      </c>
      <c r="BY90" s="33" t="s">
        <v>289</v>
      </c>
      <c r="BZ90" s="33" t="s">
        <v>289</v>
      </c>
      <c r="CA90" s="33" t="s">
        <v>289</v>
      </c>
      <c r="CB90" s="33" t="s">
        <v>289</v>
      </c>
      <c r="CC90" s="33" t="s">
        <v>289</v>
      </c>
      <c r="CD90" s="33" t="s">
        <v>289</v>
      </c>
      <c r="CE90" s="33" t="s">
        <v>289</v>
      </c>
      <c r="CF90" s="33" t="s">
        <v>289</v>
      </c>
      <c r="CG90" s="33" t="s">
        <v>289</v>
      </c>
      <c r="CH90" s="33" t="s">
        <v>289</v>
      </c>
      <c r="CI90" s="33" t="s">
        <v>289</v>
      </c>
      <c r="CJ90" s="33" t="s">
        <v>289</v>
      </c>
      <c r="CK90" s="33" t="s">
        <v>289</v>
      </c>
      <c r="CL90" s="33" t="s">
        <v>289</v>
      </c>
      <c r="CM90" s="33" t="s">
        <v>289</v>
      </c>
      <c r="CN90" s="33" t="s">
        <v>289</v>
      </c>
      <c r="CO90" s="33" t="s">
        <v>289</v>
      </c>
      <c r="CP90" s="33" t="s">
        <v>289</v>
      </c>
      <c r="CQ90" s="33" t="s">
        <v>289</v>
      </c>
      <c r="CR90" s="33" t="s">
        <v>289</v>
      </c>
      <c r="CS90" s="33" t="s">
        <v>289</v>
      </c>
      <c r="CT90" s="33" t="s">
        <v>289</v>
      </c>
      <c r="CU90" s="33" t="s">
        <v>289</v>
      </c>
      <c r="CV90" s="33" t="s">
        <v>289</v>
      </c>
      <c r="CW90" s="33" t="s">
        <v>289</v>
      </c>
      <c r="CX90" s="33" t="s">
        <v>289</v>
      </c>
      <c r="CY90" s="33" t="s">
        <v>289</v>
      </c>
      <c r="CZ90" s="33" t="s">
        <v>289</v>
      </c>
      <c r="DA90" s="33" t="s">
        <v>289</v>
      </c>
      <c r="DB90" s="33" t="s">
        <v>289</v>
      </c>
      <c r="DC90" s="33" t="s">
        <v>289</v>
      </c>
      <c r="DD90" s="33" t="s">
        <v>289</v>
      </c>
      <c r="DE90" s="33" t="s">
        <v>289</v>
      </c>
      <c r="DF90" s="33" t="s">
        <v>289</v>
      </c>
      <c r="DG90" s="33" t="s">
        <v>289</v>
      </c>
      <c r="DH90" s="33" t="s">
        <v>289</v>
      </c>
      <c r="DI90" s="33" t="s">
        <v>289</v>
      </c>
      <c r="DJ90" s="33" t="s">
        <v>289</v>
      </c>
      <c r="DK90" s="33" t="s">
        <v>289</v>
      </c>
      <c r="DL90" s="33" t="s">
        <v>289</v>
      </c>
      <c r="DM90" s="33" t="s">
        <v>289</v>
      </c>
      <c r="DN90" s="33" t="s">
        <v>289</v>
      </c>
      <c r="DO90" s="33" t="s">
        <v>289</v>
      </c>
      <c r="DP90" s="33" t="s">
        <v>289</v>
      </c>
      <c r="DQ90" s="33" t="s">
        <v>289</v>
      </c>
      <c r="DR90" s="33" t="s">
        <v>289</v>
      </c>
      <c r="DS90" s="33" t="s">
        <v>289</v>
      </c>
      <c r="DT90" s="33" t="s">
        <v>289</v>
      </c>
      <c r="DU90" s="33" t="s">
        <v>289</v>
      </c>
      <c r="DV90" s="33" t="s">
        <v>289</v>
      </c>
      <c r="DW90" s="33" t="s">
        <v>289</v>
      </c>
      <c r="DX90" s="33" t="s">
        <v>289</v>
      </c>
      <c r="DY90" s="33" t="s">
        <v>289</v>
      </c>
      <c r="DZ90" s="33" t="s">
        <v>289</v>
      </c>
      <c r="EA90" s="33" t="s">
        <v>289</v>
      </c>
      <c r="EB90" s="33" t="s">
        <v>289</v>
      </c>
      <c r="EC90" s="33" t="s">
        <v>289</v>
      </c>
      <c r="ED90" s="33" t="s">
        <v>289</v>
      </c>
      <c r="EE90" s="33" t="s">
        <v>289</v>
      </c>
      <c r="EF90" s="33" t="s">
        <v>289</v>
      </c>
      <c r="EG90" s="33" t="s">
        <v>289</v>
      </c>
      <c r="EH90" s="33" t="s">
        <v>289</v>
      </c>
      <c r="EI90" s="33" t="s">
        <v>289</v>
      </c>
      <c r="EJ90" s="33" t="s">
        <v>289</v>
      </c>
      <c r="EK90" s="33" t="s">
        <v>289</v>
      </c>
      <c r="EL90" s="33" t="s">
        <v>289</v>
      </c>
      <c r="EM90" s="33" t="s">
        <v>289</v>
      </c>
      <c r="EN90" s="33" t="s">
        <v>289</v>
      </c>
      <c r="EO90" s="33" t="s">
        <v>289</v>
      </c>
      <c r="EP90" s="33" t="s">
        <v>289</v>
      </c>
      <c r="EQ90" s="33" t="s">
        <v>289</v>
      </c>
      <c r="ER90" s="33" t="s">
        <v>289</v>
      </c>
      <c r="ES90" s="33" t="s">
        <v>289</v>
      </c>
      <c r="ET90" s="33" t="s">
        <v>289</v>
      </c>
      <c r="EU90" s="33" t="s">
        <v>289</v>
      </c>
      <c r="EV90" s="33" t="s">
        <v>289</v>
      </c>
      <c r="EW90" s="33" t="s">
        <v>289</v>
      </c>
      <c r="EX90" s="33" t="s">
        <v>289</v>
      </c>
      <c r="EY90" s="33" t="s">
        <v>289</v>
      </c>
      <c r="EZ90" s="33" t="s">
        <v>289</v>
      </c>
      <c r="FA90" s="33" t="s">
        <v>289</v>
      </c>
      <c r="FB90" s="33" t="s">
        <v>289</v>
      </c>
      <c r="FC90" s="34" t="s">
        <v>289</v>
      </c>
      <c r="FD90" s="34" t="s">
        <v>289</v>
      </c>
      <c r="FE90" s="33" t="s">
        <v>289</v>
      </c>
      <c r="FF90" s="33" t="s">
        <v>289</v>
      </c>
      <c r="FG90" s="33" t="s">
        <v>289</v>
      </c>
      <c r="FH90" s="33" t="s">
        <v>289</v>
      </c>
      <c r="FI90" s="33" t="s">
        <v>289</v>
      </c>
      <c r="FJ90" s="33" t="s">
        <v>289</v>
      </c>
      <c r="FK90" s="33" t="s">
        <v>289</v>
      </c>
      <c r="FL90" s="34" t="s">
        <v>289</v>
      </c>
      <c r="FM90" s="33" t="s">
        <v>289</v>
      </c>
      <c r="FN90" s="34" t="s">
        <v>289</v>
      </c>
      <c r="FO90" s="33" t="s">
        <v>289</v>
      </c>
      <c r="FP90" s="33" t="s">
        <v>289</v>
      </c>
      <c r="FQ90" s="33" t="s">
        <v>289</v>
      </c>
      <c r="FR90" s="33" t="s">
        <v>289</v>
      </c>
      <c r="FS90" s="33" t="s">
        <v>289</v>
      </c>
      <c r="FT90" s="33" t="s">
        <v>289</v>
      </c>
      <c r="FU90" s="33" t="s">
        <v>289</v>
      </c>
      <c r="FV90" s="33" t="s">
        <v>289</v>
      </c>
      <c r="FW90" s="33" t="s">
        <v>289</v>
      </c>
      <c r="FX90" s="33" t="s">
        <v>289</v>
      </c>
      <c r="FY90" s="33" t="s">
        <v>289</v>
      </c>
      <c r="FZ90" s="33" t="s">
        <v>289</v>
      </c>
      <c r="GA90" s="33" t="s">
        <v>289</v>
      </c>
      <c r="GB90" s="33" t="s">
        <v>289</v>
      </c>
      <c r="GC90" s="33" t="s">
        <v>289</v>
      </c>
      <c r="GD90" s="33" t="s">
        <v>289</v>
      </c>
      <c r="GE90" s="33" t="s">
        <v>289</v>
      </c>
      <c r="GF90" s="33" t="s">
        <v>289</v>
      </c>
      <c r="GG90" s="33" t="s">
        <v>289</v>
      </c>
      <c r="GH90" s="33" t="s">
        <v>289</v>
      </c>
      <c r="GI90" s="33" t="s">
        <v>289</v>
      </c>
      <c r="GJ90" s="33" t="s">
        <v>289</v>
      </c>
      <c r="GK90" s="33" t="s">
        <v>289</v>
      </c>
      <c r="GL90" s="33" t="s">
        <v>289</v>
      </c>
      <c r="GM90" s="33" t="s">
        <v>289</v>
      </c>
      <c r="GN90" s="33" t="s">
        <v>289</v>
      </c>
      <c r="GO90" s="33" t="s">
        <v>289</v>
      </c>
      <c r="GP90" s="33" t="s">
        <v>289</v>
      </c>
      <c r="GQ90" s="33" t="s">
        <v>289</v>
      </c>
      <c r="GR90" s="33" t="s">
        <v>289</v>
      </c>
      <c r="GS90" s="33" t="s">
        <v>289</v>
      </c>
      <c r="GT90" s="33" t="s">
        <v>289</v>
      </c>
      <c r="GU90" s="33" t="s">
        <v>289</v>
      </c>
      <c r="GV90" s="33" t="s">
        <v>289</v>
      </c>
      <c r="GW90" s="33" t="s">
        <v>289</v>
      </c>
      <c r="GX90" s="33" t="s">
        <v>289</v>
      </c>
      <c r="GY90" s="33" t="s">
        <v>289</v>
      </c>
      <c r="GZ90" s="33" t="s">
        <v>289</v>
      </c>
      <c r="HA90" s="33" t="s">
        <v>289</v>
      </c>
      <c r="HB90" s="33" t="s">
        <v>289</v>
      </c>
      <c r="HC90" s="33" t="s">
        <v>289</v>
      </c>
      <c r="HD90" s="33" t="s">
        <v>289</v>
      </c>
      <c r="HE90" s="33" t="s">
        <v>289</v>
      </c>
      <c r="HF90" s="33" t="s">
        <v>289</v>
      </c>
      <c r="HG90" s="33" t="s">
        <v>289</v>
      </c>
      <c r="HH90" s="33" t="s">
        <v>289</v>
      </c>
      <c r="HI90" s="33" t="s">
        <v>289</v>
      </c>
      <c r="HJ90" s="33" t="s">
        <v>289</v>
      </c>
      <c r="HK90" s="33" t="s">
        <v>289</v>
      </c>
      <c r="HL90" s="33" t="s">
        <v>2453</v>
      </c>
      <c r="HM90" s="33" t="s">
        <v>289</v>
      </c>
      <c r="HN90" s="33" t="s">
        <v>2781</v>
      </c>
      <c r="HO90" s="33" t="s">
        <v>289</v>
      </c>
      <c r="HP90" s="33" t="s">
        <v>2782</v>
      </c>
      <c r="HQ90" s="33" t="s">
        <v>2783</v>
      </c>
      <c r="HR90" s="33" t="s">
        <v>2783</v>
      </c>
      <c r="HS90" s="33" t="s">
        <v>2457</v>
      </c>
      <c r="HT90" s="33" t="s">
        <v>745</v>
      </c>
      <c r="HU90" s="33" t="s">
        <v>2458</v>
      </c>
      <c r="HV90" s="33" t="s">
        <v>289</v>
      </c>
      <c r="HW90" s="33" t="s">
        <v>289</v>
      </c>
      <c r="HX90" s="33" t="s">
        <v>289</v>
      </c>
      <c r="HY90" s="33" t="s">
        <v>289</v>
      </c>
      <c r="HZ90" s="33" t="s">
        <v>289</v>
      </c>
      <c r="IA90" s="33">
        <v>50</v>
      </c>
      <c r="IB90" s="33" t="s">
        <v>289</v>
      </c>
      <c r="IC90" s="33" t="s">
        <v>176</v>
      </c>
      <c r="ID90" s="33">
        <v>50</v>
      </c>
      <c r="IE90" s="33" t="s">
        <v>117</v>
      </c>
      <c r="IF90" s="33" t="s">
        <v>289</v>
      </c>
      <c r="IG90" s="33" t="s">
        <v>289</v>
      </c>
      <c r="IH90" s="33" t="s">
        <v>289</v>
      </c>
      <c r="II90" s="33" t="s">
        <v>289</v>
      </c>
      <c r="IJ90" s="33" t="s">
        <v>289</v>
      </c>
      <c r="IK90" s="33" t="s">
        <v>289</v>
      </c>
      <c r="IL90" s="33" t="s">
        <v>289</v>
      </c>
      <c r="IM90" s="33" t="s">
        <v>289</v>
      </c>
      <c r="IN90" s="33" t="s">
        <v>289</v>
      </c>
      <c r="IO90" s="33" t="s">
        <v>289</v>
      </c>
      <c r="IP90" s="33" t="s">
        <v>289</v>
      </c>
      <c r="IQ90" s="33" t="s">
        <v>289</v>
      </c>
      <c r="IR90" s="33"/>
      <c r="IS90" s="33"/>
      <c r="IT90" s="33"/>
      <c r="IU90" s="33"/>
      <c r="IV90" s="33"/>
      <c r="IW90" s="33" t="s">
        <v>289</v>
      </c>
      <c r="IX90" s="33" t="s">
        <v>289</v>
      </c>
      <c r="IY90" s="33">
        <v>153730255</v>
      </c>
      <c r="IZ90" s="33" t="s">
        <v>2877</v>
      </c>
      <c r="JA90" s="33" t="s">
        <v>2878</v>
      </c>
      <c r="JB90" s="33" t="s">
        <v>289</v>
      </c>
      <c r="JC90" s="33">
        <v>80</v>
      </c>
    </row>
    <row r="91" spans="2:263" x14ac:dyDescent="0.35">
      <c r="B91" s="33" t="s">
        <v>2881</v>
      </c>
      <c r="C91" s="33" t="s">
        <v>2879</v>
      </c>
      <c r="D91" s="33" t="s">
        <v>2880</v>
      </c>
      <c r="E91" s="33" t="s">
        <v>2472</v>
      </c>
      <c r="F91" s="33"/>
      <c r="G91" s="33"/>
      <c r="H91" s="33" t="s">
        <v>289</v>
      </c>
      <c r="I91" s="33" t="s">
        <v>2472</v>
      </c>
      <c r="J91" s="33" t="s">
        <v>104</v>
      </c>
      <c r="K91" s="33" t="s">
        <v>289</v>
      </c>
      <c r="L91" s="33" t="s">
        <v>105</v>
      </c>
      <c r="M91" s="33" t="s">
        <v>104</v>
      </c>
      <c r="N91" s="33" t="s">
        <v>104</v>
      </c>
      <c r="O91" s="33" t="s">
        <v>2594</v>
      </c>
      <c r="P91" s="33" t="s">
        <v>289</v>
      </c>
      <c r="Q91" s="33" t="s">
        <v>107</v>
      </c>
      <c r="R91" s="33" t="s">
        <v>839</v>
      </c>
      <c r="S91" s="33" t="s">
        <v>1646</v>
      </c>
      <c r="T91" s="33" t="s">
        <v>611</v>
      </c>
      <c r="U91" s="33" t="s">
        <v>839</v>
      </c>
      <c r="V91" s="33" t="s">
        <v>1645</v>
      </c>
      <c r="W91" s="33" t="s">
        <v>1646</v>
      </c>
      <c r="X91" s="33" t="s">
        <v>2595</v>
      </c>
      <c r="Y91" s="33" t="s">
        <v>289</v>
      </c>
      <c r="Z91" s="34" t="s">
        <v>2595</v>
      </c>
      <c r="AA91" s="33" t="s">
        <v>2596</v>
      </c>
      <c r="AB91" s="33" t="s">
        <v>289</v>
      </c>
      <c r="AC91" s="34" t="s">
        <v>2596</v>
      </c>
      <c r="AD91" s="33" t="s">
        <v>2326</v>
      </c>
      <c r="AE91" s="33" t="s">
        <v>2597</v>
      </c>
      <c r="AF91" s="33" t="s">
        <v>289</v>
      </c>
      <c r="AG91" s="33" t="s">
        <v>289</v>
      </c>
      <c r="AH91" s="33" t="s">
        <v>2327</v>
      </c>
      <c r="AI91" s="33" t="s">
        <v>112</v>
      </c>
      <c r="AJ91" s="33" t="s">
        <v>289</v>
      </c>
      <c r="AK91" s="33" t="s">
        <v>112</v>
      </c>
      <c r="AL91" s="33" t="s">
        <v>289</v>
      </c>
      <c r="AM91" s="33" t="s">
        <v>2328</v>
      </c>
      <c r="AN91" s="33" t="s">
        <v>289</v>
      </c>
      <c r="AO91" s="33" t="s">
        <v>289</v>
      </c>
      <c r="AP91" s="33" t="s">
        <v>2350</v>
      </c>
      <c r="AQ91" s="33" t="s">
        <v>289</v>
      </c>
      <c r="AR91" s="33" t="s">
        <v>2370</v>
      </c>
      <c r="AS91" s="33">
        <v>1</v>
      </c>
      <c r="AT91" s="33">
        <v>1</v>
      </c>
      <c r="AU91" s="33">
        <v>0</v>
      </c>
      <c r="AV91" s="33" t="s">
        <v>113</v>
      </c>
      <c r="AW91" s="33" t="s">
        <v>2351</v>
      </c>
      <c r="AX91" s="33" t="s">
        <v>115</v>
      </c>
      <c r="AY91" s="33">
        <v>1</v>
      </c>
      <c r="AZ91" s="33">
        <v>0</v>
      </c>
      <c r="BA91" s="33">
        <v>0</v>
      </c>
      <c r="BB91" s="33">
        <v>0</v>
      </c>
      <c r="BC91" s="33">
        <v>0</v>
      </c>
      <c r="BD91" s="33">
        <v>0</v>
      </c>
      <c r="BE91" s="33">
        <v>0</v>
      </c>
      <c r="BF91" s="33">
        <v>0</v>
      </c>
      <c r="BG91" s="33">
        <v>0</v>
      </c>
      <c r="BH91" s="33">
        <v>0</v>
      </c>
      <c r="BI91" s="33" t="s">
        <v>289</v>
      </c>
      <c r="BJ91" s="33" t="s">
        <v>135</v>
      </c>
      <c r="BK91" s="33" t="s">
        <v>2385</v>
      </c>
      <c r="BL91" s="33" t="s">
        <v>132</v>
      </c>
      <c r="BM91" s="33">
        <v>0</v>
      </c>
      <c r="BN91" s="33">
        <v>0</v>
      </c>
      <c r="BO91" s="33">
        <v>0</v>
      </c>
      <c r="BP91" s="33">
        <v>0</v>
      </c>
      <c r="BQ91" s="33">
        <v>0</v>
      </c>
      <c r="BR91" s="33">
        <v>0</v>
      </c>
      <c r="BS91" s="33">
        <v>1</v>
      </c>
      <c r="BT91" s="33">
        <v>0</v>
      </c>
      <c r="BU91" s="33" t="s">
        <v>289</v>
      </c>
      <c r="BV91" s="33" t="s">
        <v>289</v>
      </c>
      <c r="BW91" s="33" t="s">
        <v>289</v>
      </c>
      <c r="BX91" s="33" t="s">
        <v>289</v>
      </c>
      <c r="BY91" s="33" t="s">
        <v>289</v>
      </c>
      <c r="BZ91" s="33" t="s">
        <v>289</v>
      </c>
      <c r="CA91" s="33" t="s">
        <v>289</v>
      </c>
      <c r="CB91" s="33" t="s">
        <v>289</v>
      </c>
      <c r="CC91" s="33" t="s">
        <v>289</v>
      </c>
      <c r="CD91" s="33" t="s">
        <v>289</v>
      </c>
      <c r="CE91" s="33" t="s">
        <v>289</v>
      </c>
      <c r="CF91" s="33" t="s">
        <v>289</v>
      </c>
      <c r="CG91" s="33" t="s">
        <v>289</v>
      </c>
      <c r="CH91" s="33" t="s">
        <v>289</v>
      </c>
      <c r="CI91" s="33" t="s">
        <v>289</v>
      </c>
      <c r="CJ91" s="33" t="s">
        <v>289</v>
      </c>
      <c r="CK91" s="33" t="s">
        <v>289</v>
      </c>
      <c r="CL91" s="33" t="s">
        <v>289</v>
      </c>
      <c r="CM91" s="33" t="s">
        <v>289</v>
      </c>
      <c r="CN91" s="33" t="s">
        <v>112</v>
      </c>
      <c r="CO91" s="33">
        <v>500</v>
      </c>
      <c r="CP91" s="33" t="s">
        <v>289</v>
      </c>
      <c r="CQ91" s="33" t="s">
        <v>289</v>
      </c>
      <c r="CR91" s="33" t="s">
        <v>289</v>
      </c>
      <c r="CS91" s="33" t="s">
        <v>289</v>
      </c>
      <c r="CT91" s="33" t="s">
        <v>289</v>
      </c>
      <c r="CU91" s="33" t="s">
        <v>289</v>
      </c>
      <c r="CV91" s="33" t="s">
        <v>176</v>
      </c>
      <c r="CW91" s="33">
        <v>500</v>
      </c>
      <c r="CX91" s="33" t="s">
        <v>112</v>
      </c>
      <c r="CY91" s="33" t="s">
        <v>117</v>
      </c>
      <c r="CZ91" s="33" t="s">
        <v>289</v>
      </c>
      <c r="DA91" s="33" t="s">
        <v>289</v>
      </c>
      <c r="DB91" s="33" t="s">
        <v>289</v>
      </c>
      <c r="DC91" s="33" t="s">
        <v>289</v>
      </c>
      <c r="DD91" s="33" t="s">
        <v>289</v>
      </c>
      <c r="DE91" s="33" t="s">
        <v>289</v>
      </c>
      <c r="DF91" s="33" t="s">
        <v>289</v>
      </c>
      <c r="DG91" s="33" t="s">
        <v>289</v>
      </c>
      <c r="DH91" s="33" t="s">
        <v>289</v>
      </c>
      <c r="DI91" s="33" t="s">
        <v>289</v>
      </c>
      <c r="DJ91" s="33" t="s">
        <v>289</v>
      </c>
      <c r="DK91" s="33" t="s">
        <v>289</v>
      </c>
      <c r="DL91" s="33" t="s">
        <v>289</v>
      </c>
      <c r="DM91" s="33" t="s">
        <v>289</v>
      </c>
      <c r="DN91" s="33" t="s">
        <v>289</v>
      </c>
      <c r="DO91" s="33" t="s">
        <v>289</v>
      </c>
      <c r="DP91" s="33" t="s">
        <v>289</v>
      </c>
      <c r="DQ91" s="33" t="s">
        <v>289</v>
      </c>
      <c r="DR91" s="33" t="s">
        <v>289</v>
      </c>
      <c r="DS91" s="33" t="s">
        <v>289</v>
      </c>
      <c r="DT91" s="33" t="s">
        <v>289</v>
      </c>
      <c r="DU91" s="33" t="s">
        <v>289</v>
      </c>
      <c r="DV91" s="33" t="s">
        <v>289</v>
      </c>
      <c r="DW91" s="33" t="s">
        <v>289</v>
      </c>
      <c r="DX91" s="33" t="s">
        <v>289</v>
      </c>
      <c r="DY91" s="33" t="s">
        <v>289</v>
      </c>
      <c r="DZ91" s="33" t="s">
        <v>289</v>
      </c>
      <c r="EA91" s="33" t="s">
        <v>289</v>
      </c>
      <c r="EB91" s="33" t="s">
        <v>112</v>
      </c>
      <c r="EC91" s="33" t="s">
        <v>107</v>
      </c>
      <c r="ED91" s="33" t="s">
        <v>212</v>
      </c>
      <c r="EE91" s="33" t="s">
        <v>117</v>
      </c>
      <c r="EF91" s="33" t="s">
        <v>112</v>
      </c>
      <c r="EG91" s="33" t="s">
        <v>123</v>
      </c>
      <c r="EH91" s="33">
        <v>1</v>
      </c>
      <c r="EI91" s="33">
        <v>0</v>
      </c>
      <c r="EJ91" s="33">
        <v>0</v>
      </c>
      <c r="EK91" s="33">
        <v>0</v>
      </c>
      <c r="EL91" s="33">
        <v>0</v>
      </c>
      <c r="EM91" s="33">
        <v>0</v>
      </c>
      <c r="EN91" s="33">
        <v>0</v>
      </c>
      <c r="EO91" s="33">
        <v>0</v>
      </c>
      <c r="EP91" s="33" t="s">
        <v>112</v>
      </c>
      <c r="EQ91" s="33">
        <v>25</v>
      </c>
      <c r="ER91" s="33" t="s">
        <v>289</v>
      </c>
      <c r="ES91" s="33" t="s">
        <v>289</v>
      </c>
      <c r="ET91" s="33">
        <v>25</v>
      </c>
      <c r="EU91" s="33" t="s">
        <v>117</v>
      </c>
      <c r="EV91" s="33" t="s">
        <v>289</v>
      </c>
      <c r="EW91" s="33" t="s">
        <v>289</v>
      </c>
      <c r="EX91" s="33" t="s">
        <v>289</v>
      </c>
      <c r="EY91" s="33" t="s">
        <v>289</v>
      </c>
      <c r="EZ91" s="33" t="s">
        <v>289</v>
      </c>
      <c r="FA91" s="33" t="s">
        <v>289</v>
      </c>
      <c r="FB91" s="33" t="s">
        <v>289</v>
      </c>
      <c r="FC91" s="34" t="s">
        <v>289</v>
      </c>
      <c r="FD91" s="34" t="s">
        <v>289</v>
      </c>
      <c r="FE91" s="33" t="s">
        <v>289</v>
      </c>
      <c r="FF91" s="33" t="s">
        <v>289</v>
      </c>
      <c r="FG91" s="33" t="s">
        <v>289</v>
      </c>
      <c r="FH91" s="33" t="s">
        <v>289</v>
      </c>
      <c r="FI91" s="33" t="s">
        <v>289</v>
      </c>
      <c r="FJ91" s="33" t="s">
        <v>289</v>
      </c>
      <c r="FK91" s="33" t="s">
        <v>289</v>
      </c>
      <c r="FL91" s="34" t="s">
        <v>289</v>
      </c>
      <c r="FM91" s="33" t="s">
        <v>289</v>
      </c>
      <c r="FN91" s="34" t="s">
        <v>289</v>
      </c>
      <c r="FO91" s="33" t="s">
        <v>289</v>
      </c>
      <c r="FP91" s="33" t="s">
        <v>289</v>
      </c>
      <c r="FQ91" s="33" t="s">
        <v>289</v>
      </c>
      <c r="FR91" s="33" t="s">
        <v>289</v>
      </c>
      <c r="FS91" s="33" t="s">
        <v>289</v>
      </c>
      <c r="FT91" s="33" t="s">
        <v>289</v>
      </c>
      <c r="FU91" s="33" t="s">
        <v>289</v>
      </c>
      <c r="FV91" s="33" t="s">
        <v>289</v>
      </c>
      <c r="FW91" s="33" t="s">
        <v>289</v>
      </c>
      <c r="FX91" s="33" t="s">
        <v>289</v>
      </c>
      <c r="FY91" s="33" t="s">
        <v>289</v>
      </c>
      <c r="FZ91" s="33" t="s">
        <v>289</v>
      </c>
      <c r="GA91" s="33" t="s">
        <v>289</v>
      </c>
      <c r="GB91" s="33" t="s">
        <v>289</v>
      </c>
      <c r="GC91" s="33" t="s">
        <v>289</v>
      </c>
      <c r="GD91" s="33" t="s">
        <v>289</v>
      </c>
      <c r="GE91" s="33" t="s">
        <v>112</v>
      </c>
      <c r="GF91" s="33" t="s">
        <v>174</v>
      </c>
      <c r="GG91" s="33">
        <v>0</v>
      </c>
      <c r="GH91" s="33">
        <v>0</v>
      </c>
      <c r="GI91" s="33">
        <v>0</v>
      </c>
      <c r="GJ91" s="33">
        <v>0</v>
      </c>
      <c r="GK91" s="33">
        <v>0</v>
      </c>
      <c r="GL91" s="33">
        <v>0</v>
      </c>
      <c r="GM91" s="33">
        <v>0</v>
      </c>
      <c r="GN91" s="33">
        <v>0</v>
      </c>
      <c r="GO91" s="33">
        <v>0</v>
      </c>
      <c r="GP91" s="33">
        <v>1</v>
      </c>
      <c r="GQ91" s="33">
        <v>0</v>
      </c>
      <c r="GR91" s="33">
        <v>0</v>
      </c>
      <c r="GS91" s="33">
        <v>0</v>
      </c>
      <c r="GT91" s="33">
        <v>0</v>
      </c>
      <c r="GU91" s="33">
        <v>0</v>
      </c>
      <c r="GV91" s="33">
        <v>0</v>
      </c>
      <c r="GW91" s="33" t="s">
        <v>289</v>
      </c>
      <c r="GX91" s="33" t="s">
        <v>123</v>
      </c>
      <c r="GY91" s="33">
        <v>1</v>
      </c>
      <c r="GZ91" s="33">
        <v>0</v>
      </c>
      <c r="HA91" s="33">
        <v>0</v>
      </c>
      <c r="HB91" s="33">
        <v>0</v>
      </c>
      <c r="HC91" s="33">
        <v>0</v>
      </c>
      <c r="HD91" s="33">
        <v>0</v>
      </c>
      <c r="HE91" s="33">
        <v>0</v>
      </c>
      <c r="HF91" s="33">
        <v>0</v>
      </c>
      <c r="HG91" s="33" t="s">
        <v>112</v>
      </c>
      <c r="HH91" s="33" t="s">
        <v>107</v>
      </c>
      <c r="HI91" s="33" t="s">
        <v>212</v>
      </c>
      <c r="HJ91" s="33" t="s">
        <v>117</v>
      </c>
      <c r="HK91" s="33" t="s">
        <v>112</v>
      </c>
      <c r="HL91" s="33" t="s">
        <v>289</v>
      </c>
      <c r="HM91" s="33" t="s">
        <v>289</v>
      </c>
      <c r="HN91" s="33" t="s">
        <v>289</v>
      </c>
      <c r="HO91" s="33" t="s">
        <v>289</v>
      </c>
      <c r="HP91" s="33" t="s">
        <v>289</v>
      </c>
      <c r="HQ91" s="33" t="s">
        <v>289</v>
      </c>
      <c r="HR91" s="33" t="s">
        <v>289</v>
      </c>
      <c r="HS91" s="33" t="s">
        <v>289</v>
      </c>
      <c r="HT91" s="33" t="s">
        <v>289</v>
      </c>
      <c r="HU91" s="33" t="s">
        <v>289</v>
      </c>
      <c r="HV91" s="33" t="s">
        <v>289</v>
      </c>
      <c r="HW91" s="33" t="s">
        <v>289</v>
      </c>
      <c r="HX91" s="33" t="s">
        <v>289</v>
      </c>
      <c r="HY91" s="33" t="s">
        <v>289</v>
      </c>
      <c r="HZ91" s="33" t="s">
        <v>289</v>
      </c>
      <c r="IA91" s="33" t="s">
        <v>289</v>
      </c>
      <c r="IB91" s="33" t="s">
        <v>289</v>
      </c>
      <c r="IC91" s="33" t="s">
        <v>289</v>
      </c>
      <c r="ID91" s="33" t="s">
        <v>289</v>
      </c>
      <c r="IE91" s="33" t="s">
        <v>289</v>
      </c>
      <c r="IF91" s="33" t="s">
        <v>289</v>
      </c>
      <c r="IG91" s="33" t="s">
        <v>289</v>
      </c>
      <c r="IH91" s="33" t="s">
        <v>289</v>
      </c>
      <c r="II91" s="33" t="s">
        <v>289</v>
      </c>
      <c r="IJ91" s="33" t="s">
        <v>289</v>
      </c>
      <c r="IK91" s="33" t="s">
        <v>289</v>
      </c>
      <c r="IL91" s="33" t="s">
        <v>289</v>
      </c>
      <c r="IM91" s="33" t="s">
        <v>289</v>
      </c>
      <c r="IN91" s="33" t="s">
        <v>289</v>
      </c>
      <c r="IO91" s="33" t="s">
        <v>289</v>
      </c>
      <c r="IP91" s="33" t="s">
        <v>289</v>
      </c>
      <c r="IQ91" s="33" t="s">
        <v>289</v>
      </c>
      <c r="IR91" s="33"/>
      <c r="IS91" s="33"/>
      <c r="IT91" s="33"/>
      <c r="IU91" s="33"/>
      <c r="IV91" s="33"/>
      <c r="IW91" s="33" t="s">
        <v>289</v>
      </c>
      <c r="IX91" s="33" t="s">
        <v>289</v>
      </c>
      <c r="IY91" s="33">
        <v>153984751</v>
      </c>
      <c r="IZ91" s="33" t="s">
        <v>2881</v>
      </c>
      <c r="JA91" s="33" t="s">
        <v>2882</v>
      </c>
      <c r="JB91" s="33" t="s">
        <v>289</v>
      </c>
      <c r="JC91" s="33">
        <v>108</v>
      </c>
    </row>
    <row r="92" spans="2:263" x14ac:dyDescent="0.35">
      <c r="B92" s="33" t="s">
        <v>2887</v>
      </c>
      <c r="C92" s="33" t="s">
        <v>2883</v>
      </c>
      <c r="D92" s="33" t="s">
        <v>2884</v>
      </c>
      <c r="E92" s="33" t="s">
        <v>2472</v>
      </c>
      <c r="F92" s="33"/>
      <c r="G92" s="33"/>
      <c r="H92" s="33" t="s">
        <v>289</v>
      </c>
      <c r="I92" s="33" t="s">
        <v>2472</v>
      </c>
      <c r="J92" s="33" t="s">
        <v>104</v>
      </c>
      <c r="K92" s="33" t="s">
        <v>289</v>
      </c>
      <c r="L92" s="33" t="s">
        <v>105</v>
      </c>
      <c r="M92" s="33" t="s">
        <v>104</v>
      </c>
      <c r="N92" s="33" t="s">
        <v>104</v>
      </c>
      <c r="O92" s="33" t="s">
        <v>2594</v>
      </c>
      <c r="P92" s="33" t="s">
        <v>289</v>
      </c>
      <c r="Q92" s="33" t="s">
        <v>107</v>
      </c>
      <c r="R92" s="33" t="s">
        <v>839</v>
      </c>
      <c r="S92" s="33" t="s">
        <v>1646</v>
      </c>
      <c r="T92" s="33" t="s">
        <v>611</v>
      </c>
      <c r="U92" s="33" t="s">
        <v>839</v>
      </c>
      <c r="V92" s="33" t="s">
        <v>1645</v>
      </c>
      <c r="W92" s="33" t="s">
        <v>1646</v>
      </c>
      <c r="X92" s="33" t="s">
        <v>2595</v>
      </c>
      <c r="Y92" s="33" t="s">
        <v>289</v>
      </c>
      <c r="Z92" s="34" t="s">
        <v>2595</v>
      </c>
      <c r="AA92" s="33" t="s">
        <v>2788</v>
      </c>
      <c r="AB92" s="33" t="s">
        <v>289</v>
      </c>
      <c r="AC92" s="34" t="s">
        <v>2788</v>
      </c>
      <c r="AD92" s="33" t="s">
        <v>2326</v>
      </c>
      <c r="AE92" s="33" t="s">
        <v>2597</v>
      </c>
      <c r="AF92" s="33" t="s">
        <v>289</v>
      </c>
      <c r="AG92" s="33" t="s">
        <v>289</v>
      </c>
      <c r="AH92" s="33" t="s">
        <v>2452</v>
      </c>
      <c r="AI92" s="33" t="s">
        <v>112</v>
      </c>
      <c r="AJ92" s="33" t="s">
        <v>289</v>
      </c>
      <c r="AK92" s="33" t="s">
        <v>112</v>
      </c>
      <c r="AL92" s="33" t="s">
        <v>289</v>
      </c>
      <c r="AM92" s="33" t="s">
        <v>2328</v>
      </c>
      <c r="AN92" s="33" t="s">
        <v>289</v>
      </c>
      <c r="AO92" s="33" t="s">
        <v>289</v>
      </c>
      <c r="AP92" s="33" t="s">
        <v>289</v>
      </c>
      <c r="AQ92" s="33" t="s">
        <v>289</v>
      </c>
      <c r="AR92" s="33" t="s">
        <v>289</v>
      </c>
      <c r="AS92" s="33" t="s">
        <v>289</v>
      </c>
      <c r="AT92" s="33" t="s">
        <v>289</v>
      </c>
      <c r="AU92" s="33" t="s">
        <v>289</v>
      </c>
      <c r="AV92" s="33" t="s">
        <v>289</v>
      </c>
      <c r="AW92" s="33" t="s">
        <v>289</v>
      </c>
      <c r="AX92" s="33" t="s">
        <v>289</v>
      </c>
      <c r="AY92" s="33" t="s">
        <v>289</v>
      </c>
      <c r="AZ92" s="33" t="s">
        <v>289</v>
      </c>
      <c r="BA92" s="33" t="s">
        <v>289</v>
      </c>
      <c r="BB92" s="33" t="s">
        <v>289</v>
      </c>
      <c r="BC92" s="33" t="s">
        <v>289</v>
      </c>
      <c r="BD92" s="33" t="s">
        <v>289</v>
      </c>
      <c r="BE92" s="33" t="s">
        <v>289</v>
      </c>
      <c r="BF92" s="33" t="s">
        <v>289</v>
      </c>
      <c r="BG92" s="33" t="s">
        <v>289</v>
      </c>
      <c r="BH92" s="33" t="s">
        <v>289</v>
      </c>
      <c r="BI92" s="33" t="s">
        <v>289</v>
      </c>
      <c r="BJ92" s="33" t="s">
        <v>289</v>
      </c>
      <c r="BK92" s="33" t="s">
        <v>289</v>
      </c>
      <c r="BL92" s="33" t="s">
        <v>289</v>
      </c>
      <c r="BM92" s="33" t="s">
        <v>289</v>
      </c>
      <c r="BN92" s="33" t="s">
        <v>289</v>
      </c>
      <c r="BO92" s="33" t="s">
        <v>289</v>
      </c>
      <c r="BP92" s="33" t="s">
        <v>289</v>
      </c>
      <c r="BQ92" s="33" t="s">
        <v>289</v>
      </c>
      <c r="BR92" s="33" t="s">
        <v>289</v>
      </c>
      <c r="BS92" s="33" t="s">
        <v>289</v>
      </c>
      <c r="BT92" s="33" t="s">
        <v>289</v>
      </c>
      <c r="BU92" s="33" t="s">
        <v>289</v>
      </c>
      <c r="BV92" s="33" t="s">
        <v>289</v>
      </c>
      <c r="BW92" s="33" t="s">
        <v>289</v>
      </c>
      <c r="BX92" s="33" t="s">
        <v>289</v>
      </c>
      <c r="BY92" s="33" t="s">
        <v>289</v>
      </c>
      <c r="BZ92" s="33" t="s">
        <v>289</v>
      </c>
      <c r="CA92" s="33" t="s">
        <v>289</v>
      </c>
      <c r="CB92" s="33" t="s">
        <v>289</v>
      </c>
      <c r="CC92" s="33" t="s">
        <v>289</v>
      </c>
      <c r="CD92" s="33" t="s">
        <v>289</v>
      </c>
      <c r="CE92" s="33" t="s">
        <v>289</v>
      </c>
      <c r="CF92" s="33" t="s">
        <v>289</v>
      </c>
      <c r="CG92" s="33" t="s">
        <v>289</v>
      </c>
      <c r="CH92" s="33" t="s">
        <v>289</v>
      </c>
      <c r="CI92" s="33" t="s">
        <v>289</v>
      </c>
      <c r="CJ92" s="33" t="s">
        <v>289</v>
      </c>
      <c r="CK92" s="33" t="s">
        <v>289</v>
      </c>
      <c r="CL92" s="33" t="s">
        <v>289</v>
      </c>
      <c r="CM92" s="33" t="s">
        <v>289</v>
      </c>
      <c r="CN92" s="33" t="s">
        <v>289</v>
      </c>
      <c r="CO92" s="33" t="s">
        <v>289</v>
      </c>
      <c r="CP92" s="33" t="s">
        <v>289</v>
      </c>
      <c r="CQ92" s="33" t="s">
        <v>289</v>
      </c>
      <c r="CR92" s="33" t="s">
        <v>289</v>
      </c>
      <c r="CS92" s="33" t="s">
        <v>289</v>
      </c>
      <c r="CT92" s="33" t="s">
        <v>289</v>
      </c>
      <c r="CU92" s="33" t="s">
        <v>289</v>
      </c>
      <c r="CV92" s="33" t="s">
        <v>289</v>
      </c>
      <c r="CW92" s="33" t="s">
        <v>289</v>
      </c>
      <c r="CX92" s="33" t="s">
        <v>289</v>
      </c>
      <c r="CY92" s="33" t="s">
        <v>289</v>
      </c>
      <c r="CZ92" s="33" t="s">
        <v>289</v>
      </c>
      <c r="DA92" s="33" t="s">
        <v>289</v>
      </c>
      <c r="DB92" s="33" t="s">
        <v>289</v>
      </c>
      <c r="DC92" s="33" t="s">
        <v>289</v>
      </c>
      <c r="DD92" s="33" t="s">
        <v>289</v>
      </c>
      <c r="DE92" s="33" t="s">
        <v>289</v>
      </c>
      <c r="DF92" s="33" t="s">
        <v>289</v>
      </c>
      <c r="DG92" s="33" t="s">
        <v>289</v>
      </c>
      <c r="DH92" s="33" t="s">
        <v>289</v>
      </c>
      <c r="DI92" s="33" t="s">
        <v>289</v>
      </c>
      <c r="DJ92" s="33" t="s">
        <v>289</v>
      </c>
      <c r="DK92" s="33" t="s">
        <v>289</v>
      </c>
      <c r="DL92" s="33" t="s">
        <v>289</v>
      </c>
      <c r="DM92" s="33" t="s">
        <v>289</v>
      </c>
      <c r="DN92" s="33" t="s">
        <v>289</v>
      </c>
      <c r="DO92" s="33" t="s">
        <v>289</v>
      </c>
      <c r="DP92" s="33" t="s">
        <v>289</v>
      </c>
      <c r="DQ92" s="33" t="s">
        <v>289</v>
      </c>
      <c r="DR92" s="33" t="s">
        <v>289</v>
      </c>
      <c r="DS92" s="33" t="s">
        <v>289</v>
      </c>
      <c r="DT92" s="33" t="s">
        <v>289</v>
      </c>
      <c r="DU92" s="33" t="s">
        <v>289</v>
      </c>
      <c r="DV92" s="33" t="s">
        <v>289</v>
      </c>
      <c r="DW92" s="33" t="s">
        <v>289</v>
      </c>
      <c r="DX92" s="33" t="s">
        <v>289</v>
      </c>
      <c r="DY92" s="33" t="s">
        <v>289</v>
      </c>
      <c r="DZ92" s="33" t="s">
        <v>289</v>
      </c>
      <c r="EA92" s="33" t="s">
        <v>289</v>
      </c>
      <c r="EB92" s="33" t="s">
        <v>289</v>
      </c>
      <c r="EC92" s="33" t="s">
        <v>289</v>
      </c>
      <c r="ED92" s="33" t="s">
        <v>289</v>
      </c>
      <c r="EE92" s="33" t="s">
        <v>289</v>
      </c>
      <c r="EF92" s="33" t="s">
        <v>289</v>
      </c>
      <c r="EG92" s="33" t="s">
        <v>289</v>
      </c>
      <c r="EH92" s="33" t="s">
        <v>289</v>
      </c>
      <c r="EI92" s="33" t="s">
        <v>289</v>
      </c>
      <c r="EJ92" s="33" t="s">
        <v>289</v>
      </c>
      <c r="EK92" s="33" t="s">
        <v>289</v>
      </c>
      <c r="EL92" s="33" t="s">
        <v>289</v>
      </c>
      <c r="EM92" s="33" t="s">
        <v>289</v>
      </c>
      <c r="EN92" s="33" t="s">
        <v>289</v>
      </c>
      <c r="EO92" s="33" t="s">
        <v>289</v>
      </c>
      <c r="EP92" s="33" t="s">
        <v>289</v>
      </c>
      <c r="EQ92" s="33" t="s">
        <v>289</v>
      </c>
      <c r="ER92" s="33" t="s">
        <v>289</v>
      </c>
      <c r="ES92" s="33" t="s">
        <v>289</v>
      </c>
      <c r="ET92" s="33" t="s">
        <v>289</v>
      </c>
      <c r="EU92" s="33" t="s">
        <v>289</v>
      </c>
      <c r="EV92" s="33" t="s">
        <v>289</v>
      </c>
      <c r="EW92" s="33" t="s">
        <v>289</v>
      </c>
      <c r="EX92" s="33" t="s">
        <v>289</v>
      </c>
      <c r="EY92" s="33" t="s">
        <v>289</v>
      </c>
      <c r="EZ92" s="33" t="s">
        <v>289</v>
      </c>
      <c r="FA92" s="33" t="s">
        <v>289</v>
      </c>
      <c r="FB92" s="33" t="s">
        <v>289</v>
      </c>
      <c r="FC92" s="34" t="s">
        <v>289</v>
      </c>
      <c r="FD92" s="34" t="s">
        <v>289</v>
      </c>
      <c r="FE92" s="33" t="s">
        <v>289</v>
      </c>
      <c r="FF92" s="33" t="s">
        <v>289</v>
      </c>
      <c r="FG92" s="33" t="s">
        <v>289</v>
      </c>
      <c r="FH92" s="33" t="s">
        <v>289</v>
      </c>
      <c r="FI92" s="33" t="s">
        <v>289</v>
      </c>
      <c r="FJ92" s="33" t="s">
        <v>289</v>
      </c>
      <c r="FK92" s="33" t="s">
        <v>289</v>
      </c>
      <c r="FL92" s="34" t="s">
        <v>289</v>
      </c>
      <c r="FM92" s="33" t="s">
        <v>289</v>
      </c>
      <c r="FN92" s="34" t="s">
        <v>289</v>
      </c>
      <c r="FO92" s="33" t="s">
        <v>289</v>
      </c>
      <c r="FP92" s="33" t="s">
        <v>289</v>
      </c>
      <c r="FQ92" s="33" t="s">
        <v>289</v>
      </c>
      <c r="FR92" s="33" t="s">
        <v>289</v>
      </c>
      <c r="FS92" s="33" t="s">
        <v>289</v>
      </c>
      <c r="FT92" s="33" t="s">
        <v>289</v>
      </c>
      <c r="FU92" s="33" t="s">
        <v>289</v>
      </c>
      <c r="FV92" s="33" t="s">
        <v>289</v>
      </c>
      <c r="FW92" s="33" t="s">
        <v>289</v>
      </c>
      <c r="FX92" s="33" t="s">
        <v>289</v>
      </c>
      <c r="FY92" s="33" t="s">
        <v>289</v>
      </c>
      <c r="FZ92" s="33" t="s">
        <v>289</v>
      </c>
      <c r="GA92" s="33" t="s">
        <v>289</v>
      </c>
      <c r="GB92" s="33" t="s">
        <v>289</v>
      </c>
      <c r="GC92" s="33" t="s">
        <v>289</v>
      </c>
      <c r="GD92" s="33" t="s">
        <v>289</v>
      </c>
      <c r="GE92" s="33" t="s">
        <v>289</v>
      </c>
      <c r="GF92" s="33" t="s">
        <v>289</v>
      </c>
      <c r="GG92" s="33" t="s">
        <v>289</v>
      </c>
      <c r="GH92" s="33" t="s">
        <v>289</v>
      </c>
      <c r="GI92" s="33" t="s">
        <v>289</v>
      </c>
      <c r="GJ92" s="33" t="s">
        <v>289</v>
      </c>
      <c r="GK92" s="33" t="s">
        <v>289</v>
      </c>
      <c r="GL92" s="33" t="s">
        <v>289</v>
      </c>
      <c r="GM92" s="33" t="s">
        <v>289</v>
      </c>
      <c r="GN92" s="33" t="s">
        <v>289</v>
      </c>
      <c r="GO92" s="33" t="s">
        <v>289</v>
      </c>
      <c r="GP92" s="33" t="s">
        <v>289</v>
      </c>
      <c r="GQ92" s="33" t="s">
        <v>289</v>
      </c>
      <c r="GR92" s="33" t="s">
        <v>289</v>
      </c>
      <c r="GS92" s="33" t="s">
        <v>289</v>
      </c>
      <c r="GT92" s="33" t="s">
        <v>289</v>
      </c>
      <c r="GU92" s="33" t="s">
        <v>289</v>
      </c>
      <c r="GV92" s="33" t="s">
        <v>289</v>
      </c>
      <c r="GW92" s="33" t="s">
        <v>289</v>
      </c>
      <c r="GX92" s="33" t="s">
        <v>289</v>
      </c>
      <c r="GY92" s="33" t="s">
        <v>289</v>
      </c>
      <c r="GZ92" s="33" t="s">
        <v>289</v>
      </c>
      <c r="HA92" s="33" t="s">
        <v>289</v>
      </c>
      <c r="HB92" s="33" t="s">
        <v>289</v>
      </c>
      <c r="HC92" s="33" t="s">
        <v>289</v>
      </c>
      <c r="HD92" s="33" t="s">
        <v>289</v>
      </c>
      <c r="HE92" s="33" t="s">
        <v>289</v>
      </c>
      <c r="HF92" s="33" t="s">
        <v>289</v>
      </c>
      <c r="HG92" s="33" t="s">
        <v>289</v>
      </c>
      <c r="HH92" s="33" t="s">
        <v>289</v>
      </c>
      <c r="HI92" s="33" t="s">
        <v>289</v>
      </c>
      <c r="HJ92" s="33" t="s">
        <v>289</v>
      </c>
      <c r="HK92" s="33" t="s">
        <v>289</v>
      </c>
      <c r="HL92" s="33" t="s">
        <v>2453</v>
      </c>
      <c r="HM92" s="33" t="s">
        <v>289</v>
      </c>
      <c r="HN92" s="33" t="s">
        <v>111</v>
      </c>
      <c r="HO92" s="33" t="s">
        <v>2789</v>
      </c>
      <c r="HP92" s="33" t="s">
        <v>111</v>
      </c>
      <c r="HQ92" s="33" t="s">
        <v>2790</v>
      </c>
      <c r="HR92" s="33" t="s">
        <v>2885</v>
      </c>
      <c r="HS92" s="33" t="s">
        <v>2457</v>
      </c>
      <c r="HT92" s="33" t="s">
        <v>745</v>
      </c>
      <c r="HU92" s="33" t="s">
        <v>2458</v>
      </c>
      <c r="HV92" s="33" t="s">
        <v>289</v>
      </c>
      <c r="HW92" s="33" t="s">
        <v>289</v>
      </c>
      <c r="HX92" s="33" t="s">
        <v>289</v>
      </c>
      <c r="HY92" s="33" t="s">
        <v>289</v>
      </c>
      <c r="HZ92" s="33" t="s">
        <v>289</v>
      </c>
      <c r="IA92" s="33">
        <v>0</v>
      </c>
      <c r="IB92" s="33" t="s">
        <v>289</v>
      </c>
      <c r="IC92" s="33" t="s">
        <v>176</v>
      </c>
      <c r="ID92" s="33">
        <v>0</v>
      </c>
      <c r="IE92" s="33" t="s">
        <v>112</v>
      </c>
      <c r="IF92" s="33" t="s">
        <v>2886</v>
      </c>
      <c r="IG92" s="33">
        <v>0</v>
      </c>
      <c r="IH92" s="33">
        <v>0</v>
      </c>
      <c r="II92" s="33">
        <v>0</v>
      </c>
      <c r="IJ92" s="33">
        <v>0</v>
      </c>
      <c r="IK92" s="33">
        <v>0</v>
      </c>
      <c r="IL92" s="33">
        <v>1</v>
      </c>
      <c r="IM92" s="33">
        <v>0</v>
      </c>
      <c r="IN92" s="33">
        <v>0</v>
      </c>
      <c r="IO92" s="33">
        <v>0</v>
      </c>
      <c r="IP92" s="33">
        <v>0</v>
      </c>
      <c r="IQ92" s="33" t="s">
        <v>289</v>
      </c>
      <c r="IR92" s="33"/>
      <c r="IS92" s="33"/>
      <c r="IT92" s="33"/>
      <c r="IU92" s="33"/>
      <c r="IV92" s="33"/>
      <c r="IW92" s="33" t="s">
        <v>289</v>
      </c>
      <c r="IX92" s="33" t="s">
        <v>289</v>
      </c>
      <c r="IY92" s="33">
        <v>153984759</v>
      </c>
      <c r="IZ92" s="33" t="s">
        <v>2887</v>
      </c>
      <c r="JA92" s="33" t="s">
        <v>2888</v>
      </c>
      <c r="JB92" s="33" t="s">
        <v>289</v>
      </c>
      <c r="JC92" s="33">
        <v>109</v>
      </c>
    </row>
    <row r="93" spans="2:263" x14ac:dyDescent="0.35">
      <c r="B93" s="33" t="s">
        <v>2893</v>
      </c>
      <c r="C93" s="33" t="s">
        <v>2889</v>
      </c>
      <c r="D93" s="33" t="s">
        <v>2890</v>
      </c>
      <c r="E93" s="33" t="s">
        <v>2324</v>
      </c>
      <c r="F93" s="33"/>
      <c r="G93" s="33"/>
      <c r="H93" s="33" t="s">
        <v>289</v>
      </c>
      <c r="I93" s="33" t="s">
        <v>2324</v>
      </c>
      <c r="J93" s="33" t="s">
        <v>191</v>
      </c>
      <c r="K93" s="33" t="s">
        <v>289</v>
      </c>
      <c r="L93" s="33" t="s">
        <v>192</v>
      </c>
      <c r="M93" s="33" t="s">
        <v>191</v>
      </c>
      <c r="N93" s="33" t="s">
        <v>191</v>
      </c>
      <c r="O93" s="33" t="s">
        <v>2325</v>
      </c>
      <c r="P93" s="33" t="s">
        <v>289</v>
      </c>
      <c r="Q93" s="33" t="s">
        <v>126</v>
      </c>
      <c r="R93" s="33" t="s">
        <v>193</v>
      </c>
      <c r="S93" s="33" t="s">
        <v>1051</v>
      </c>
      <c r="T93" s="33" t="s">
        <v>194</v>
      </c>
      <c r="U93" s="33" t="s">
        <v>193</v>
      </c>
      <c r="V93" s="33" t="s">
        <v>1050</v>
      </c>
      <c r="W93" s="33" t="s">
        <v>1051</v>
      </c>
      <c r="X93" s="33" t="s">
        <v>195</v>
      </c>
      <c r="Y93" s="33" t="s">
        <v>289</v>
      </c>
      <c r="Z93" s="34" t="s">
        <v>195</v>
      </c>
      <c r="AA93" s="33" t="s">
        <v>196</v>
      </c>
      <c r="AB93" s="33" t="s">
        <v>289</v>
      </c>
      <c r="AC93" s="34" t="s">
        <v>196</v>
      </c>
      <c r="AD93" s="33" t="s">
        <v>2326</v>
      </c>
      <c r="AE93" s="33" t="s">
        <v>197</v>
      </c>
      <c r="AF93" s="33" t="s">
        <v>196</v>
      </c>
      <c r="AG93" s="33" t="s">
        <v>196</v>
      </c>
      <c r="AH93" s="33" t="s">
        <v>2452</v>
      </c>
      <c r="AI93" s="33" t="s">
        <v>112</v>
      </c>
      <c r="AJ93" s="33" t="s">
        <v>289</v>
      </c>
      <c r="AK93" s="33" t="s">
        <v>112</v>
      </c>
      <c r="AL93" s="33" t="s">
        <v>289</v>
      </c>
      <c r="AM93" s="33" t="s">
        <v>2328</v>
      </c>
      <c r="AN93" s="33" t="s">
        <v>289</v>
      </c>
      <c r="AO93" s="33" t="s">
        <v>289</v>
      </c>
      <c r="AP93" s="33" t="s">
        <v>289</v>
      </c>
      <c r="AQ93" s="33" t="s">
        <v>289</v>
      </c>
      <c r="AR93" s="33" t="s">
        <v>289</v>
      </c>
      <c r="AS93" s="33" t="s">
        <v>289</v>
      </c>
      <c r="AT93" s="33" t="s">
        <v>289</v>
      </c>
      <c r="AU93" s="33" t="s">
        <v>289</v>
      </c>
      <c r="AV93" s="33" t="s">
        <v>289</v>
      </c>
      <c r="AW93" s="33" t="s">
        <v>289</v>
      </c>
      <c r="AX93" s="33" t="s">
        <v>289</v>
      </c>
      <c r="AY93" s="33" t="s">
        <v>289</v>
      </c>
      <c r="AZ93" s="33" t="s">
        <v>289</v>
      </c>
      <c r="BA93" s="33" t="s">
        <v>289</v>
      </c>
      <c r="BB93" s="33" t="s">
        <v>289</v>
      </c>
      <c r="BC93" s="33" t="s">
        <v>289</v>
      </c>
      <c r="BD93" s="33" t="s">
        <v>289</v>
      </c>
      <c r="BE93" s="33" t="s">
        <v>289</v>
      </c>
      <c r="BF93" s="33" t="s">
        <v>289</v>
      </c>
      <c r="BG93" s="33" t="s">
        <v>289</v>
      </c>
      <c r="BH93" s="33" t="s">
        <v>289</v>
      </c>
      <c r="BI93" s="33" t="s">
        <v>289</v>
      </c>
      <c r="BJ93" s="33" t="s">
        <v>289</v>
      </c>
      <c r="BK93" s="33" t="s">
        <v>289</v>
      </c>
      <c r="BL93" s="33" t="s">
        <v>289</v>
      </c>
      <c r="BM93" s="33" t="s">
        <v>289</v>
      </c>
      <c r="BN93" s="33" t="s">
        <v>289</v>
      </c>
      <c r="BO93" s="33" t="s">
        <v>289</v>
      </c>
      <c r="BP93" s="33" t="s">
        <v>289</v>
      </c>
      <c r="BQ93" s="33" t="s">
        <v>289</v>
      </c>
      <c r="BR93" s="33" t="s">
        <v>289</v>
      </c>
      <c r="BS93" s="33" t="s">
        <v>289</v>
      </c>
      <c r="BT93" s="33" t="s">
        <v>289</v>
      </c>
      <c r="BU93" s="33" t="s">
        <v>289</v>
      </c>
      <c r="BV93" s="33" t="s">
        <v>289</v>
      </c>
      <c r="BW93" s="33" t="s">
        <v>289</v>
      </c>
      <c r="BX93" s="33" t="s">
        <v>289</v>
      </c>
      <c r="BY93" s="33" t="s">
        <v>289</v>
      </c>
      <c r="BZ93" s="33" t="s">
        <v>289</v>
      </c>
      <c r="CA93" s="33" t="s">
        <v>289</v>
      </c>
      <c r="CB93" s="33" t="s">
        <v>289</v>
      </c>
      <c r="CC93" s="33" t="s">
        <v>289</v>
      </c>
      <c r="CD93" s="33" t="s">
        <v>289</v>
      </c>
      <c r="CE93" s="33" t="s">
        <v>289</v>
      </c>
      <c r="CF93" s="33" t="s">
        <v>289</v>
      </c>
      <c r="CG93" s="33" t="s">
        <v>289</v>
      </c>
      <c r="CH93" s="33" t="s">
        <v>289</v>
      </c>
      <c r="CI93" s="33" t="s">
        <v>289</v>
      </c>
      <c r="CJ93" s="33" t="s">
        <v>289</v>
      </c>
      <c r="CK93" s="33" t="s">
        <v>289</v>
      </c>
      <c r="CL93" s="33" t="s">
        <v>289</v>
      </c>
      <c r="CM93" s="33" t="s">
        <v>289</v>
      </c>
      <c r="CN93" s="33" t="s">
        <v>289</v>
      </c>
      <c r="CO93" s="33" t="s">
        <v>289</v>
      </c>
      <c r="CP93" s="33" t="s">
        <v>289</v>
      </c>
      <c r="CQ93" s="33" t="s">
        <v>289</v>
      </c>
      <c r="CR93" s="33" t="s">
        <v>289</v>
      </c>
      <c r="CS93" s="33" t="s">
        <v>289</v>
      </c>
      <c r="CT93" s="33" t="s">
        <v>289</v>
      </c>
      <c r="CU93" s="33" t="s">
        <v>289</v>
      </c>
      <c r="CV93" s="33" t="s">
        <v>289</v>
      </c>
      <c r="CW93" s="33" t="s">
        <v>289</v>
      </c>
      <c r="CX93" s="33" t="s">
        <v>289</v>
      </c>
      <c r="CY93" s="33" t="s">
        <v>289</v>
      </c>
      <c r="CZ93" s="33" t="s">
        <v>289</v>
      </c>
      <c r="DA93" s="33" t="s">
        <v>289</v>
      </c>
      <c r="DB93" s="33" t="s">
        <v>289</v>
      </c>
      <c r="DC93" s="33" t="s">
        <v>289</v>
      </c>
      <c r="DD93" s="33" t="s">
        <v>289</v>
      </c>
      <c r="DE93" s="33" t="s">
        <v>289</v>
      </c>
      <c r="DF93" s="33" t="s">
        <v>289</v>
      </c>
      <c r="DG93" s="33" t="s">
        <v>289</v>
      </c>
      <c r="DH93" s="33" t="s">
        <v>289</v>
      </c>
      <c r="DI93" s="33" t="s">
        <v>289</v>
      </c>
      <c r="DJ93" s="33" t="s">
        <v>289</v>
      </c>
      <c r="DK93" s="33" t="s">
        <v>289</v>
      </c>
      <c r="DL93" s="33" t="s">
        <v>289</v>
      </c>
      <c r="DM93" s="33" t="s">
        <v>289</v>
      </c>
      <c r="DN93" s="33" t="s">
        <v>289</v>
      </c>
      <c r="DO93" s="33" t="s">
        <v>289</v>
      </c>
      <c r="DP93" s="33" t="s">
        <v>289</v>
      </c>
      <c r="DQ93" s="33" t="s">
        <v>289</v>
      </c>
      <c r="DR93" s="33" t="s">
        <v>289</v>
      </c>
      <c r="DS93" s="33" t="s">
        <v>289</v>
      </c>
      <c r="DT93" s="33" t="s">
        <v>289</v>
      </c>
      <c r="DU93" s="33" t="s">
        <v>289</v>
      </c>
      <c r="DV93" s="33" t="s">
        <v>289</v>
      </c>
      <c r="DW93" s="33" t="s">
        <v>289</v>
      </c>
      <c r="DX93" s="33" t="s">
        <v>289</v>
      </c>
      <c r="DY93" s="33" t="s">
        <v>289</v>
      </c>
      <c r="DZ93" s="33" t="s">
        <v>289</v>
      </c>
      <c r="EA93" s="33" t="s">
        <v>289</v>
      </c>
      <c r="EB93" s="33" t="s">
        <v>289</v>
      </c>
      <c r="EC93" s="33" t="s">
        <v>289</v>
      </c>
      <c r="ED93" s="33" t="s">
        <v>289</v>
      </c>
      <c r="EE93" s="33" t="s">
        <v>289</v>
      </c>
      <c r="EF93" s="33" t="s">
        <v>289</v>
      </c>
      <c r="EG93" s="33" t="s">
        <v>289</v>
      </c>
      <c r="EH93" s="33" t="s">
        <v>289</v>
      </c>
      <c r="EI93" s="33" t="s">
        <v>289</v>
      </c>
      <c r="EJ93" s="33" t="s">
        <v>289</v>
      </c>
      <c r="EK93" s="33" t="s">
        <v>289</v>
      </c>
      <c r="EL93" s="33" t="s">
        <v>289</v>
      </c>
      <c r="EM93" s="33" t="s">
        <v>289</v>
      </c>
      <c r="EN93" s="33" t="s">
        <v>289</v>
      </c>
      <c r="EO93" s="33" t="s">
        <v>289</v>
      </c>
      <c r="EP93" s="33" t="s">
        <v>289</v>
      </c>
      <c r="EQ93" s="33" t="s">
        <v>289</v>
      </c>
      <c r="ER93" s="33" t="s">
        <v>289</v>
      </c>
      <c r="ES93" s="33" t="s">
        <v>289</v>
      </c>
      <c r="ET93" s="33" t="s">
        <v>289</v>
      </c>
      <c r="EU93" s="33" t="s">
        <v>289</v>
      </c>
      <c r="EV93" s="33" t="s">
        <v>289</v>
      </c>
      <c r="EW93" s="33" t="s">
        <v>289</v>
      </c>
      <c r="EX93" s="33" t="s">
        <v>289</v>
      </c>
      <c r="EY93" s="33" t="s">
        <v>289</v>
      </c>
      <c r="EZ93" s="33" t="s">
        <v>289</v>
      </c>
      <c r="FA93" s="33" t="s">
        <v>289</v>
      </c>
      <c r="FB93" s="33" t="s">
        <v>289</v>
      </c>
      <c r="FC93" s="34" t="s">
        <v>289</v>
      </c>
      <c r="FD93" s="34" t="s">
        <v>289</v>
      </c>
      <c r="FE93" s="33" t="s">
        <v>289</v>
      </c>
      <c r="FF93" s="33" t="s">
        <v>289</v>
      </c>
      <c r="FG93" s="33" t="s">
        <v>289</v>
      </c>
      <c r="FH93" s="33" t="s">
        <v>289</v>
      </c>
      <c r="FI93" s="33" t="s">
        <v>289</v>
      </c>
      <c r="FJ93" s="33" t="s">
        <v>289</v>
      </c>
      <c r="FK93" s="33" t="s">
        <v>289</v>
      </c>
      <c r="FL93" s="34" t="s">
        <v>289</v>
      </c>
      <c r="FM93" s="33" t="s">
        <v>289</v>
      </c>
      <c r="FN93" s="34" t="s">
        <v>289</v>
      </c>
      <c r="FO93" s="33" t="s">
        <v>289</v>
      </c>
      <c r="FP93" s="33" t="s">
        <v>289</v>
      </c>
      <c r="FQ93" s="33" t="s">
        <v>289</v>
      </c>
      <c r="FR93" s="33" t="s">
        <v>289</v>
      </c>
      <c r="FS93" s="33" t="s">
        <v>289</v>
      </c>
      <c r="FT93" s="33" t="s">
        <v>289</v>
      </c>
      <c r="FU93" s="33" t="s">
        <v>289</v>
      </c>
      <c r="FV93" s="33" t="s">
        <v>289</v>
      </c>
      <c r="FW93" s="33" t="s">
        <v>289</v>
      </c>
      <c r="FX93" s="33" t="s">
        <v>289</v>
      </c>
      <c r="FY93" s="33" t="s">
        <v>289</v>
      </c>
      <c r="FZ93" s="33" t="s">
        <v>289</v>
      </c>
      <c r="GA93" s="33" t="s">
        <v>289</v>
      </c>
      <c r="GB93" s="33" t="s">
        <v>289</v>
      </c>
      <c r="GC93" s="33" t="s">
        <v>289</v>
      </c>
      <c r="GD93" s="33" t="s">
        <v>289</v>
      </c>
      <c r="GE93" s="33" t="s">
        <v>289</v>
      </c>
      <c r="GF93" s="33" t="s">
        <v>289</v>
      </c>
      <c r="GG93" s="33" t="s">
        <v>289</v>
      </c>
      <c r="GH93" s="33" t="s">
        <v>289</v>
      </c>
      <c r="GI93" s="33" t="s">
        <v>289</v>
      </c>
      <c r="GJ93" s="33" t="s">
        <v>289</v>
      </c>
      <c r="GK93" s="33" t="s">
        <v>289</v>
      </c>
      <c r="GL93" s="33" t="s">
        <v>289</v>
      </c>
      <c r="GM93" s="33" t="s">
        <v>289</v>
      </c>
      <c r="GN93" s="33" t="s">
        <v>289</v>
      </c>
      <c r="GO93" s="33" t="s">
        <v>289</v>
      </c>
      <c r="GP93" s="33" t="s">
        <v>289</v>
      </c>
      <c r="GQ93" s="33" t="s">
        <v>289</v>
      </c>
      <c r="GR93" s="33" t="s">
        <v>289</v>
      </c>
      <c r="GS93" s="33" t="s">
        <v>289</v>
      </c>
      <c r="GT93" s="33" t="s">
        <v>289</v>
      </c>
      <c r="GU93" s="33" t="s">
        <v>289</v>
      </c>
      <c r="GV93" s="33" t="s">
        <v>289</v>
      </c>
      <c r="GW93" s="33" t="s">
        <v>289</v>
      </c>
      <c r="GX93" s="33" t="s">
        <v>289</v>
      </c>
      <c r="GY93" s="33" t="s">
        <v>289</v>
      </c>
      <c r="GZ93" s="33" t="s">
        <v>289</v>
      </c>
      <c r="HA93" s="33" t="s">
        <v>289</v>
      </c>
      <c r="HB93" s="33" t="s">
        <v>289</v>
      </c>
      <c r="HC93" s="33" t="s">
        <v>289</v>
      </c>
      <c r="HD93" s="33" t="s">
        <v>289</v>
      </c>
      <c r="HE93" s="33" t="s">
        <v>289</v>
      </c>
      <c r="HF93" s="33" t="s">
        <v>289</v>
      </c>
      <c r="HG93" s="33" t="s">
        <v>289</v>
      </c>
      <c r="HH93" s="33" t="s">
        <v>289</v>
      </c>
      <c r="HI93" s="33" t="s">
        <v>289</v>
      </c>
      <c r="HJ93" s="33" t="s">
        <v>289</v>
      </c>
      <c r="HK93" s="33" t="s">
        <v>289</v>
      </c>
      <c r="HL93" s="33" t="s">
        <v>2453</v>
      </c>
      <c r="HM93" s="33" t="s">
        <v>289</v>
      </c>
      <c r="HN93" s="33" t="s">
        <v>2454</v>
      </c>
      <c r="HO93" s="33" t="s">
        <v>289</v>
      </c>
      <c r="HP93" s="33" t="s">
        <v>2455</v>
      </c>
      <c r="HQ93" s="33" t="s">
        <v>2456</v>
      </c>
      <c r="HR93" s="33" t="s">
        <v>2456</v>
      </c>
      <c r="HS93" s="33" t="s">
        <v>2457</v>
      </c>
      <c r="HT93" s="33" t="s">
        <v>745</v>
      </c>
      <c r="HU93" s="33" t="s">
        <v>2458</v>
      </c>
      <c r="HV93" s="33" t="s">
        <v>289</v>
      </c>
      <c r="HW93" s="33" t="s">
        <v>289</v>
      </c>
      <c r="HX93" s="33" t="s">
        <v>289</v>
      </c>
      <c r="HY93" s="33" t="s">
        <v>289</v>
      </c>
      <c r="HZ93" s="33" t="s">
        <v>289</v>
      </c>
      <c r="IA93" s="33">
        <v>50</v>
      </c>
      <c r="IB93" s="33" t="s">
        <v>289</v>
      </c>
      <c r="IC93" s="33" t="s">
        <v>176</v>
      </c>
      <c r="ID93" s="33">
        <v>50</v>
      </c>
      <c r="IE93" s="33" t="s">
        <v>112</v>
      </c>
      <c r="IF93" s="33" t="s">
        <v>2891</v>
      </c>
      <c r="IG93" s="33">
        <v>1</v>
      </c>
      <c r="IH93" s="33">
        <v>0</v>
      </c>
      <c r="II93" s="33">
        <v>0</v>
      </c>
      <c r="IJ93" s="33">
        <v>0</v>
      </c>
      <c r="IK93" s="33">
        <v>0</v>
      </c>
      <c r="IL93" s="33">
        <v>0</v>
      </c>
      <c r="IM93" s="33">
        <v>0</v>
      </c>
      <c r="IN93" s="33">
        <v>0</v>
      </c>
      <c r="IO93" s="33">
        <v>0</v>
      </c>
      <c r="IP93" s="33">
        <v>0</v>
      </c>
      <c r="IQ93" s="33" t="s">
        <v>289</v>
      </c>
      <c r="IR93" s="33"/>
      <c r="IS93" s="33"/>
      <c r="IT93" s="33"/>
      <c r="IU93" s="33"/>
      <c r="IV93" s="33"/>
      <c r="IW93" s="33" t="s">
        <v>2892</v>
      </c>
      <c r="IX93" s="33" t="s">
        <v>289</v>
      </c>
      <c r="IY93" s="33">
        <v>154291302</v>
      </c>
      <c r="IZ93" s="33" t="s">
        <v>2893</v>
      </c>
      <c r="JA93" s="33" t="s">
        <v>2894</v>
      </c>
      <c r="JB93" s="33" t="s">
        <v>289</v>
      </c>
      <c r="JC93" s="33">
        <v>131</v>
      </c>
    </row>
    <row r="94" spans="2:263" x14ac:dyDescent="0.35">
      <c r="B94" s="33" t="s">
        <v>2897</v>
      </c>
      <c r="C94" s="33" t="s">
        <v>2895</v>
      </c>
      <c r="D94" s="33" t="s">
        <v>2896</v>
      </c>
      <c r="E94" s="33" t="s">
        <v>2472</v>
      </c>
      <c r="F94" s="33"/>
      <c r="G94" s="33"/>
      <c r="H94" s="33" t="s">
        <v>289</v>
      </c>
      <c r="I94" s="33" t="s">
        <v>2472</v>
      </c>
      <c r="J94" s="33" t="s">
        <v>141</v>
      </c>
      <c r="K94" s="33" t="s">
        <v>289</v>
      </c>
      <c r="L94" s="33" t="s">
        <v>142</v>
      </c>
      <c r="M94" s="33" t="s">
        <v>141</v>
      </c>
      <c r="N94" s="33" t="s">
        <v>141</v>
      </c>
      <c r="O94" s="33" t="s">
        <v>154</v>
      </c>
      <c r="P94" s="33" t="s">
        <v>289</v>
      </c>
      <c r="Q94" s="33" t="s">
        <v>120</v>
      </c>
      <c r="R94" s="33" t="s">
        <v>144</v>
      </c>
      <c r="S94" s="33" t="s">
        <v>140</v>
      </c>
      <c r="T94" s="33" t="s">
        <v>145</v>
      </c>
      <c r="U94" s="33" t="s">
        <v>144</v>
      </c>
      <c r="V94" s="33" t="s">
        <v>529</v>
      </c>
      <c r="W94" s="33" t="s">
        <v>140</v>
      </c>
      <c r="X94" s="33" t="s">
        <v>146</v>
      </c>
      <c r="Y94" s="33" t="s">
        <v>289</v>
      </c>
      <c r="Z94" s="34" t="s">
        <v>146</v>
      </c>
      <c r="AA94" s="33" t="s">
        <v>147</v>
      </c>
      <c r="AB94" s="33" t="s">
        <v>289</v>
      </c>
      <c r="AC94" s="34" t="s">
        <v>147</v>
      </c>
      <c r="AD94" s="33" t="s">
        <v>2326</v>
      </c>
      <c r="AE94" s="33" t="s">
        <v>148</v>
      </c>
      <c r="AF94" s="33" t="s">
        <v>147</v>
      </c>
      <c r="AG94" s="33" t="s">
        <v>147</v>
      </c>
      <c r="AH94" s="33" t="s">
        <v>2327</v>
      </c>
      <c r="AI94" s="33" t="s">
        <v>112</v>
      </c>
      <c r="AJ94" s="33" t="s">
        <v>289</v>
      </c>
      <c r="AK94" s="33" t="s">
        <v>112</v>
      </c>
      <c r="AL94" s="33" t="s">
        <v>289</v>
      </c>
      <c r="AM94" s="33" t="s">
        <v>2328</v>
      </c>
      <c r="AN94" s="33" t="s">
        <v>289</v>
      </c>
      <c r="AO94" s="33" t="s">
        <v>289</v>
      </c>
      <c r="AP94" s="33" t="s">
        <v>2350</v>
      </c>
      <c r="AQ94" s="33" t="s">
        <v>289</v>
      </c>
      <c r="AR94" s="33" t="s">
        <v>114</v>
      </c>
      <c r="AS94" s="33">
        <v>1</v>
      </c>
      <c r="AT94" s="33">
        <v>0</v>
      </c>
      <c r="AU94" s="33">
        <v>0</v>
      </c>
      <c r="AV94" s="33" t="s">
        <v>113</v>
      </c>
      <c r="AW94" s="33" t="s">
        <v>2351</v>
      </c>
      <c r="AX94" s="33" t="s">
        <v>115</v>
      </c>
      <c r="AY94" s="33">
        <v>1</v>
      </c>
      <c r="AZ94" s="33">
        <v>0</v>
      </c>
      <c r="BA94" s="33">
        <v>0</v>
      </c>
      <c r="BB94" s="33">
        <v>0</v>
      </c>
      <c r="BC94" s="33">
        <v>0</v>
      </c>
      <c r="BD94" s="33">
        <v>0</v>
      </c>
      <c r="BE94" s="33">
        <v>0</v>
      </c>
      <c r="BF94" s="33">
        <v>0</v>
      </c>
      <c r="BG94" s="33">
        <v>0</v>
      </c>
      <c r="BH94" s="33">
        <v>0</v>
      </c>
      <c r="BI94" s="33" t="s">
        <v>289</v>
      </c>
      <c r="BJ94" s="33" t="s">
        <v>116</v>
      </c>
      <c r="BK94" s="33" t="s">
        <v>2385</v>
      </c>
      <c r="BL94" s="33" t="s">
        <v>2845</v>
      </c>
      <c r="BM94" s="33">
        <v>0</v>
      </c>
      <c r="BN94" s="33">
        <v>0</v>
      </c>
      <c r="BO94" s="33">
        <v>0</v>
      </c>
      <c r="BP94" s="33">
        <v>0</v>
      </c>
      <c r="BQ94" s="33">
        <v>1</v>
      </c>
      <c r="BR94" s="33">
        <v>1</v>
      </c>
      <c r="BS94" s="33">
        <v>0</v>
      </c>
      <c r="BT94" s="33">
        <v>0</v>
      </c>
      <c r="BU94" s="33" t="s">
        <v>2353</v>
      </c>
      <c r="BV94" s="33" t="s">
        <v>289</v>
      </c>
      <c r="BW94" s="33" t="s">
        <v>289</v>
      </c>
      <c r="BX94" s="33" t="s">
        <v>289</v>
      </c>
      <c r="BY94" s="33" t="s">
        <v>289</v>
      </c>
      <c r="BZ94" s="33" t="s">
        <v>289</v>
      </c>
      <c r="CA94" s="33" t="s">
        <v>289</v>
      </c>
      <c r="CB94" s="33" t="s">
        <v>289</v>
      </c>
      <c r="CC94" s="33" t="s">
        <v>289</v>
      </c>
      <c r="CD94" s="33" t="s">
        <v>289</v>
      </c>
      <c r="CE94" s="33" t="s">
        <v>289</v>
      </c>
      <c r="CF94" s="33" t="s">
        <v>289</v>
      </c>
      <c r="CG94" s="33" t="s">
        <v>289</v>
      </c>
      <c r="CH94" s="33">
        <v>500</v>
      </c>
      <c r="CI94" s="33">
        <v>208.333333333333</v>
      </c>
      <c r="CJ94" s="33" t="s">
        <v>117</v>
      </c>
      <c r="CK94" s="33">
        <v>500</v>
      </c>
      <c r="CL94" s="33">
        <v>208.33333329999999</v>
      </c>
      <c r="CM94" s="33" t="s">
        <v>117</v>
      </c>
      <c r="CN94" s="33" t="s">
        <v>289</v>
      </c>
      <c r="CO94" s="33" t="s">
        <v>289</v>
      </c>
      <c r="CP94" s="33" t="s">
        <v>289</v>
      </c>
      <c r="CQ94" s="33" t="s">
        <v>289</v>
      </c>
      <c r="CR94" s="33" t="s">
        <v>289</v>
      </c>
      <c r="CS94" s="33" t="s">
        <v>289</v>
      </c>
      <c r="CT94" s="33" t="s">
        <v>289</v>
      </c>
      <c r="CU94" s="33" t="s">
        <v>289</v>
      </c>
      <c r="CV94" s="33" t="s">
        <v>289</v>
      </c>
      <c r="CW94" s="33" t="s">
        <v>289</v>
      </c>
      <c r="CX94" s="33" t="s">
        <v>289</v>
      </c>
      <c r="CY94" s="33" t="s">
        <v>117</v>
      </c>
      <c r="CZ94" s="33" t="s">
        <v>289</v>
      </c>
      <c r="DA94" s="33" t="s">
        <v>289</v>
      </c>
      <c r="DB94" s="33" t="s">
        <v>289</v>
      </c>
      <c r="DC94" s="33" t="s">
        <v>289</v>
      </c>
      <c r="DD94" s="33" t="s">
        <v>289</v>
      </c>
      <c r="DE94" s="33" t="s">
        <v>289</v>
      </c>
      <c r="DF94" s="33" t="s">
        <v>289</v>
      </c>
      <c r="DG94" s="33" t="s">
        <v>289</v>
      </c>
      <c r="DH94" s="33" t="s">
        <v>289</v>
      </c>
      <c r="DI94" s="33" t="s">
        <v>289</v>
      </c>
      <c r="DJ94" s="33" t="s">
        <v>289</v>
      </c>
      <c r="DK94" s="33" t="s">
        <v>289</v>
      </c>
      <c r="DL94" s="33" t="s">
        <v>289</v>
      </c>
      <c r="DM94" s="33" t="s">
        <v>289</v>
      </c>
      <c r="DN94" s="33" t="s">
        <v>289</v>
      </c>
      <c r="DO94" s="33" t="s">
        <v>289</v>
      </c>
      <c r="DP94" s="33" t="s">
        <v>289</v>
      </c>
      <c r="DQ94" s="33" t="s">
        <v>289</v>
      </c>
      <c r="DR94" s="33" t="s">
        <v>289</v>
      </c>
      <c r="DS94" s="33" t="s">
        <v>289</v>
      </c>
      <c r="DT94" s="33" t="s">
        <v>289</v>
      </c>
      <c r="DU94" s="33" t="s">
        <v>289</v>
      </c>
      <c r="DV94" s="33" t="s">
        <v>289</v>
      </c>
      <c r="DW94" s="33" t="s">
        <v>289</v>
      </c>
      <c r="DX94" s="33" t="s">
        <v>289</v>
      </c>
      <c r="DY94" s="33" t="s">
        <v>289</v>
      </c>
      <c r="DZ94" s="33" t="s">
        <v>289</v>
      </c>
      <c r="EA94" s="33" t="s">
        <v>289</v>
      </c>
      <c r="EB94" s="33" t="s">
        <v>112</v>
      </c>
      <c r="EC94" s="33" t="s">
        <v>120</v>
      </c>
      <c r="ED94" s="33" t="s">
        <v>900</v>
      </c>
      <c r="EE94" s="33" t="s">
        <v>112</v>
      </c>
      <c r="EF94" s="33" t="s">
        <v>117</v>
      </c>
      <c r="EG94" s="33" t="s">
        <v>289</v>
      </c>
      <c r="EH94" s="33" t="s">
        <v>289</v>
      </c>
      <c r="EI94" s="33" t="s">
        <v>289</v>
      </c>
      <c r="EJ94" s="33" t="s">
        <v>289</v>
      </c>
      <c r="EK94" s="33" t="s">
        <v>289</v>
      </c>
      <c r="EL94" s="33" t="s">
        <v>289</v>
      </c>
      <c r="EM94" s="33" t="s">
        <v>289</v>
      </c>
      <c r="EN94" s="33" t="s">
        <v>289</v>
      </c>
      <c r="EO94" s="33" t="s">
        <v>289</v>
      </c>
      <c r="EP94" s="33" t="s">
        <v>289</v>
      </c>
      <c r="EQ94" s="33" t="s">
        <v>289</v>
      </c>
      <c r="ER94" s="33" t="s">
        <v>289</v>
      </c>
      <c r="ES94" s="33" t="s">
        <v>289</v>
      </c>
      <c r="ET94" s="33" t="s">
        <v>289</v>
      </c>
      <c r="EU94" s="33" t="s">
        <v>289</v>
      </c>
      <c r="EV94" s="33" t="s">
        <v>289</v>
      </c>
      <c r="EW94" s="33" t="s">
        <v>289</v>
      </c>
      <c r="EX94" s="33" t="s">
        <v>289</v>
      </c>
      <c r="EY94" s="33" t="s">
        <v>289</v>
      </c>
      <c r="EZ94" s="33" t="s">
        <v>289</v>
      </c>
      <c r="FA94" s="33" t="s">
        <v>289</v>
      </c>
      <c r="FB94" s="33" t="s">
        <v>289</v>
      </c>
      <c r="FC94" s="34" t="s">
        <v>289</v>
      </c>
      <c r="FD94" s="34" t="s">
        <v>289</v>
      </c>
      <c r="FE94" s="33" t="s">
        <v>289</v>
      </c>
      <c r="FF94" s="33" t="s">
        <v>289</v>
      </c>
      <c r="FG94" s="33" t="s">
        <v>289</v>
      </c>
      <c r="FH94" s="33" t="s">
        <v>289</v>
      </c>
      <c r="FI94" s="33" t="s">
        <v>289</v>
      </c>
      <c r="FJ94" s="33" t="s">
        <v>289</v>
      </c>
      <c r="FK94" s="33" t="s">
        <v>289</v>
      </c>
      <c r="FL94" s="34" t="s">
        <v>289</v>
      </c>
      <c r="FM94" s="33" t="s">
        <v>289</v>
      </c>
      <c r="FN94" s="34" t="s">
        <v>289</v>
      </c>
      <c r="FO94" s="33" t="s">
        <v>289</v>
      </c>
      <c r="FP94" s="33" t="s">
        <v>289</v>
      </c>
      <c r="FQ94" s="33" t="s">
        <v>289</v>
      </c>
      <c r="FR94" s="33" t="s">
        <v>289</v>
      </c>
      <c r="FS94" s="33" t="s">
        <v>289</v>
      </c>
      <c r="FT94" s="33" t="s">
        <v>289</v>
      </c>
      <c r="FU94" s="33" t="s">
        <v>289</v>
      </c>
      <c r="FV94" s="33" t="s">
        <v>289</v>
      </c>
      <c r="FW94" s="33" t="s">
        <v>289</v>
      </c>
      <c r="FX94" s="33" t="s">
        <v>289</v>
      </c>
      <c r="FY94" s="33" t="s">
        <v>289</v>
      </c>
      <c r="FZ94" s="33" t="s">
        <v>289</v>
      </c>
      <c r="GA94" s="33" t="s">
        <v>289</v>
      </c>
      <c r="GB94" s="33" t="s">
        <v>289</v>
      </c>
      <c r="GC94" s="33" t="s">
        <v>289</v>
      </c>
      <c r="GD94" s="33" t="s">
        <v>289</v>
      </c>
      <c r="GE94" s="33" t="s">
        <v>289</v>
      </c>
      <c r="GF94" s="33" t="s">
        <v>289</v>
      </c>
      <c r="GG94" s="33" t="s">
        <v>289</v>
      </c>
      <c r="GH94" s="33" t="s">
        <v>289</v>
      </c>
      <c r="GI94" s="33" t="s">
        <v>289</v>
      </c>
      <c r="GJ94" s="33" t="s">
        <v>289</v>
      </c>
      <c r="GK94" s="33" t="s">
        <v>289</v>
      </c>
      <c r="GL94" s="33" t="s">
        <v>289</v>
      </c>
      <c r="GM94" s="33" t="s">
        <v>289</v>
      </c>
      <c r="GN94" s="33" t="s">
        <v>289</v>
      </c>
      <c r="GO94" s="33" t="s">
        <v>289</v>
      </c>
      <c r="GP94" s="33" t="s">
        <v>289</v>
      </c>
      <c r="GQ94" s="33" t="s">
        <v>289</v>
      </c>
      <c r="GR94" s="33" t="s">
        <v>289</v>
      </c>
      <c r="GS94" s="33" t="s">
        <v>289</v>
      </c>
      <c r="GT94" s="33" t="s">
        <v>289</v>
      </c>
      <c r="GU94" s="33" t="s">
        <v>289</v>
      </c>
      <c r="GV94" s="33" t="s">
        <v>289</v>
      </c>
      <c r="GW94" s="33" t="s">
        <v>289</v>
      </c>
      <c r="GX94" s="33" t="s">
        <v>289</v>
      </c>
      <c r="GY94" s="33" t="s">
        <v>289</v>
      </c>
      <c r="GZ94" s="33" t="s">
        <v>289</v>
      </c>
      <c r="HA94" s="33" t="s">
        <v>289</v>
      </c>
      <c r="HB94" s="33" t="s">
        <v>289</v>
      </c>
      <c r="HC94" s="33" t="s">
        <v>289</v>
      </c>
      <c r="HD94" s="33" t="s">
        <v>289</v>
      </c>
      <c r="HE94" s="33" t="s">
        <v>289</v>
      </c>
      <c r="HF94" s="33" t="s">
        <v>289</v>
      </c>
      <c r="HG94" s="33" t="s">
        <v>289</v>
      </c>
      <c r="HH94" s="33" t="s">
        <v>289</v>
      </c>
      <c r="HI94" s="33" t="s">
        <v>289</v>
      </c>
      <c r="HJ94" s="33" t="s">
        <v>289</v>
      </c>
      <c r="HK94" s="33" t="s">
        <v>289</v>
      </c>
      <c r="HL94" s="33" t="s">
        <v>289</v>
      </c>
      <c r="HM94" s="33" t="s">
        <v>289</v>
      </c>
      <c r="HN94" s="33" t="s">
        <v>289</v>
      </c>
      <c r="HO94" s="33" t="s">
        <v>289</v>
      </c>
      <c r="HP94" s="33" t="s">
        <v>289</v>
      </c>
      <c r="HQ94" s="33" t="s">
        <v>289</v>
      </c>
      <c r="HR94" s="33" t="s">
        <v>289</v>
      </c>
      <c r="HS94" s="33" t="s">
        <v>289</v>
      </c>
      <c r="HT94" s="33" t="s">
        <v>289</v>
      </c>
      <c r="HU94" s="33" t="s">
        <v>289</v>
      </c>
      <c r="HV94" s="33" t="s">
        <v>289</v>
      </c>
      <c r="HW94" s="33" t="s">
        <v>289</v>
      </c>
      <c r="HX94" s="33" t="s">
        <v>289</v>
      </c>
      <c r="HY94" s="33" t="s">
        <v>289</v>
      </c>
      <c r="HZ94" s="33" t="s">
        <v>289</v>
      </c>
      <c r="IA94" s="33" t="s">
        <v>289</v>
      </c>
      <c r="IB94" s="33" t="s">
        <v>289</v>
      </c>
      <c r="IC94" s="33" t="s">
        <v>289</v>
      </c>
      <c r="ID94" s="33" t="s">
        <v>289</v>
      </c>
      <c r="IE94" s="33" t="s">
        <v>289</v>
      </c>
      <c r="IF94" s="33" t="s">
        <v>289</v>
      </c>
      <c r="IG94" s="33" t="s">
        <v>289</v>
      </c>
      <c r="IH94" s="33" t="s">
        <v>289</v>
      </c>
      <c r="II94" s="33" t="s">
        <v>289</v>
      </c>
      <c r="IJ94" s="33" t="s">
        <v>289</v>
      </c>
      <c r="IK94" s="33" t="s">
        <v>289</v>
      </c>
      <c r="IL94" s="33" t="s">
        <v>289</v>
      </c>
      <c r="IM94" s="33" t="s">
        <v>289</v>
      </c>
      <c r="IN94" s="33" t="s">
        <v>289</v>
      </c>
      <c r="IO94" s="33" t="s">
        <v>289</v>
      </c>
      <c r="IP94" s="33" t="s">
        <v>289</v>
      </c>
      <c r="IQ94" s="33" t="s">
        <v>289</v>
      </c>
      <c r="IR94" s="33"/>
      <c r="IS94" s="33"/>
      <c r="IT94" s="33"/>
      <c r="IU94" s="33"/>
      <c r="IV94" s="33"/>
      <c r="IW94" s="33" t="s">
        <v>289</v>
      </c>
      <c r="IX94" s="33" t="s">
        <v>289</v>
      </c>
      <c r="IY94" s="33">
        <v>153876603</v>
      </c>
      <c r="IZ94" s="33" t="s">
        <v>2897</v>
      </c>
      <c r="JA94" s="33" t="s">
        <v>2898</v>
      </c>
      <c r="JB94" s="33" t="s">
        <v>289</v>
      </c>
      <c r="JC94" s="33">
        <v>86</v>
      </c>
    </row>
    <row r="95" spans="2:263" x14ac:dyDescent="0.35">
      <c r="B95" s="33" t="s">
        <v>2902</v>
      </c>
      <c r="C95" s="33" t="s">
        <v>2899</v>
      </c>
      <c r="D95" s="33" t="s">
        <v>2900</v>
      </c>
      <c r="E95" s="33" t="s">
        <v>2472</v>
      </c>
      <c r="F95" s="33"/>
      <c r="G95" s="33"/>
      <c r="H95" s="33">
        <v>0</v>
      </c>
      <c r="I95" s="33" t="s">
        <v>2472</v>
      </c>
      <c r="J95" s="33" t="s">
        <v>141</v>
      </c>
      <c r="K95" s="33" t="s">
        <v>289</v>
      </c>
      <c r="L95" s="33" t="s">
        <v>142</v>
      </c>
      <c r="M95" s="33" t="s">
        <v>141</v>
      </c>
      <c r="N95" s="33" t="s">
        <v>141</v>
      </c>
      <c r="O95" s="33" t="s">
        <v>161</v>
      </c>
      <c r="P95" s="33" t="s">
        <v>289</v>
      </c>
      <c r="Q95" s="33" t="s">
        <v>120</v>
      </c>
      <c r="R95" s="33" t="s">
        <v>144</v>
      </c>
      <c r="S95" s="33" t="s">
        <v>140</v>
      </c>
      <c r="T95" s="33" t="s">
        <v>145</v>
      </c>
      <c r="U95" s="33" t="s">
        <v>144</v>
      </c>
      <c r="V95" s="33" t="s">
        <v>529</v>
      </c>
      <c r="W95" s="33" t="s">
        <v>140</v>
      </c>
      <c r="X95" s="33" t="s">
        <v>146</v>
      </c>
      <c r="Y95" s="33" t="s">
        <v>289</v>
      </c>
      <c r="Z95" s="34" t="s">
        <v>146</v>
      </c>
      <c r="AA95" s="33" t="s">
        <v>147</v>
      </c>
      <c r="AB95" s="33" t="s">
        <v>289</v>
      </c>
      <c r="AC95" s="34" t="s">
        <v>147</v>
      </c>
      <c r="AD95" s="33" t="s">
        <v>2326</v>
      </c>
      <c r="AE95" s="33" t="s">
        <v>148</v>
      </c>
      <c r="AF95" s="33" t="s">
        <v>147</v>
      </c>
      <c r="AG95" s="33" t="s">
        <v>147</v>
      </c>
      <c r="AH95" s="33" t="s">
        <v>2327</v>
      </c>
      <c r="AI95" s="33" t="s">
        <v>112</v>
      </c>
      <c r="AJ95" s="33" t="s">
        <v>289</v>
      </c>
      <c r="AK95" s="33" t="s">
        <v>112</v>
      </c>
      <c r="AL95" s="33" t="s">
        <v>289</v>
      </c>
      <c r="AM95" s="33" t="s">
        <v>2328</v>
      </c>
      <c r="AN95" s="33" t="s">
        <v>289</v>
      </c>
      <c r="AO95" s="33" t="s">
        <v>289</v>
      </c>
      <c r="AP95" s="33" t="s">
        <v>2350</v>
      </c>
      <c r="AQ95" s="33" t="s">
        <v>289</v>
      </c>
      <c r="AR95" s="33" t="s">
        <v>137</v>
      </c>
      <c r="AS95" s="33">
        <v>0</v>
      </c>
      <c r="AT95" s="33">
        <v>1</v>
      </c>
      <c r="AU95" s="33">
        <v>0</v>
      </c>
      <c r="AV95" s="33" t="s">
        <v>138</v>
      </c>
      <c r="AW95" s="33" t="s">
        <v>2330</v>
      </c>
      <c r="AX95" s="33" t="s">
        <v>2542</v>
      </c>
      <c r="AY95" s="33">
        <v>1</v>
      </c>
      <c r="AZ95" s="33">
        <v>0</v>
      </c>
      <c r="BA95" s="33">
        <v>0</v>
      </c>
      <c r="BB95" s="33">
        <v>0</v>
      </c>
      <c r="BC95" s="33">
        <v>1</v>
      </c>
      <c r="BD95" s="33">
        <v>0</v>
      </c>
      <c r="BE95" s="33">
        <v>0</v>
      </c>
      <c r="BF95" s="33">
        <v>0</v>
      </c>
      <c r="BG95" s="33">
        <v>0</v>
      </c>
      <c r="BH95" s="33">
        <v>0</v>
      </c>
      <c r="BI95" s="33" t="s">
        <v>289</v>
      </c>
      <c r="BJ95" s="33" t="s">
        <v>116</v>
      </c>
      <c r="BK95" s="33" t="s">
        <v>2342</v>
      </c>
      <c r="BL95" s="33" t="s">
        <v>289</v>
      </c>
      <c r="BM95" s="33" t="s">
        <v>289</v>
      </c>
      <c r="BN95" s="33" t="s">
        <v>289</v>
      </c>
      <c r="BO95" s="33" t="s">
        <v>289</v>
      </c>
      <c r="BP95" s="33" t="s">
        <v>289</v>
      </c>
      <c r="BQ95" s="33" t="s">
        <v>289</v>
      </c>
      <c r="BR95" s="33" t="s">
        <v>289</v>
      </c>
      <c r="BS95" s="33" t="s">
        <v>289</v>
      </c>
      <c r="BT95" s="33" t="s">
        <v>289</v>
      </c>
      <c r="BU95" s="33" t="s">
        <v>289</v>
      </c>
      <c r="BV95" s="33" t="s">
        <v>289</v>
      </c>
      <c r="BW95" s="33" t="s">
        <v>289</v>
      </c>
      <c r="BX95" s="33" t="s">
        <v>289</v>
      </c>
      <c r="BY95" s="33" t="s">
        <v>289</v>
      </c>
      <c r="BZ95" s="33" t="s">
        <v>289</v>
      </c>
      <c r="CA95" s="33" t="s">
        <v>289</v>
      </c>
      <c r="CB95" s="33" t="s">
        <v>289</v>
      </c>
      <c r="CC95" s="33" t="s">
        <v>289</v>
      </c>
      <c r="CD95" s="33" t="s">
        <v>289</v>
      </c>
      <c r="CE95" s="33" t="s">
        <v>289</v>
      </c>
      <c r="CF95" s="33" t="s">
        <v>289</v>
      </c>
      <c r="CG95" s="33" t="s">
        <v>289</v>
      </c>
      <c r="CH95" s="33" t="s">
        <v>289</v>
      </c>
      <c r="CI95" s="33" t="s">
        <v>289</v>
      </c>
      <c r="CJ95" s="33" t="s">
        <v>289</v>
      </c>
      <c r="CK95" s="33" t="s">
        <v>289</v>
      </c>
      <c r="CL95" s="33" t="s">
        <v>289</v>
      </c>
      <c r="CM95" s="33" t="s">
        <v>289</v>
      </c>
      <c r="CN95" s="33" t="s">
        <v>289</v>
      </c>
      <c r="CO95" s="33" t="s">
        <v>289</v>
      </c>
      <c r="CP95" s="33" t="s">
        <v>289</v>
      </c>
      <c r="CQ95" s="33" t="s">
        <v>289</v>
      </c>
      <c r="CR95" s="33" t="s">
        <v>289</v>
      </c>
      <c r="CS95" s="33" t="s">
        <v>289</v>
      </c>
      <c r="CT95" s="33" t="s">
        <v>289</v>
      </c>
      <c r="CU95" s="33" t="s">
        <v>289</v>
      </c>
      <c r="CV95" s="33" t="s">
        <v>289</v>
      </c>
      <c r="CW95" s="33" t="s">
        <v>289</v>
      </c>
      <c r="CX95" s="33" t="s">
        <v>289</v>
      </c>
      <c r="CY95" s="33" t="s">
        <v>289</v>
      </c>
      <c r="CZ95" s="33" t="s">
        <v>289</v>
      </c>
      <c r="DA95" s="33" t="s">
        <v>289</v>
      </c>
      <c r="DB95" s="33" t="s">
        <v>289</v>
      </c>
      <c r="DC95" s="33" t="s">
        <v>289</v>
      </c>
      <c r="DD95" s="33" t="s">
        <v>289</v>
      </c>
      <c r="DE95" s="33" t="s">
        <v>289</v>
      </c>
      <c r="DF95" s="33" t="s">
        <v>289</v>
      </c>
      <c r="DG95" s="33" t="s">
        <v>289</v>
      </c>
      <c r="DH95" s="33" t="s">
        <v>289</v>
      </c>
      <c r="DI95" s="33" t="s">
        <v>289</v>
      </c>
      <c r="DJ95" s="33" t="s">
        <v>289</v>
      </c>
      <c r="DK95" s="33" t="s">
        <v>289</v>
      </c>
      <c r="DL95" s="33" t="s">
        <v>289</v>
      </c>
      <c r="DM95" s="33" t="s">
        <v>289</v>
      </c>
      <c r="DN95" s="33" t="s">
        <v>289</v>
      </c>
      <c r="DO95" s="33" t="s">
        <v>289</v>
      </c>
      <c r="DP95" s="33" t="s">
        <v>289</v>
      </c>
      <c r="DQ95" s="33" t="s">
        <v>289</v>
      </c>
      <c r="DR95" s="33" t="s">
        <v>289</v>
      </c>
      <c r="DS95" s="33" t="s">
        <v>289</v>
      </c>
      <c r="DT95" s="33" t="s">
        <v>289</v>
      </c>
      <c r="DU95" s="33" t="s">
        <v>289</v>
      </c>
      <c r="DV95" s="33" t="s">
        <v>289</v>
      </c>
      <c r="DW95" s="33" t="s">
        <v>289</v>
      </c>
      <c r="DX95" s="33" t="s">
        <v>289</v>
      </c>
      <c r="DY95" s="33" t="s">
        <v>289</v>
      </c>
      <c r="DZ95" s="33" t="s">
        <v>289</v>
      </c>
      <c r="EA95" s="33" t="s">
        <v>289</v>
      </c>
      <c r="EB95" s="33" t="s">
        <v>289</v>
      </c>
      <c r="EC95" s="33" t="s">
        <v>289</v>
      </c>
      <c r="ED95" s="33" t="s">
        <v>289</v>
      </c>
      <c r="EE95" s="33" t="s">
        <v>289</v>
      </c>
      <c r="EF95" s="33" t="s">
        <v>289</v>
      </c>
      <c r="EG95" s="33" t="s">
        <v>2343</v>
      </c>
      <c r="EH95" s="33">
        <v>1</v>
      </c>
      <c r="EI95" s="33">
        <v>1</v>
      </c>
      <c r="EJ95" s="33">
        <v>1</v>
      </c>
      <c r="EK95" s="33">
        <v>1</v>
      </c>
      <c r="EL95" s="33">
        <v>1</v>
      </c>
      <c r="EM95" s="33">
        <v>1</v>
      </c>
      <c r="EN95" s="33">
        <v>1</v>
      </c>
      <c r="EO95" s="33">
        <v>0</v>
      </c>
      <c r="EP95" s="33" t="s">
        <v>112</v>
      </c>
      <c r="EQ95" s="33">
        <v>25</v>
      </c>
      <c r="ER95" s="33" t="s">
        <v>289</v>
      </c>
      <c r="ES95" s="33" t="s">
        <v>289</v>
      </c>
      <c r="ET95" s="33">
        <v>25</v>
      </c>
      <c r="EU95" s="33" t="s">
        <v>117</v>
      </c>
      <c r="EV95" s="33">
        <v>25</v>
      </c>
      <c r="EW95" s="33" t="s">
        <v>117</v>
      </c>
      <c r="EX95" s="33" t="s">
        <v>112</v>
      </c>
      <c r="EY95" s="33">
        <v>75</v>
      </c>
      <c r="EZ95" s="33" t="s">
        <v>289</v>
      </c>
      <c r="FA95" s="33" t="s">
        <v>289</v>
      </c>
      <c r="FB95" s="33" t="s">
        <v>289</v>
      </c>
      <c r="FC95" s="34">
        <v>75</v>
      </c>
      <c r="FD95" s="34" t="s">
        <v>117</v>
      </c>
      <c r="FE95" s="33">
        <v>30</v>
      </c>
      <c r="FF95" s="33" t="s">
        <v>117</v>
      </c>
      <c r="FG95" s="33" t="s">
        <v>112</v>
      </c>
      <c r="FH95" s="33">
        <v>75</v>
      </c>
      <c r="FI95" s="33" t="s">
        <v>289</v>
      </c>
      <c r="FJ95" s="33" t="s">
        <v>289</v>
      </c>
      <c r="FK95" s="33" t="s">
        <v>289</v>
      </c>
      <c r="FL95" s="34">
        <v>75</v>
      </c>
      <c r="FM95" s="33" t="s">
        <v>117</v>
      </c>
      <c r="FN95" s="34" t="s">
        <v>112</v>
      </c>
      <c r="FO95" s="33">
        <v>50</v>
      </c>
      <c r="FP95" s="33" t="s">
        <v>289</v>
      </c>
      <c r="FQ95" s="33" t="s">
        <v>289</v>
      </c>
      <c r="FR95" s="33" t="s">
        <v>289</v>
      </c>
      <c r="FS95" s="33" t="s">
        <v>289</v>
      </c>
      <c r="FT95" s="33" t="s">
        <v>289</v>
      </c>
      <c r="FU95" s="33" t="s">
        <v>289</v>
      </c>
      <c r="FV95" s="33" t="s">
        <v>117</v>
      </c>
      <c r="FW95" s="33" t="s">
        <v>176</v>
      </c>
      <c r="FX95" s="33">
        <v>50</v>
      </c>
      <c r="FY95" s="33" t="s">
        <v>112</v>
      </c>
      <c r="FZ95" s="33">
        <v>30</v>
      </c>
      <c r="GA95" s="33" t="s">
        <v>289</v>
      </c>
      <c r="GB95" s="33" t="s">
        <v>289</v>
      </c>
      <c r="GC95" s="33">
        <v>30</v>
      </c>
      <c r="GD95" s="33" t="s">
        <v>117</v>
      </c>
      <c r="GE95" s="33" t="s">
        <v>112</v>
      </c>
      <c r="GF95" s="33" t="s">
        <v>130</v>
      </c>
      <c r="GG95" s="33">
        <v>0</v>
      </c>
      <c r="GH95" s="33">
        <v>0</v>
      </c>
      <c r="GI95" s="33">
        <v>0</v>
      </c>
      <c r="GJ95" s="33">
        <v>0</v>
      </c>
      <c r="GK95" s="33">
        <v>0</v>
      </c>
      <c r="GL95" s="33">
        <v>0</v>
      </c>
      <c r="GM95" s="33">
        <v>0</v>
      </c>
      <c r="GN95" s="33">
        <v>0</v>
      </c>
      <c r="GO95" s="33">
        <v>0</v>
      </c>
      <c r="GP95" s="33">
        <v>0</v>
      </c>
      <c r="GQ95" s="33">
        <v>0</v>
      </c>
      <c r="GR95" s="33">
        <v>0</v>
      </c>
      <c r="GS95" s="33">
        <v>0</v>
      </c>
      <c r="GT95" s="33">
        <v>0</v>
      </c>
      <c r="GU95" s="33">
        <v>1</v>
      </c>
      <c r="GV95" s="33">
        <v>0</v>
      </c>
      <c r="GW95" s="33" t="s">
        <v>2473</v>
      </c>
      <c r="GX95" s="33" t="s">
        <v>2901</v>
      </c>
      <c r="GY95" s="33">
        <v>1</v>
      </c>
      <c r="GZ95" s="33">
        <v>1</v>
      </c>
      <c r="HA95" s="33">
        <v>1</v>
      </c>
      <c r="HB95" s="33">
        <v>1</v>
      </c>
      <c r="HC95" s="33">
        <v>0</v>
      </c>
      <c r="HD95" s="33">
        <v>0</v>
      </c>
      <c r="HE95" s="33">
        <v>1</v>
      </c>
      <c r="HF95" s="33">
        <v>0</v>
      </c>
      <c r="HG95" s="33" t="s">
        <v>112</v>
      </c>
      <c r="HH95" s="33" t="s">
        <v>126</v>
      </c>
      <c r="HI95" s="33" t="s">
        <v>162</v>
      </c>
      <c r="HJ95" s="33" t="s">
        <v>117</v>
      </c>
      <c r="HK95" s="33" t="s">
        <v>117</v>
      </c>
      <c r="HL95" s="33" t="s">
        <v>289</v>
      </c>
      <c r="HM95" s="33" t="s">
        <v>289</v>
      </c>
      <c r="HN95" s="33" t="s">
        <v>289</v>
      </c>
      <c r="HO95" s="33" t="s">
        <v>289</v>
      </c>
      <c r="HP95" s="33" t="s">
        <v>289</v>
      </c>
      <c r="HQ95" s="33" t="s">
        <v>289</v>
      </c>
      <c r="HR95" s="33" t="s">
        <v>289</v>
      </c>
      <c r="HS95" s="33" t="s">
        <v>289</v>
      </c>
      <c r="HT95" s="33" t="s">
        <v>289</v>
      </c>
      <c r="HU95" s="33" t="s">
        <v>289</v>
      </c>
      <c r="HV95" s="33" t="s">
        <v>289</v>
      </c>
      <c r="HW95" s="33" t="s">
        <v>289</v>
      </c>
      <c r="HX95" s="33" t="s">
        <v>289</v>
      </c>
      <c r="HY95" s="33" t="s">
        <v>289</v>
      </c>
      <c r="HZ95" s="33" t="s">
        <v>289</v>
      </c>
      <c r="IA95" s="33" t="s">
        <v>289</v>
      </c>
      <c r="IB95" s="33" t="s">
        <v>289</v>
      </c>
      <c r="IC95" s="33" t="s">
        <v>289</v>
      </c>
      <c r="ID95" s="33" t="s">
        <v>289</v>
      </c>
      <c r="IE95" s="33" t="s">
        <v>289</v>
      </c>
      <c r="IF95" s="33" t="s">
        <v>289</v>
      </c>
      <c r="IG95" s="33" t="s">
        <v>289</v>
      </c>
      <c r="IH95" s="33" t="s">
        <v>289</v>
      </c>
      <c r="II95" s="33" t="s">
        <v>289</v>
      </c>
      <c r="IJ95" s="33" t="s">
        <v>289</v>
      </c>
      <c r="IK95" s="33" t="s">
        <v>289</v>
      </c>
      <c r="IL95" s="33" t="s">
        <v>289</v>
      </c>
      <c r="IM95" s="33" t="s">
        <v>289</v>
      </c>
      <c r="IN95" s="33" t="s">
        <v>289</v>
      </c>
      <c r="IO95" s="33" t="s">
        <v>289</v>
      </c>
      <c r="IP95" s="33" t="s">
        <v>289</v>
      </c>
      <c r="IQ95" s="33" t="s">
        <v>289</v>
      </c>
      <c r="IR95" s="33"/>
      <c r="IS95" s="33"/>
      <c r="IT95" s="33"/>
      <c r="IU95" s="33"/>
      <c r="IV95" s="33"/>
      <c r="IW95" s="33" t="s">
        <v>2543</v>
      </c>
      <c r="IX95" s="33" t="s">
        <v>289</v>
      </c>
      <c r="IY95" s="33">
        <v>153893552</v>
      </c>
      <c r="IZ95" s="33" t="s">
        <v>2902</v>
      </c>
      <c r="JA95" s="33" t="s">
        <v>2903</v>
      </c>
      <c r="JB95" s="33" t="s">
        <v>289</v>
      </c>
      <c r="JC95" s="33">
        <v>83</v>
      </c>
    </row>
    <row r="96" spans="2:263" x14ac:dyDescent="0.35">
      <c r="B96" s="33" t="s">
        <v>2908</v>
      </c>
      <c r="C96" s="33" t="s">
        <v>2904</v>
      </c>
      <c r="D96" s="33" t="s">
        <v>2905</v>
      </c>
      <c r="E96" s="33" t="s">
        <v>2359</v>
      </c>
      <c r="F96" s="33"/>
      <c r="G96" s="33"/>
      <c r="H96" s="33" t="s">
        <v>289</v>
      </c>
      <c r="I96" s="33" t="s">
        <v>2359</v>
      </c>
      <c r="J96" s="33" t="s">
        <v>209</v>
      </c>
      <c r="K96" s="33" t="s">
        <v>289</v>
      </c>
      <c r="L96" s="33" t="s">
        <v>210</v>
      </c>
      <c r="M96" s="33" t="s">
        <v>209</v>
      </c>
      <c r="N96" s="33" t="s">
        <v>209</v>
      </c>
      <c r="O96" s="33" t="s">
        <v>2582</v>
      </c>
      <c r="P96" s="33" t="s">
        <v>289</v>
      </c>
      <c r="Q96" s="33" t="s">
        <v>107</v>
      </c>
      <c r="R96" s="33" t="s">
        <v>212</v>
      </c>
      <c r="S96" s="33" t="s">
        <v>1794</v>
      </c>
      <c r="T96" s="33" t="s">
        <v>213</v>
      </c>
      <c r="U96" s="33" t="s">
        <v>212</v>
      </c>
      <c r="V96" s="33" t="s">
        <v>1793</v>
      </c>
      <c r="W96" s="33" t="s">
        <v>1794</v>
      </c>
      <c r="X96" s="33" t="s">
        <v>110</v>
      </c>
      <c r="Y96" s="33" t="s">
        <v>2432</v>
      </c>
      <c r="Z96" s="34" t="s">
        <v>2432</v>
      </c>
      <c r="AA96" s="33" t="s">
        <v>110</v>
      </c>
      <c r="AB96" s="33" t="s">
        <v>2433</v>
      </c>
      <c r="AC96" s="34" t="s">
        <v>2433</v>
      </c>
      <c r="AD96" s="33" t="s">
        <v>2361</v>
      </c>
      <c r="AE96" s="33" t="s">
        <v>111</v>
      </c>
      <c r="AF96" s="33" t="s">
        <v>110</v>
      </c>
      <c r="AG96" s="33" t="s">
        <v>2433</v>
      </c>
      <c r="AH96" s="33" t="s">
        <v>2327</v>
      </c>
      <c r="AI96" s="33" t="s">
        <v>112</v>
      </c>
      <c r="AJ96" s="33" t="s">
        <v>289</v>
      </c>
      <c r="AK96" s="33" t="s">
        <v>112</v>
      </c>
      <c r="AL96" s="33" t="s">
        <v>289</v>
      </c>
      <c r="AM96" s="33" t="s">
        <v>2328</v>
      </c>
      <c r="AN96" s="33" t="s">
        <v>289</v>
      </c>
      <c r="AO96" s="33" t="s">
        <v>289</v>
      </c>
      <c r="AP96" s="33" t="s">
        <v>2350</v>
      </c>
      <c r="AQ96" s="33" t="s">
        <v>289</v>
      </c>
      <c r="AR96" s="33" t="s">
        <v>137</v>
      </c>
      <c r="AS96" s="33">
        <v>0</v>
      </c>
      <c r="AT96" s="33">
        <v>1</v>
      </c>
      <c r="AU96" s="33">
        <v>0</v>
      </c>
      <c r="AV96" s="33" t="s">
        <v>138</v>
      </c>
      <c r="AW96" s="33" t="s">
        <v>2330</v>
      </c>
      <c r="AX96" s="33" t="s">
        <v>115</v>
      </c>
      <c r="AY96" s="33">
        <v>1</v>
      </c>
      <c r="AZ96" s="33">
        <v>0</v>
      </c>
      <c r="BA96" s="33">
        <v>0</v>
      </c>
      <c r="BB96" s="33">
        <v>0</v>
      </c>
      <c r="BC96" s="33">
        <v>0</v>
      </c>
      <c r="BD96" s="33">
        <v>0</v>
      </c>
      <c r="BE96" s="33">
        <v>0</v>
      </c>
      <c r="BF96" s="33">
        <v>0</v>
      </c>
      <c r="BG96" s="33">
        <v>0</v>
      </c>
      <c r="BH96" s="33">
        <v>0</v>
      </c>
      <c r="BI96" s="33" t="s">
        <v>289</v>
      </c>
      <c r="BJ96" s="33" t="s">
        <v>151</v>
      </c>
      <c r="BK96" s="33" t="s">
        <v>2385</v>
      </c>
      <c r="BL96" s="33" t="s">
        <v>289</v>
      </c>
      <c r="BM96" s="33" t="s">
        <v>289</v>
      </c>
      <c r="BN96" s="33" t="s">
        <v>289</v>
      </c>
      <c r="BO96" s="33" t="s">
        <v>289</v>
      </c>
      <c r="BP96" s="33" t="s">
        <v>289</v>
      </c>
      <c r="BQ96" s="33" t="s">
        <v>289</v>
      </c>
      <c r="BR96" s="33" t="s">
        <v>289</v>
      </c>
      <c r="BS96" s="33" t="s">
        <v>289</v>
      </c>
      <c r="BT96" s="33" t="s">
        <v>289</v>
      </c>
      <c r="BU96" s="33" t="s">
        <v>289</v>
      </c>
      <c r="BV96" s="33" t="s">
        <v>289</v>
      </c>
      <c r="BW96" s="33" t="s">
        <v>289</v>
      </c>
      <c r="BX96" s="33" t="s">
        <v>289</v>
      </c>
      <c r="BY96" s="33" t="s">
        <v>289</v>
      </c>
      <c r="BZ96" s="33" t="s">
        <v>289</v>
      </c>
      <c r="CA96" s="33" t="s">
        <v>289</v>
      </c>
      <c r="CB96" s="33" t="s">
        <v>289</v>
      </c>
      <c r="CC96" s="33" t="s">
        <v>289</v>
      </c>
      <c r="CD96" s="33" t="s">
        <v>289</v>
      </c>
      <c r="CE96" s="33" t="s">
        <v>289</v>
      </c>
      <c r="CF96" s="33" t="s">
        <v>289</v>
      </c>
      <c r="CG96" s="33" t="s">
        <v>289</v>
      </c>
      <c r="CH96" s="33" t="s">
        <v>289</v>
      </c>
      <c r="CI96" s="33" t="s">
        <v>289</v>
      </c>
      <c r="CJ96" s="33" t="s">
        <v>289</v>
      </c>
      <c r="CK96" s="33" t="s">
        <v>289</v>
      </c>
      <c r="CL96" s="33" t="s">
        <v>289</v>
      </c>
      <c r="CM96" s="33" t="s">
        <v>289</v>
      </c>
      <c r="CN96" s="33" t="s">
        <v>289</v>
      </c>
      <c r="CO96" s="33" t="s">
        <v>289</v>
      </c>
      <c r="CP96" s="33" t="s">
        <v>289</v>
      </c>
      <c r="CQ96" s="33" t="s">
        <v>289</v>
      </c>
      <c r="CR96" s="33" t="s">
        <v>289</v>
      </c>
      <c r="CS96" s="33" t="s">
        <v>289</v>
      </c>
      <c r="CT96" s="33" t="s">
        <v>289</v>
      </c>
      <c r="CU96" s="33" t="s">
        <v>289</v>
      </c>
      <c r="CV96" s="33" t="s">
        <v>289</v>
      </c>
      <c r="CW96" s="33" t="s">
        <v>289</v>
      </c>
      <c r="CX96" s="33" t="s">
        <v>289</v>
      </c>
      <c r="CY96" s="33" t="s">
        <v>289</v>
      </c>
      <c r="CZ96" s="33" t="s">
        <v>289</v>
      </c>
      <c r="DA96" s="33" t="s">
        <v>289</v>
      </c>
      <c r="DB96" s="33" t="s">
        <v>289</v>
      </c>
      <c r="DC96" s="33" t="s">
        <v>289</v>
      </c>
      <c r="DD96" s="33" t="s">
        <v>289</v>
      </c>
      <c r="DE96" s="33" t="s">
        <v>289</v>
      </c>
      <c r="DF96" s="33" t="s">
        <v>289</v>
      </c>
      <c r="DG96" s="33" t="s">
        <v>289</v>
      </c>
      <c r="DH96" s="33" t="s">
        <v>289</v>
      </c>
      <c r="DI96" s="33" t="s">
        <v>289</v>
      </c>
      <c r="DJ96" s="33" t="s">
        <v>289</v>
      </c>
      <c r="DK96" s="33" t="s">
        <v>289</v>
      </c>
      <c r="DL96" s="33" t="s">
        <v>289</v>
      </c>
      <c r="DM96" s="33" t="s">
        <v>289</v>
      </c>
      <c r="DN96" s="33" t="s">
        <v>289</v>
      </c>
      <c r="DO96" s="33" t="s">
        <v>289</v>
      </c>
      <c r="DP96" s="33" t="s">
        <v>289</v>
      </c>
      <c r="DQ96" s="33" t="s">
        <v>289</v>
      </c>
      <c r="DR96" s="33" t="s">
        <v>289</v>
      </c>
      <c r="DS96" s="33" t="s">
        <v>289</v>
      </c>
      <c r="DT96" s="33" t="s">
        <v>289</v>
      </c>
      <c r="DU96" s="33" t="s">
        <v>289</v>
      </c>
      <c r="DV96" s="33" t="s">
        <v>289</v>
      </c>
      <c r="DW96" s="33" t="s">
        <v>289</v>
      </c>
      <c r="DX96" s="33" t="s">
        <v>289</v>
      </c>
      <c r="DY96" s="33" t="s">
        <v>289</v>
      </c>
      <c r="DZ96" s="33" t="s">
        <v>289</v>
      </c>
      <c r="EA96" s="33" t="s">
        <v>289</v>
      </c>
      <c r="EB96" s="33" t="s">
        <v>289</v>
      </c>
      <c r="EC96" s="33" t="s">
        <v>289</v>
      </c>
      <c r="ED96" s="33" t="s">
        <v>289</v>
      </c>
      <c r="EE96" s="33" t="s">
        <v>289</v>
      </c>
      <c r="EF96" s="33" t="s">
        <v>289</v>
      </c>
      <c r="EG96" s="33" t="s">
        <v>2415</v>
      </c>
      <c r="EH96" s="33">
        <v>0</v>
      </c>
      <c r="EI96" s="33">
        <v>1</v>
      </c>
      <c r="EJ96" s="33">
        <v>1</v>
      </c>
      <c r="EK96" s="33">
        <v>1</v>
      </c>
      <c r="EL96" s="33">
        <v>1</v>
      </c>
      <c r="EM96" s="33">
        <v>0</v>
      </c>
      <c r="EN96" s="33">
        <v>1</v>
      </c>
      <c r="EO96" s="33">
        <v>0</v>
      </c>
      <c r="EP96" s="33" t="s">
        <v>289</v>
      </c>
      <c r="EQ96" s="33" t="s">
        <v>289</v>
      </c>
      <c r="ER96" s="33" t="s">
        <v>289</v>
      </c>
      <c r="ES96" s="33" t="s">
        <v>289</v>
      </c>
      <c r="ET96" s="33" t="s">
        <v>289</v>
      </c>
      <c r="EU96" s="33" t="s">
        <v>289</v>
      </c>
      <c r="EV96" s="33">
        <v>15</v>
      </c>
      <c r="EW96" s="33" t="s">
        <v>140</v>
      </c>
      <c r="EX96" s="33" t="s">
        <v>112</v>
      </c>
      <c r="EY96" s="33">
        <v>75</v>
      </c>
      <c r="EZ96" s="33" t="s">
        <v>289</v>
      </c>
      <c r="FA96" s="33" t="s">
        <v>289</v>
      </c>
      <c r="FB96" s="33" t="s">
        <v>289</v>
      </c>
      <c r="FC96" s="34">
        <v>75</v>
      </c>
      <c r="FD96" s="34" t="s">
        <v>140</v>
      </c>
      <c r="FE96" s="33">
        <v>25</v>
      </c>
      <c r="FF96" s="33" t="s">
        <v>140</v>
      </c>
      <c r="FG96" s="33" t="s">
        <v>112</v>
      </c>
      <c r="FH96" s="33">
        <v>75</v>
      </c>
      <c r="FI96" s="33" t="s">
        <v>289</v>
      </c>
      <c r="FJ96" s="33" t="s">
        <v>289</v>
      </c>
      <c r="FK96" s="33" t="s">
        <v>289</v>
      </c>
      <c r="FL96" s="34">
        <v>75</v>
      </c>
      <c r="FM96" s="33" t="s">
        <v>140</v>
      </c>
      <c r="FN96" s="34" t="s">
        <v>289</v>
      </c>
      <c r="FO96" s="33" t="s">
        <v>289</v>
      </c>
      <c r="FP96" s="33" t="s">
        <v>289</v>
      </c>
      <c r="FQ96" s="33" t="s">
        <v>289</v>
      </c>
      <c r="FR96" s="33" t="s">
        <v>289</v>
      </c>
      <c r="FS96" s="33" t="s">
        <v>289</v>
      </c>
      <c r="FT96" s="33" t="s">
        <v>289</v>
      </c>
      <c r="FU96" s="33" t="s">
        <v>289</v>
      </c>
      <c r="FV96" s="33" t="s">
        <v>289</v>
      </c>
      <c r="FW96" s="33" t="s">
        <v>289</v>
      </c>
      <c r="FX96" s="33" t="s">
        <v>289</v>
      </c>
      <c r="FY96" s="33" t="s">
        <v>112</v>
      </c>
      <c r="FZ96" s="33">
        <v>25</v>
      </c>
      <c r="GA96" s="33" t="s">
        <v>289</v>
      </c>
      <c r="GB96" s="33" t="s">
        <v>289</v>
      </c>
      <c r="GC96" s="33">
        <v>25</v>
      </c>
      <c r="GD96" s="33" t="s">
        <v>140</v>
      </c>
      <c r="GE96" s="33" t="s">
        <v>112</v>
      </c>
      <c r="GF96" s="33" t="s">
        <v>2906</v>
      </c>
      <c r="GG96" s="33">
        <v>1</v>
      </c>
      <c r="GH96" s="33">
        <v>0</v>
      </c>
      <c r="GI96" s="33">
        <v>1</v>
      </c>
      <c r="GJ96" s="33">
        <v>0</v>
      </c>
      <c r="GK96" s="33">
        <v>1</v>
      </c>
      <c r="GL96" s="33">
        <v>0</v>
      </c>
      <c r="GM96" s="33">
        <v>0</v>
      </c>
      <c r="GN96" s="33">
        <v>0</v>
      </c>
      <c r="GO96" s="33">
        <v>0</v>
      </c>
      <c r="GP96" s="33">
        <v>0</v>
      </c>
      <c r="GQ96" s="33">
        <v>0</v>
      </c>
      <c r="GR96" s="33">
        <v>1</v>
      </c>
      <c r="GS96" s="33">
        <v>0</v>
      </c>
      <c r="GT96" s="33">
        <v>0</v>
      </c>
      <c r="GU96" s="33">
        <v>0</v>
      </c>
      <c r="GV96" s="33">
        <v>0</v>
      </c>
      <c r="GW96" s="33" t="s">
        <v>289</v>
      </c>
      <c r="GX96" s="33" t="s">
        <v>2907</v>
      </c>
      <c r="GY96" s="33">
        <v>0</v>
      </c>
      <c r="GZ96" s="33">
        <v>1</v>
      </c>
      <c r="HA96" s="33">
        <v>1</v>
      </c>
      <c r="HB96" s="33">
        <v>0</v>
      </c>
      <c r="HC96" s="33">
        <v>0</v>
      </c>
      <c r="HD96" s="33">
        <v>0</v>
      </c>
      <c r="HE96" s="33">
        <v>0</v>
      </c>
      <c r="HF96" s="33">
        <v>0</v>
      </c>
      <c r="HG96" s="33" t="s">
        <v>112</v>
      </c>
      <c r="HH96" s="33" t="s">
        <v>126</v>
      </c>
      <c r="HI96" s="33" t="s">
        <v>127</v>
      </c>
      <c r="HJ96" s="33" t="s">
        <v>140</v>
      </c>
      <c r="HK96" s="33" t="s">
        <v>117</v>
      </c>
      <c r="HL96" s="33" t="s">
        <v>289</v>
      </c>
      <c r="HM96" s="33" t="s">
        <v>289</v>
      </c>
      <c r="HN96" s="33" t="s">
        <v>289</v>
      </c>
      <c r="HO96" s="33" t="s">
        <v>289</v>
      </c>
      <c r="HP96" s="33" t="s">
        <v>289</v>
      </c>
      <c r="HQ96" s="33" t="s">
        <v>289</v>
      </c>
      <c r="HR96" s="33" t="s">
        <v>289</v>
      </c>
      <c r="HS96" s="33" t="s">
        <v>289</v>
      </c>
      <c r="HT96" s="33" t="s">
        <v>289</v>
      </c>
      <c r="HU96" s="33" t="s">
        <v>289</v>
      </c>
      <c r="HV96" s="33" t="s">
        <v>289</v>
      </c>
      <c r="HW96" s="33" t="s">
        <v>289</v>
      </c>
      <c r="HX96" s="33" t="s">
        <v>289</v>
      </c>
      <c r="HY96" s="33" t="s">
        <v>289</v>
      </c>
      <c r="HZ96" s="33" t="s">
        <v>289</v>
      </c>
      <c r="IA96" s="33" t="s">
        <v>289</v>
      </c>
      <c r="IB96" s="33" t="s">
        <v>289</v>
      </c>
      <c r="IC96" s="33" t="s">
        <v>289</v>
      </c>
      <c r="ID96" s="33" t="s">
        <v>289</v>
      </c>
      <c r="IE96" s="33" t="s">
        <v>289</v>
      </c>
      <c r="IF96" s="33" t="s">
        <v>289</v>
      </c>
      <c r="IG96" s="33" t="s">
        <v>289</v>
      </c>
      <c r="IH96" s="33" t="s">
        <v>289</v>
      </c>
      <c r="II96" s="33" t="s">
        <v>289</v>
      </c>
      <c r="IJ96" s="33" t="s">
        <v>289</v>
      </c>
      <c r="IK96" s="33" t="s">
        <v>289</v>
      </c>
      <c r="IL96" s="33" t="s">
        <v>289</v>
      </c>
      <c r="IM96" s="33" t="s">
        <v>289</v>
      </c>
      <c r="IN96" s="33" t="s">
        <v>289</v>
      </c>
      <c r="IO96" s="33" t="s">
        <v>289</v>
      </c>
      <c r="IP96" s="33" t="s">
        <v>289</v>
      </c>
      <c r="IQ96" s="33" t="s">
        <v>289</v>
      </c>
      <c r="IR96" s="33"/>
      <c r="IS96" s="33"/>
      <c r="IT96" s="33"/>
      <c r="IU96" s="33"/>
      <c r="IV96" s="33"/>
      <c r="IW96" s="33" t="s">
        <v>289</v>
      </c>
      <c r="IX96" s="33" t="s">
        <v>289</v>
      </c>
      <c r="IY96" s="33">
        <v>153549137</v>
      </c>
      <c r="IZ96" s="33" t="s">
        <v>2908</v>
      </c>
      <c r="JA96" s="33" t="s">
        <v>2909</v>
      </c>
      <c r="JB96" s="33" t="s">
        <v>289</v>
      </c>
      <c r="JC96" s="33">
        <v>26</v>
      </c>
    </row>
    <row r="97" spans="2:263" x14ac:dyDescent="0.35">
      <c r="B97" s="33" t="s">
        <v>2914</v>
      </c>
      <c r="C97" s="33" t="s">
        <v>2910</v>
      </c>
      <c r="D97" s="33" t="s">
        <v>2911</v>
      </c>
      <c r="E97" s="33" t="s">
        <v>2359</v>
      </c>
      <c r="F97" s="33"/>
      <c r="G97" s="33"/>
      <c r="H97" s="33" t="s">
        <v>289</v>
      </c>
      <c r="I97" s="33" t="s">
        <v>2359</v>
      </c>
      <c r="J97" s="33" t="s">
        <v>209</v>
      </c>
      <c r="K97" s="33" t="s">
        <v>289</v>
      </c>
      <c r="L97" s="33" t="s">
        <v>210</v>
      </c>
      <c r="M97" s="33" t="s">
        <v>209</v>
      </c>
      <c r="N97" s="33" t="s">
        <v>209</v>
      </c>
      <c r="O97" s="33" t="s">
        <v>2582</v>
      </c>
      <c r="P97" s="33" t="s">
        <v>289</v>
      </c>
      <c r="Q97" s="33" t="s">
        <v>107</v>
      </c>
      <c r="R97" s="33" t="s">
        <v>212</v>
      </c>
      <c r="S97" s="33" t="s">
        <v>1794</v>
      </c>
      <c r="T97" s="33" t="s">
        <v>213</v>
      </c>
      <c r="U97" s="33" t="s">
        <v>212</v>
      </c>
      <c r="V97" s="33" t="s">
        <v>1793</v>
      </c>
      <c r="W97" s="33" t="s">
        <v>1794</v>
      </c>
      <c r="X97" s="33" t="s">
        <v>110</v>
      </c>
      <c r="Y97" s="33" t="s">
        <v>2432</v>
      </c>
      <c r="Z97" s="34" t="s">
        <v>2432</v>
      </c>
      <c r="AA97" s="33" t="s">
        <v>110</v>
      </c>
      <c r="AB97" s="33" t="s">
        <v>2433</v>
      </c>
      <c r="AC97" s="34" t="s">
        <v>2433</v>
      </c>
      <c r="AD97" s="33" t="s">
        <v>2361</v>
      </c>
      <c r="AE97" s="33" t="s">
        <v>111</v>
      </c>
      <c r="AF97" s="33" t="s">
        <v>110</v>
      </c>
      <c r="AG97" s="33" t="s">
        <v>2433</v>
      </c>
      <c r="AH97" s="33" t="s">
        <v>2327</v>
      </c>
      <c r="AI97" s="33" t="s">
        <v>112</v>
      </c>
      <c r="AJ97" s="33" t="s">
        <v>289</v>
      </c>
      <c r="AK97" s="33" t="s">
        <v>112</v>
      </c>
      <c r="AL97" s="33" t="s">
        <v>289</v>
      </c>
      <c r="AM97" s="33" t="s">
        <v>2340</v>
      </c>
      <c r="AN97" s="33" t="s">
        <v>289</v>
      </c>
      <c r="AO97" s="33" t="s">
        <v>289</v>
      </c>
      <c r="AP97" s="33" t="s">
        <v>2329</v>
      </c>
      <c r="AQ97" s="33" t="s">
        <v>289</v>
      </c>
      <c r="AR97" s="33" t="s">
        <v>2370</v>
      </c>
      <c r="AS97" s="33">
        <v>1</v>
      </c>
      <c r="AT97" s="33">
        <v>1</v>
      </c>
      <c r="AU97" s="33">
        <v>0</v>
      </c>
      <c r="AV97" s="33" t="s">
        <v>113</v>
      </c>
      <c r="AW97" s="33" t="s">
        <v>2351</v>
      </c>
      <c r="AX97" s="33" t="s">
        <v>115</v>
      </c>
      <c r="AY97" s="33">
        <v>1</v>
      </c>
      <c r="AZ97" s="33">
        <v>0</v>
      </c>
      <c r="BA97" s="33">
        <v>0</v>
      </c>
      <c r="BB97" s="33">
        <v>0</v>
      </c>
      <c r="BC97" s="33">
        <v>0</v>
      </c>
      <c r="BD97" s="33">
        <v>0</v>
      </c>
      <c r="BE97" s="33">
        <v>0</v>
      </c>
      <c r="BF97" s="33">
        <v>0</v>
      </c>
      <c r="BG97" s="33">
        <v>0</v>
      </c>
      <c r="BH97" s="33">
        <v>0</v>
      </c>
      <c r="BI97" s="33" t="s">
        <v>289</v>
      </c>
      <c r="BJ97" s="33" t="s">
        <v>155</v>
      </c>
      <c r="BK97" s="33" t="s">
        <v>2331</v>
      </c>
      <c r="BL97" s="33" t="s">
        <v>2912</v>
      </c>
      <c r="BM97" s="33">
        <v>1</v>
      </c>
      <c r="BN97" s="33">
        <v>1</v>
      </c>
      <c r="BO97" s="33">
        <v>0</v>
      </c>
      <c r="BP97" s="33">
        <v>1</v>
      </c>
      <c r="BQ97" s="33">
        <v>0</v>
      </c>
      <c r="BR97" s="33">
        <v>1</v>
      </c>
      <c r="BS97" s="33">
        <v>1</v>
      </c>
      <c r="BT97" s="33">
        <v>0</v>
      </c>
      <c r="BU97" s="33" t="s">
        <v>2353</v>
      </c>
      <c r="BV97" s="33">
        <v>150</v>
      </c>
      <c r="BW97" s="33">
        <v>75</v>
      </c>
      <c r="BX97" s="33" t="s">
        <v>140</v>
      </c>
      <c r="BY97" s="33">
        <v>225</v>
      </c>
      <c r="BZ97" s="33">
        <v>86.538461538461505</v>
      </c>
      <c r="CA97" s="33" t="s">
        <v>112</v>
      </c>
      <c r="CB97" s="33" t="s">
        <v>289</v>
      </c>
      <c r="CC97" s="33" t="s">
        <v>289</v>
      </c>
      <c r="CD97" s="33" t="s">
        <v>112</v>
      </c>
      <c r="CE97" s="33">
        <v>200</v>
      </c>
      <c r="CF97" s="33">
        <v>68.965517241379303</v>
      </c>
      <c r="CG97" s="33" t="s">
        <v>112</v>
      </c>
      <c r="CH97" s="33" t="s">
        <v>289</v>
      </c>
      <c r="CI97" s="33" t="s">
        <v>289</v>
      </c>
      <c r="CJ97" s="33" t="s">
        <v>289</v>
      </c>
      <c r="CK97" s="33">
        <v>400</v>
      </c>
      <c r="CL97" s="33">
        <v>166.66666670000001</v>
      </c>
      <c r="CM97" s="33" t="s">
        <v>112</v>
      </c>
      <c r="CN97" s="33" t="s">
        <v>112</v>
      </c>
      <c r="CO97" s="33">
        <v>550</v>
      </c>
      <c r="CP97" s="33" t="s">
        <v>289</v>
      </c>
      <c r="CQ97" s="33" t="s">
        <v>289</v>
      </c>
      <c r="CR97" s="33" t="s">
        <v>289</v>
      </c>
      <c r="CS97" s="33" t="s">
        <v>289</v>
      </c>
      <c r="CT97" s="33" t="s">
        <v>289</v>
      </c>
      <c r="CU97" s="33" t="s">
        <v>289</v>
      </c>
      <c r="CV97" s="33" t="s">
        <v>176</v>
      </c>
      <c r="CW97" s="33">
        <v>550</v>
      </c>
      <c r="CX97" s="33" t="s">
        <v>112</v>
      </c>
      <c r="CY97" s="33" t="s">
        <v>117</v>
      </c>
      <c r="CZ97" s="33" t="s">
        <v>289</v>
      </c>
      <c r="DA97" s="33" t="s">
        <v>289</v>
      </c>
      <c r="DB97" s="33" t="s">
        <v>289</v>
      </c>
      <c r="DC97" s="33" t="s">
        <v>289</v>
      </c>
      <c r="DD97" s="33" t="s">
        <v>289</v>
      </c>
      <c r="DE97" s="33" t="s">
        <v>289</v>
      </c>
      <c r="DF97" s="33" t="s">
        <v>289</v>
      </c>
      <c r="DG97" s="33" t="s">
        <v>289</v>
      </c>
      <c r="DH97" s="33" t="s">
        <v>289</v>
      </c>
      <c r="DI97" s="33" t="s">
        <v>289</v>
      </c>
      <c r="DJ97" s="33" t="s">
        <v>289</v>
      </c>
      <c r="DK97" s="33" t="s">
        <v>289</v>
      </c>
      <c r="DL97" s="33" t="s">
        <v>289</v>
      </c>
      <c r="DM97" s="33" t="s">
        <v>289</v>
      </c>
      <c r="DN97" s="33" t="s">
        <v>289</v>
      </c>
      <c r="DO97" s="33" t="s">
        <v>289</v>
      </c>
      <c r="DP97" s="33" t="s">
        <v>289</v>
      </c>
      <c r="DQ97" s="33" t="s">
        <v>289</v>
      </c>
      <c r="DR97" s="33" t="s">
        <v>289</v>
      </c>
      <c r="DS97" s="33" t="s">
        <v>289</v>
      </c>
      <c r="DT97" s="33" t="s">
        <v>289</v>
      </c>
      <c r="DU97" s="33" t="s">
        <v>289</v>
      </c>
      <c r="DV97" s="33" t="s">
        <v>289</v>
      </c>
      <c r="DW97" s="33" t="s">
        <v>289</v>
      </c>
      <c r="DX97" s="33" t="s">
        <v>289</v>
      </c>
      <c r="DY97" s="33" t="s">
        <v>289</v>
      </c>
      <c r="DZ97" s="33" t="s">
        <v>289</v>
      </c>
      <c r="EA97" s="33" t="s">
        <v>289</v>
      </c>
      <c r="EB97" s="33" t="s">
        <v>112</v>
      </c>
      <c r="EC97" s="33" t="s">
        <v>107</v>
      </c>
      <c r="ED97" s="33" t="s">
        <v>136</v>
      </c>
      <c r="EE97" s="33" t="s">
        <v>140</v>
      </c>
      <c r="EF97" s="33" t="s">
        <v>117</v>
      </c>
      <c r="EG97" s="33" t="s">
        <v>2343</v>
      </c>
      <c r="EH97" s="33">
        <v>0</v>
      </c>
      <c r="EI97" s="33">
        <v>1</v>
      </c>
      <c r="EJ97" s="33">
        <v>1</v>
      </c>
      <c r="EK97" s="33">
        <v>1</v>
      </c>
      <c r="EL97" s="33">
        <v>1</v>
      </c>
      <c r="EM97" s="33">
        <v>0</v>
      </c>
      <c r="EN97" s="33">
        <v>1</v>
      </c>
      <c r="EO97" s="33">
        <v>0</v>
      </c>
      <c r="EP97" s="33" t="s">
        <v>112</v>
      </c>
      <c r="EQ97" s="33" t="s">
        <v>289</v>
      </c>
      <c r="ER97" s="33" t="s">
        <v>289</v>
      </c>
      <c r="ES97" s="33" t="s">
        <v>289</v>
      </c>
      <c r="ET97" s="33" t="s">
        <v>289</v>
      </c>
      <c r="EU97" s="33" t="s">
        <v>140</v>
      </c>
      <c r="EV97" s="33">
        <v>15</v>
      </c>
      <c r="EW97" s="33" t="s">
        <v>112</v>
      </c>
      <c r="EX97" s="33" t="s">
        <v>112</v>
      </c>
      <c r="EY97" s="33">
        <v>100</v>
      </c>
      <c r="EZ97" s="33" t="s">
        <v>289</v>
      </c>
      <c r="FA97" s="33" t="s">
        <v>289</v>
      </c>
      <c r="FB97" s="33" t="s">
        <v>289</v>
      </c>
      <c r="FC97" s="34">
        <v>100</v>
      </c>
      <c r="FD97" s="34" t="s">
        <v>112</v>
      </c>
      <c r="FE97" s="33">
        <v>50</v>
      </c>
      <c r="FF97" s="33" t="s">
        <v>112</v>
      </c>
      <c r="FG97" s="33" t="s">
        <v>112</v>
      </c>
      <c r="FH97" s="33">
        <v>65</v>
      </c>
      <c r="FI97" s="33" t="s">
        <v>289</v>
      </c>
      <c r="FJ97" s="33" t="s">
        <v>289</v>
      </c>
      <c r="FK97" s="33" t="s">
        <v>289</v>
      </c>
      <c r="FL97" s="34">
        <v>65</v>
      </c>
      <c r="FM97" s="33" t="s">
        <v>112</v>
      </c>
      <c r="FN97" s="34" t="s">
        <v>112</v>
      </c>
      <c r="FO97" s="33" t="s">
        <v>289</v>
      </c>
      <c r="FP97" s="33" t="s">
        <v>289</v>
      </c>
      <c r="FQ97" s="33" t="s">
        <v>289</v>
      </c>
      <c r="FR97" s="33" t="s">
        <v>289</v>
      </c>
      <c r="FS97" s="33" t="s">
        <v>289</v>
      </c>
      <c r="FT97" s="33" t="s">
        <v>289</v>
      </c>
      <c r="FU97" s="33" t="s">
        <v>289</v>
      </c>
      <c r="FV97" s="33" t="s">
        <v>112</v>
      </c>
      <c r="FW97" s="33" t="s">
        <v>176</v>
      </c>
      <c r="FX97" s="33" t="s">
        <v>289</v>
      </c>
      <c r="FY97" s="33" t="s">
        <v>112</v>
      </c>
      <c r="FZ97" s="33">
        <v>75</v>
      </c>
      <c r="GA97" s="33" t="s">
        <v>289</v>
      </c>
      <c r="GB97" s="33" t="s">
        <v>289</v>
      </c>
      <c r="GC97" s="33">
        <v>75</v>
      </c>
      <c r="GD97" s="33" t="s">
        <v>112</v>
      </c>
      <c r="GE97" s="33" t="s">
        <v>112</v>
      </c>
      <c r="GF97" s="33" t="s">
        <v>2913</v>
      </c>
      <c r="GG97" s="33">
        <v>1</v>
      </c>
      <c r="GH97" s="33">
        <v>0</v>
      </c>
      <c r="GI97" s="33">
        <v>1</v>
      </c>
      <c r="GJ97" s="33">
        <v>0</v>
      </c>
      <c r="GK97" s="33">
        <v>1</v>
      </c>
      <c r="GL97" s="33">
        <v>0</v>
      </c>
      <c r="GM97" s="33">
        <v>0</v>
      </c>
      <c r="GN97" s="33">
        <v>1</v>
      </c>
      <c r="GO97" s="33">
        <v>0</v>
      </c>
      <c r="GP97" s="33">
        <v>1</v>
      </c>
      <c r="GQ97" s="33">
        <v>1</v>
      </c>
      <c r="GR97" s="33">
        <v>1</v>
      </c>
      <c r="GS97" s="33">
        <v>0</v>
      </c>
      <c r="GT97" s="33">
        <v>0</v>
      </c>
      <c r="GU97" s="33">
        <v>0</v>
      </c>
      <c r="GV97" s="33">
        <v>0</v>
      </c>
      <c r="GW97" s="33" t="s">
        <v>289</v>
      </c>
      <c r="GX97" s="33" t="s">
        <v>714</v>
      </c>
      <c r="GY97" s="33">
        <v>0</v>
      </c>
      <c r="GZ97" s="33">
        <v>0</v>
      </c>
      <c r="HA97" s="33">
        <v>0</v>
      </c>
      <c r="HB97" s="33">
        <v>0</v>
      </c>
      <c r="HC97" s="33">
        <v>0</v>
      </c>
      <c r="HD97" s="33">
        <v>1</v>
      </c>
      <c r="HE97" s="33">
        <v>0</v>
      </c>
      <c r="HF97" s="33">
        <v>0</v>
      </c>
      <c r="HG97" s="33" t="s">
        <v>112</v>
      </c>
      <c r="HH97" s="33" t="s">
        <v>107</v>
      </c>
      <c r="HI97" s="33" t="s">
        <v>136</v>
      </c>
      <c r="HJ97" s="33" t="s">
        <v>140</v>
      </c>
      <c r="HK97" s="33" t="s">
        <v>140</v>
      </c>
      <c r="HL97" s="33" t="s">
        <v>289</v>
      </c>
      <c r="HM97" s="33" t="s">
        <v>289</v>
      </c>
      <c r="HN97" s="33" t="s">
        <v>289</v>
      </c>
      <c r="HO97" s="33" t="s">
        <v>289</v>
      </c>
      <c r="HP97" s="33" t="s">
        <v>289</v>
      </c>
      <c r="HQ97" s="33" t="s">
        <v>289</v>
      </c>
      <c r="HR97" s="33" t="s">
        <v>289</v>
      </c>
      <c r="HS97" s="33" t="s">
        <v>289</v>
      </c>
      <c r="HT97" s="33" t="s">
        <v>289</v>
      </c>
      <c r="HU97" s="33" t="s">
        <v>289</v>
      </c>
      <c r="HV97" s="33" t="s">
        <v>289</v>
      </c>
      <c r="HW97" s="33" t="s">
        <v>289</v>
      </c>
      <c r="HX97" s="33" t="s">
        <v>289</v>
      </c>
      <c r="HY97" s="33" t="s">
        <v>289</v>
      </c>
      <c r="HZ97" s="33" t="s">
        <v>289</v>
      </c>
      <c r="IA97" s="33" t="s">
        <v>289</v>
      </c>
      <c r="IB97" s="33" t="s">
        <v>289</v>
      </c>
      <c r="IC97" s="33" t="s">
        <v>289</v>
      </c>
      <c r="ID97" s="33" t="s">
        <v>289</v>
      </c>
      <c r="IE97" s="33" t="s">
        <v>289</v>
      </c>
      <c r="IF97" s="33" t="s">
        <v>289</v>
      </c>
      <c r="IG97" s="33" t="s">
        <v>289</v>
      </c>
      <c r="IH97" s="33" t="s">
        <v>289</v>
      </c>
      <c r="II97" s="33" t="s">
        <v>289</v>
      </c>
      <c r="IJ97" s="33" t="s">
        <v>289</v>
      </c>
      <c r="IK97" s="33" t="s">
        <v>289</v>
      </c>
      <c r="IL97" s="33" t="s">
        <v>289</v>
      </c>
      <c r="IM97" s="33" t="s">
        <v>289</v>
      </c>
      <c r="IN97" s="33" t="s">
        <v>289</v>
      </c>
      <c r="IO97" s="33" t="s">
        <v>289</v>
      </c>
      <c r="IP97" s="33" t="s">
        <v>289</v>
      </c>
      <c r="IQ97" s="33" t="s">
        <v>289</v>
      </c>
      <c r="IR97" s="33"/>
      <c r="IS97" s="33"/>
      <c r="IT97" s="33"/>
      <c r="IU97" s="33"/>
      <c r="IV97" s="33"/>
      <c r="IW97" s="33" t="s">
        <v>289</v>
      </c>
      <c r="IX97" s="33" t="s">
        <v>289</v>
      </c>
      <c r="IY97" s="33">
        <v>153549135</v>
      </c>
      <c r="IZ97" s="33" t="s">
        <v>2914</v>
      </c>
      <c r="JA97" s="33" t="s">
        <v>2915</v>
      </c>
      <c r="JB97" s="33" t="s">
        <v>289</v>
      </c>
      <c r="JC97" s="33">
        <v>24</v>
      </c>
    </row>
    <row r="98" spans="2:263" x14ac:dyDescent="0.35">
      <c r="B98" s="33" t="s">
        <v>2919</v>
      </c>
      <c r="C98" s="33" t="s">
        <v>2916</v>
      </c>
      <c r="D98" s="33" t="s">
        <v>2917</v>
      </c>
      <c r="E98" s="33" t="s">
        <v>2367</v>
      </c>
      <c r="F98" s="33"/>
      <c r="G98" s="33"/>
      <c r="H98" s="33" t="s">
        <v>2918</v>
      </c>
      <c r="I98" s="33" t="s">
        <v>2369</v>
      </c>
      <c r="J98" s="33" t="s">
        <v>198</v>
      </c>
      <c r="K98" s="33" t="s">
        <v>289</v>
      </c>
      <c r="L98" s="33" t="s">
        <v>199</v>
      </c>
      <c r="M98" s="33" t="s">
        <v>198</v>
      </c>
      <c r="N98" s="33" t="s">
        <v>198</v>
      </c>
      <c r="O98" s="33" t="s">
        <v>200</v>
      </c>
      <c r="P98" s="33" t="s">
        <v>289</v>
      </c>
      <c r="Q98" s="33" t="s">
        <v>201</v>
      </c>
      <c r="R98" s="33" t="s">
        <v>205</v>
      </c>
      <c r="S98" s="33" t="s">
        <v>952</v>
      </c>
      <c r="T98" s="33" t="s">
        <v>549</v>
      </c>
      <c r="U98" s="33" t="s">
        <v>205</v>
      </c>
      <c r="V98" s="33" t="s">
        <v>951</v>
      </c>
      <c r="W98" s="33" t="s">
        <v>952</v>
      </c>
      <c r="X98" s="33" t="s">
        <v>110</v>
      </c>
      <c r="Y98" s="33" t="s">
        <v>2767</v>
      </c>
      <c r="Z98" s="34" t="s">
        <v>2767</v>
      </c>
      <c r="AA98" s="33" t="s">
        <v>2609</v>
      </c>
      <c r="AB98" s="33" t="s">
        <v>289</v>
      </c>
      <c r="AC98" s="34" t="s">
        <v>2609</v>
      </c>
      <c r="AD98" s="33" t="s">
        <v>2361</v>
      </c>
      <c r="AE98" s="33" t="s">
        <v>548</v>
      </c>
      <c r="AF98" s="33" t="s">
        <v>2609</v>
      </c>
      <c r="AG98" s="33" t="s">
        <v>2609</v>
      </c>
      <c r="AH98" s="33" t="s">
        <v>2327</v>
      </c>
      <c r="AI98" s="33" t="s">
        <v>112</v>
      </c>
      <c r="AJ98" s="33" t="s">
        <v>289</v>
      </c>
      <c r="AK98" s="33" t="s">
        <v>112</v>
      </c>
      <c r="AL98" s="33" t="s">
        <v>289</v>
      </c>
      <c r="AM98" s="33" t="s">
        <v>2328</v>
      </c>
      <c r="AN98" s="33" t="s">
        <v>289</v>
      </c>
      <c r="AO98" s="33" t="s">
        <v>289</v>
      </c>
      <c r="AP98" s="33" t="s">
        <v>2329</v>
      </c>
      <c r="AQ98" s="33" t="s">
        <v>289</v>
      </c>
      <c r="AR98" s="33" t="s">
        <v>114</v>
      </c>
      <c r="AS98" s="33">
        <v>1</v>
      </c>
      <c r="AT98" s="33">
        <v>0</v>
      </c>
      <c r="AU98" s="33">
        <v>0</v>
      </c>
      <c r="AV98" s="33" t="s">
        <v>113</v>
      </c>
      <c r="AW98" s="33" t="s">
        <v>2351</v>
      </c>
      <c r="AX98" s="33" t="s">
        <v>115</v>
      </c>
      <c r="AY98" s="33">
        <v>1</v>
      </c>
      <c r="AZ98" s="33">
        <v>0</v>
      </c>
      <c r="BA98" s="33">
        <v>0</v>
      </c>
      <c r="BB98" s="33">
        <v>0</v>
      </c>
      <c r="BC98" s="33">
        <v>0</v>
      </c>
      <c r="BD98" s="33">
        <v>0</v>
      </c>
      <c r="BE98" s="33">
        <v>0</v>
      </c>
      <c r="BF98" s="33">
        <v>0</v>
      </c>
      <c r="BG98" s="33">
        <v>0</v>
      </c>
      <c r="BH98" s="33">
        <v>0</v>
      </c>
      <c r="BI98" s="33" t="s">
        <v>289</v>
      </c>
      <c r="BJ98" s="33" t="s">
        <v>116</v>
      </c>
      <c r="BK98" s="33" t="s">
        <v>2331</v>
      </c>
      <c r="BL98" s="33" t="s">
        <v>2362</v>
      </c>
      <c r="BM98" s="33">
        <v>1</v>
      </c>
      <c r="BN98" s="33">
        <v>1</v>
      </c>
      <c r="BO98" s="33">
        <v>1</v>
      </c>
      <c r="BP98" s="33">
        <v>1</v>
      </c>
      <c r="BQ98" s="33">
        <v>1</v>
      </c>
      <c r="BR98" s="33">
        <v>1</v>
      </c>
      <c r="BS98" s="33">
        <v>1</v>
      </c>
      <c r="BT98" s="33">
        <v>0</v>
      </c>
      <c r="BU98" s="33" t="s">
        <v>2353</v>
      </c>
      <c r="BV98" s="33">
        <v>200</v>
      </c>
      <c r="BW98" s="33">
        <v>100</v>
      </c>
      <c r="BX98" s="33" t="s">
        <v>112</v>
      </c>
      <c r="BY98" s="33">
        <v>240</v>
      </c>
      <c r="BZ98" s="33">
        <v>92.307692307692307</v>
      </c>
      <c r="CA98" s="33" t="s">
        <v>112</v>
      </c>
      <c r="CB98" s="33">
        <v>210</v>
      </c>
      <c r="CC98" s="33">
        <v>91.304347826086897</v>
      </c>
      <c r="CD98" s="33" t="s">
        <v>112</v>
      </c>
      <c r="CE98" s="33">
        <v>240</v>
      </c>
      <c r="CF98" s="33">
        <v>82.758620689655103</v>
      </c>
      <c r="CG98" s="33" t="s">
        <v>112</v>
      </c>
      <c r="CH98" s="33">
        <v>450</v>
      </c>
      <c r="CI98" s="33">
        <v>187.5</v>
      </c>
      <c r="CJ98" s="33" t="s">
        <v>117</v>
      </c>
      <c r="CK98" s="33">
        <v>900</v>
      </c>
      <c r="CL98" s="33">
        <v>375</v>
      </c>
      <c r="CM98" s="33" t="s">
        <v>117</v>
      </c>
      <c r="CN98" s="33" t="s">
        <v>112</v>
      </c>
      <c r="CO98" s="33">
        <v>600</v>
      </c>
      <c r="CP98" s="33" t="s">
        <v>289</v>
      </c>
      <c r="CQ98" s="33" t="s">
        <v>289</v>
      </c>
      <c r="CR98" s="33" t="s">
        <v>289</v>
      </c>
      <c r="CS98" s="33" t="s">
        <v>289</v>
      </c>
      <c r="CT98" s="33" t="s">
        <v>289</v>
      </c>
      <c r="CU98" s="33" t="s">
        <v>289</v>
      </c>
      <c r="CV98" s="33" t="s">
        <v>176</v>
      </c>
      <c r="CW98" s="33">
        <v>600</v>
      </c>
      <c r="CX98" s="33" t="s">
        <v>112</v>
      </c>
      <c r="CY98" s="33" t="s">
        <v>112</v>
      </c>
      <c r="CZ98" s="33" t="s">
        <v>174</v>
      </c>
      <c r="DA98" s="33">
        <v>0</v>
      </c>
      <c r="DB98" s="33">
        <v>0</v>
      </c>
      <c r="DC98" s="33">
        <v>0</v>
      </c>
      <c r="DD98" s="33">
        <v>0</v>
      </c>
      <c r="DE98" s="33">
        <v>0</v>
      </c>
      <c r="DF98" s="33">
        <v>0</v>
      </c>
      <c r="DG98" s="33">
        <v>0</v>
      </c>
      <c r="DH98" s="33">
        <v>0</v>
      </c>
      <c r="DI98" s="33">
        <v>0</v>
      </c>
      <c r="DJ98" s="33">
        <v>0</v>
      </c>
      <c r="DK98" s="33">
        <v>1</v>
      </c>
      <c r="DL98" s="33">
        <v>0</v>
      </c>
      <c r="DM98" s="33">
        <v>0</v>
      </c>
      <c r="DN98" s="33">
        <v>0</v>
      </c>
      <c r="DO98" s="33">
        <v>0</v>
      </c>
      <c r="DP98" s="33">
        <v>0</v>
      </c>
      <c r="DQ98" s="33">
        <v>0</v>
      </c>
      <c r="DR98" s="33" t="s">
        <v>289</v>
      </c>
      <c r="DS98" s="33" t="s">
        <v>2362</v>
      </c>
      <c r="DT98" s="33">
        <v>1</v>
      </c>
      <c r="DU98" s="33">
        <v>1</v>
      </c>
      <c r="DV98" s="33">
        <v>1</v>
      </c>
      <c r="DW98" s="33">
        <v>1</v>
      </c>
      <c r="DX98" s="33">
        <v>1</v>
      </c>
      <c r="DY98" s="33">
        <v>1</v>
      </c>
      <c r="DZ98" s="33">
        <v>1</v>
      </c>
      <c r="EA98" s="33">
        <v>0</v>
      </c>
      <c r="EB98" s="33" t="s">
        <v>112</v>
      </c>
      <c r="EC98" s="33" t="s">
        <v>201</v>
      </c>
      <c r="ED98" s="33" t="s">
        <v>205</v>
      </c>
      <c r="EE98" s="33" t="s">
        <v>117</v>
      </c>
      <c r="EF98" s="33" t="s">
        <v>117</v>
      </c>
      <c r="EG98" s="33" t="s">
        <v>289</v>
      </c>
      <c r="EH98" s="33" t="s">
        <v>289</v>
      </c>
      <c r="EI98" s="33" t="s">
        <v>289</v>
      </c>
      <c r="EJ98" s="33" t="s">
        <v>289</v>
      </c>
      <c r="EK98" s="33" t="s">
        <v>289</v>
      </c>
      <c r="EL98" s="33" t="s">
        <v>289</v>
      </c>
      <c r="EM98" s="33" t="s">
        <v>289</v>
      </c>
      <c r="EN98" s="33" t="s">
        <v>289</v>
      </c>
      <c r="EO98" s="33" t="s">
        <v>289</v>
      </c>
      <c r="EP98" s="33" t="s">
        <v>289</v>
      </c>
      <c r="EQ98" s="33" t="s">
        <v>289</v>
      </c>
      <c r="ER98" s="33" t="s">
        <v>289</v>
      </c>
      <c r="ES98" s="33" t="s">
        <v>289</v>
      </c>
      <c r="ET98" s="33" t="s">
        <v>289</v>
      </c>
      <c r="EU98" s="33" t="s">
        <v>289</v>
      </c>
      <c r="EV98" s="33" t="s">
        <v>289</v>
      </c>
      <c r="EW98" s="33" t="s">
        <v>289</v>
      </c>
      <c r="EX98" s="33" t="s">
        <v>289</v>
      </c>
      <c r="EY98" s="33" t="s">
        <v>289</v>
      </c>
      <c r="EZ98" s="33" t="s">
        <v>289</v>
      </c>
      <c r="FA98" s="33" t="s">
        <v>289</v>
      </c>
      <c r="FB98" s="33" t="s">
        <v>289</v>
      </c>
      <c r="FC98" s="34" t="s">
        <v>289</v>
      </c>
      <c r="FD98" s="34" t="s">
        <v>289</v>
      </c>
      <c r="FE98" s="33" t="s">
        <v>289</v>
      </c>
      <c r="FF98" s="33" t="s">
        <v>289</v>
      </c>
      <c r="FG98" s="33" t="s">
        <v>289</v>
      </c>
      <c r="FH98" s="33" t="s">
        <v>289</v>
      </c>
      <c r="FI98" s="33" t="s">
        <v>289</v>
      </c>
      <c r="FJ98" s="33" t="s">
        <v>289</v>
      </c>
      <c r="FK98" s="33" t="s">
        <v>289</v>
      </c>
      <c r="FL98" s="34" t="s">
        <v>289</v>
      </c>
      <c r="FM98" s="33" t="s">
        <v>289</v>
      </c>
      <c r="FN98" s="34" t="s">
        <v>289</v>
      </c>
      <c r="FO98" s="33" t="s">
        <v>289</v>
      </c>
      <c r="FP98" s="33" t="s">
        <v>289</v>
      </c>
      <c r="FQ98" s="33" t="s">
        <v>289</v>
      </c>
      <c r="FR98" s="33" t="s">
        <v>289</v>
      </c>
      <c r="FS98" s="33" t="s">
        <v>289</v>
      </c>
      <c r="FT98" s="33" t="s">
        <v>289</v>
      </c>
      <c r="FU98" s="33" t="s">
        <v>289</v>
      </c>
      <c r="FV98" s="33" t="s">
        <v>289</v>
      </c>
      <c r="FW98" s="33" t="s">
        <v>289</v>
      </c>
      <c r="FX98" s="33" t="s">
        <v>289</v>
      </c>
      <c r="FY98" s="33" t="s">
        <v>289</v>
      </c>
      <c r="FZ98" s="33" t="s">
        <v>289</v>
      </c>
      <c r="GA98" s="33" t="s">
        <v>289</v>
      </c>
      <c r="GB98" s="33" t="s">
        <v>289</v>
      </c>
      <c r="GC98" s="33" t="s">
        <v>289</v>
      </c>
      <c r="GD98" s="33" t="s">
        <v>289</v>
      </c>
      <c r="GE98" s="33" t="s">
        <v>289</v>
      </c>
      <c r="GF98" s="33" t="s">
        <v>289</v>
      </c>
      <c r="GG98" s="33" t="s">
        <v>289</v>
      </c>
      <c r="GH98" s="33" t="s">
        <v>289</v>
      </c>
      <c r="GI98" s="33" t="s">
        <v>289</v>
      </c>
      <c r="GJ98" s="33" t="s">
        <v>289</v>
      </c>
      <c r="GK98" s="33" t="s">
        <v>289</v>
      </c>
      <c r="GL98" s="33" t="s">
        <v>289</v>
      </c>
      <c r="GM98" s="33" t="s">
        <v>289</v>
      </c>
      <c r="GN98" s="33" t="s">
        <v>289</v>
      </c>
      <c r="GO98" s="33" t="s">
        <v>289</v>
      </c>
      <c r="GP98" s="33" t="s">
        <v>289</v>
      </c>
      <c r="GQ98" s="33" t="s">
        <v>289</v>
      </c>
      <c r="GR98" s="33" t="s">
        <v>289</v>
      </c>
      <c r="GS98" s="33" t="s">
        <v>289</v>
      </c>
      <c r="GT98" s="33" t="s">
        <v>289</v>
      </c>
      <c r="GU98" s="33" t="s">
        <v>289</v>
      </c>
      <c r="GV98" s="33" t="s">
        <v>289</v>
      </c>
      <c r="GW98" s="33" t="s">
        <v>289</v>
      </c>
      <c r="GX98" s="33" t="s">
        <v>289</v>
      </c>
      <c r="GY98" s="33" t="s">
        <v>289</v>
      </c>
      <c r="GZ98" s="33" t="s">
        <v>289</v>
      </c>
      <c r="HA98" s="33" t="s">
        <v>289</v>
      </c>
      <c r="HB98" s="33" t="s">
        <v>289</v>
      </c>
      <c r="HC98" s="33" t="s">
        <v>289</v>
      </c>
      <c r="HD98" s="33" t="s">
        <v>289</v>
      </c>
      <c r="HE98" s="33" t="s">
        <v>289</v>
      </c>
      <c r="HF98" s="33" t="s">
        <v>289</v>
      </c>
      <c r="HG98" s="33" t="s">
        <v>289</v>
      </c>
      <c r="HH98" s="33" t="s">
        <v>289</v>
      </c>
      <c r="HI98" s="33" t="s">
        <v>289</v>
      </c>
      <c r="HJ98" s="33" t="s">
        <v>289</v>
      </c>
      <c r="HK98" s="33" t="s">
        <v>289</v>
      </c>
      <c r="HL98" s="33" t="s">
        <v>289</v>
      </c>
      <c r="HM98" s="33" t="s">
        <v>289</v>
      </c>
      <c r="HN98" s="33" t="s">
        <v>289</v>
      </c>
      <c r="HO98" s="33" t="s">
        <v>289</v>
      </c>
      <c r="HP98" s="33" t="s">
        <v>289</v>
      </c>
      <c r="HQ98" s="33" t="s">
        <v>289</v>
      </c>
      <c r="HR98" s="33" t="s">
        <v>289</v>
      </c>
      <c r="HS98" s="33" t="s">
        <v>289</v>
      </c>
      <c r="HT98" s="33" t="s">
        <v>289</v>
      </c>
      <c r="HU98" s="33" t="s">
        <v>289</v>
      </c>
      <c r="HV98" s="33" t="s">
        <v>289</v>
      </c>
      <c r="HW98" s="33" t="s">
        <v>289</v>
      </c>
      <c r="HX98" s="33" t="s">
        <v>289</v>
      </c>
      <c r="HY98" s="33" t="s">
        <v>289</v>
      </c>
      <c r="HZ98" s="33" t="s">
        <v>289</v>
      </c>
      <c r="IA98" s="33" t="s">
        <v>289</v>
      </c>
      <c r="IB98" s="33" t="s">
        <v>289</v>
      </c>
      <c r="IC98" s="33" t="s">
        <v>289</v>
      </c>
      <c r="ID98" s="33" t="s">
        <v>289</v>
      </c>
      <c r="IE98" s="33" t="s">
        <v>289</v>
      </c>
      <c r="IF98" s="33" t="s">
        <v>289</v>
      </c>
      <c r="IG98" s="33" t="s">
        <v>289</v>
      </c>
      <c r="IH98" s="33" t="s">
        <v>289</v>
      </c>
      <c r="II98" s="33" t="s">
        <v>289</v>
      </c>
      <c r="IJ98" s="33" t="s">
        <v>289</v>
      </c>
      <c r="IK98" s="33" t="s">
        <v>289</v>
      </c>
      <c r="IL98" s="33" t="s">
        <v>289</v>
      </c>
      <c r="IM98" s="33" t="s">
        <v>289</v>
      </c>
      <c r="IN98" s="33" t="s">
        <v>289</v>
      </c>
      <c r="IO98" s="33" t="s">
        <v>289</v>
      </c>
      <c r="IP98" s="33" t="s">
        <v>289</v>
      </c>
      <c r="IQ98" s="33" t="s">
        <v>289</v>
      </c>
      <c r="IR98" s="33"/>
      <c r="IS98" s="33"/>
      <c r="IT98" s="33"/>
      <c r="IU98" s="33"/>
      <c r="IV98" s="33"/>
      <c r="IW98" s="33" t="s">
        <v>289</v>
      </c>
      <c r="IX98" s="33" t="s">
        <v>289</v>
      </c>
      <c r="IY98" s="33">
        <v>155010176</v>
      </c>
      <c r="IZ98" s="33" t="s">
        <v>2919</v>
      </c>
      <c r="JA98" s="33" t="s">
        <v>2920</v>
      </c>
      <c r="JB98" s="33" t="s">
        <v>289</v>
      </c>
      <c r="JC98" s="33">
        <v>147</v>
      </c>
    </row>
    <row r="99" spans="2:263" x14ac:dyDescent="0.35">
      <c r="B99" s="33" t="s">
        <v>2925</v>
      </c>
      <c r="C99" s="33" t="s">
        <v>2921</v>
      </c>
      <c r="D99" s="33" t="s">
        <v>2922</v>
      </c>
      <c r="E99" s="33" t="s">
        <v>2379</v>
      </c>
      <c r="F99" s="33"/>
      <c r="G99" s="33"/>
      <c r="H99" s="33" t="s">
        <v>289</v>
      </c>
      <c r="I99" s="33" t="s">
        <v>2379</v>
      </c>
      <c r="J99" s="33" t="s">
        <v>166</v>
      </c>
      <c r="K99" s="33" t="s">
        <v>289</v>
      </c>
      <c r="L99" s="33" t="s">
        <v>167</v>
      </c>
      <c r="M99" s="33" t="s">
        <v>166</v>
      </c>
      <c r="N99" s="33" t="s">
        <v>166</v>
      </c>
      <c r="O99" s="33" t="s">
        <v>180</v>
      </c>
      <c r="P99" s="33" t="s">
        <v>289</v>
      </c>
      <c r="Q99" s="33" t="s">
        <v>126</v>
      </c>
      <c r="R99" s="33" t="s">
        <v>169</v>
      </c>
      <c r="S99" s="33" t="s">
        <v>1321</v>
      </c>
      <c r="T99" s="33" t="s">
        <v>170</v>
      </c>
      <c r="U99" s="33" t="s">
        <v>169</v>
      </c>
      <c r="V99" s="33" t="s">
        <v>1320</v>
      </c>
      <c r="W99" s="33" t="s">
        <v>1321</v>
      </c>
      <c r="X99" s="33" t="s">
        <v>171</v>
      </c>
      <c r="Y99" s="33" t="s">
        <v>289</v>
      </c>
      <c r="Z99" s="34" t="s">
        <v>171</v>
      </c>
      <c r="AA99" s="33" t="s">
        <v>2492</v>
      </c>
      <c r="AB99" s="33" t="s">
        <v>289</v>
      </c>
      <c r="AC99" s="34" t="s">
        <v>2492</v>
      </c>
      <c r="AD99" s="33" t="s">
        <v>2361</v>
      </c>
      <c r="AE99" s="33" t="s">
        <v>172</v>
      </c>
      <c r="AF99" s="33" t="s">
        <v>2492</v>
      </c>
      <c r="AG99" s="33" t="s">
        <v>2492</v>
      </c>
      <c r="AH99" s="33" t="s">
        <v>2327</v>
      </c>
      <c r="AI99" s="33" t="s">
        <v>112</v>
      </c>
      <c r="AJ99" s="33" t="s">
        <v>289</v>
      </c>
      <c r="AK99" s="33" t="s">
        <v>112</v>
      </c>
      <c r="AL99" s="33" t="s">
        <v>289</v>
      </c>
      <c r="AM99" s="33" t="s">
        <v>2328</v>
      </c>
      <c r="AN99" s="33" t="s">
        <v>289</v>
      </c>
      <c r="AO99" s="33" t="s">
        <v>289</v>
      </c>
      <c r="AP99" s="33" t="s">
        <v>2350</v>
      </c>
      <c r="AQ99" s="33" t="s">
        <v>289</v>
      </c>
      <c r="AR99" s="33" t="s">
        <v>137</v>
      </c>
      <c r="AS99" s="33">
        <v>0</v>
      </c>
      <c r="AT99" s="33">
        <v>1</v>
      </c>
      <c r="AU99" s="33">
        <v>0</v>
      </c>
      <c r="AV99" s="33" t="s">
        <v>138</v>
      </c>
      <c r="AW99" s="33" t="s">
        <v>2330</v>
      </c>
      <c r="AX99" s="33" t="s">
        <v>2542</v>
      </c>
      <c r="AY99" s="33">
        <v>1</v>
      </c>
      <c r="AZ99" s="33">
        <v>0</v>
      </c>
      <c r="BA99" s="33">
        <v>0</v>
      </c>
      <c r="BB99" s="33">
        <v>0</v>
      </c>
      <c r="BC99" s="33">
        <v>1</v>
      </c>
      <c r="BD99" s="33">
        <v>0</v>
      </c>
      <c r="BE99" s="33">
        <v>0</v>
      </c>
      <c r="BF99" s="33">
        <v>0</v>
      </c>
      <c r="BG99" s="33">
        <v>0</v>
      </c>
      <c r="BH99" s="33">
        <v>0</v>
      </c>
      <c r="BI99" s="33" t="s">
        <v>289</v>
      </c>
      <c r="BJ99" s="33" t="s">
        <v>116</v>
      </c>
      <c r="BK99" s="33" t="s">
        <v>2385</v>
      </c>
      <c r="BL99" s="33" t="s">
        <v>289</v>
      </c>
      <c r="BM99" s="33" t="s">
        <v>289</v>
      </c>
      <c r="BN99" s="33" t="s">
        <v>289</v>
      </c>
      <c r="BO99" s="33" t="s">
        <v>289</v>
      </c>
      <c r="BP99" s="33" t="s">
        <v>289</v>
      </c>
      <c r="BQ99" s="33" t="s">
        <v>289</v>
      </c>
      <c r="BR99" s="33" t="s">
        <v>289</v>
      </c>
      <c r="BS99" s="33" t="s">
        <v>289</v>
      </c>
      <c r="BT99" s="33" t="s">
        <v>289</v>
      </c>
      <c r="BU99" s="33" t="s">
        <v>289</v>
      </c>
      <c r="BV99" s="33" t="s">
        <v>289</v>
      </c>
      <c r="BW99" s="33" t="s">
        <v>289</v>
      </c>
      <c r="BX99" s="33" t="s">
        <v>289</v>
      </c>
      <c r="BY99" s="33" t="s">
        <v>289</v>
      </c>
      <c r="BZ99" s="33" t="s">
        <v>289</v>
      </c>
      <c r="CA99" s="33" t="s">
        <v>289</v>
      </c>
      <c r="CB99" s="33" t="s">
        <v>289</v>
      </c>
      <c r="CC99" s="33" t="s">
        <v>289</v>
      </c>
      <c r="CD99" s="33" t="s">
        <v>289</v>
      </c>
      <c r="CE99" s="33" t="s">
        <v>289</v>
      </c>
      <c r="CF99" s="33" t="s">
        <v>289</v>
      </c>
      <c r="CG99" s="33" t="s">
        <v>289</v>
      </c>
      <c r="CH99" s="33" t="s">
        <v>289</v>
      </c>
      <c r="CI99" s="33" t="s">
        <v>289</v>
      </c>
      <c r="CJ99" s="33" t="s">
        <v>289</v>
      </c>
      <c r="CK99" s="33" t="s">
        <v>289</v>
      </c>
      <c r="CL99" s="33" t="s">
        <v>289</v>
      </c>
      <c r="CM99" s="33" t="s">
        <v>289</v>
      </c>
      <c r="CN99" s="33" t="s">
        <v>289</v>
      </c>
      <c r="CO99" s="33" t="s">
        <v>289</v>
      </c>
      <c r="CP99" s="33" t="s">
        <v>289</v>
      </c>
      <c r="CQ99" s="33" t="s">
        <v>289</v>
      </c>
      <c r="CR99" s="33" t="s">
        <v>289</v>
      </c>
      <c r="CS99" s="33" t="s">
        <v>289</v>
      </c>
      <c r="CT99" s="33" t="s">
        <v>289</v>
      </c>
      <c r="CU99" s="33" t="s">
        <v>289</v>
      </c>
      <c r="CV99" s="33" t="s">
        <v>289</v>
      </c>
      <c r="CW99" s="33" t="s">
        <v>289</v>
      </c>
      <c r="CX99" s="33" t="s">
        <v>289</v>
      </c>
      <c r="CY99" s="33" t="s">
        <v>289</v>
      </c>
      <c r="CZ99" s="33" t="s">
        <v>289</v>
      </c>
      <c r="DA99" s="33" t="s">
        <v>289</v>
      </c>
      <c r="DB99" s="33" t="s">
        <v>289</v>
      </c>
      <c r="DC99" s="33" t="s">
        <v>289</v>
      </c>
      <c r="DD99" s="33" t="s">
        <v>289</v>
      </c>
      <c r="DE99" s="33" t="s">
        <v>289</v>
      </c>
      <c r="DF99" s="33" t="s">
        <v>289</v>
      </c>
      <c r="DG99" s="33" t="s">
        <v>289</v>
      </c>
      <c r="DH99" s="33" t="s">
        <v>289</v>
      </c>
      <c r="DI99" s="33" t="s">
        <v>289</v>
      </c>
      <c r="DJ99" s="33" t="s">
        <v>289</v>
      </c>
      <c r="DK99" s="33" t="s">
        <v>289</v>
      </c>
      <c r="DL99" s="33" t="s">
        <v>289</v>
      </c>
      <c r="DM99" s="33" t="s">
        <v>289</v>
      </c>
      <c r="DN99" s="33" t="s">
        <v>289</v>
      </c>
      <c r="DO99" s="33" t="s">
        <v>289</v>
      </c>
      <c r="DP99" s="33" t="s">
        <v>289</v>
      </c>
      <c r="DQ99" s="33" t="s">
        <v>289</v>
      </c>
      <c r="DR99" s="33" t="s">
        <v>289</v>
      </c>
      <c r="DS99" s="33" t="s">
        <v>289</v>
      </c>
      <c r="DT99" s="33" t="s">
        <v>289</v>
      </c>
      <c r="DU99" s="33" t="s">
        <v>289</v>
      </c>
      <c r="DV99" s="33" t="s">
        <v>289</v>
      </c>
      <c r="DW99" s="33" t="s">
        <v>289</v>
      </c>
      <c r="DX99" s="33" t="s">
        <v>289</v>
      </c>
      <c r="DY99" s="33" t="s">
        <v>289</v>
      </c>
      <c r="DZ99" s="33" t="s">
        <v>289</v>
      </c>
      <c r="EA99" s="33" t="s">
        <v>289</v>
      </c>
      <c r="EB99" s="33" t="s">
        <v>289</v>
      </c>
      <c r="EC99" s="33" t="s">
        <v>289</v>
      </c>
      <c r="ED99" s="33" t="s">
        <v>289</v>
      </c>
      <c r="EE99" s="33" t="s">
        <v>289</v>
      </c>
      <c r="EF99" s="33" t="s">
        <v>289</v>
      </c>
      <c r="EG99" s="33" t="s">
        <v>2923</v>
      </c>
      <c r="EH99" s="33">
        <v>0</v>
      </c>
      <c r="EI99" s="33">
        <v>1</v>
      </c>
      <c r="EJ99" s="33">
        <v>1</v>
      </c>
      <c r="EK99" s="33">
        <v>0</v>
      </c>
      <c r="EL99" s="33">
        <v>1</v>
      </c>
      <c r="EM99" s="33">
        <v>0</v>
      </c>
      <c r="EN99" s="33">
        <v>0</v>
      </c>
      <c r="EO99" s="33">
        <v>0</v>
      </c>
      <c r="EP99" s="33" t="s">
        <v>289</v>
      </c>
      <c r="EQ99" s="33" t="s">
        <v>289</v>
      </c>
      <c r="ER99" s="33" t="s">
        <v>289</v>
      </c>
      <c r="ES99" s="33" t="s">
        <v>289</v>
      </c>
      <c r="ET99" s="33" t="s">
        <v>289</v>
      </c>
      <c r="EU99" s="33" t="s">
        <v>289</v>
      </c>
      <c r="EV99" s="33">
        <v>25</v>
      </c>
      <c r="EW99" s="33" t="s">
        <v>112</v>
      </c>
      <c r="EX99" s="33" t="s">
        <v>117</v>
      </c>
      <c r="EY99" s="33" t="s">
        <v>289</v>
      </c>
      <c r="EZ99" s="33">
        <v>150</v>
      </c>
      <c r="FA99" s="33">
        <v>100</v>
      </c>
      <c r="FB99" s="33">
        <v>56.6666666666666</v>
      </c>
      <c r="FC99" s="34">
        <v>56.6666666666666</v>
      </c>
      <c r="FD99" s="34" t="s">
        <v>112</v>
      </c>
      <c r="FE99" s="33" t="s">
        <v>289</v>
      </c>
      <c r="FF99" s="33" t="s">
        <v>289</v>
      </c>
      <c r="FG99" s="33" t="s">
        <v>112</v>
      </c>
      <c r="FH99" s="33">
        <v>75</v>
      </c>
      <c r="FI99" s="33" t="s">
        <v>289</v>
      </c>
      <c r="FJ99" s="33" t="s">
        <v>289</v>
      </c>
      <c r="FK99" s="33" t="s">
        <v>289</v>
      </c>
      <c r="FL99" s="34">
        <v>75</v>
      </c>
      <c r="FM99" s="33" t="s">
        <v>112</v>
      </c>
      <c r="FN99" s="34" t="s">
        <v>289</v>
      </c>
      <c r="FO99" s="33" t="s">
        <v>289</v>
      </c>
      <c r="FP99" s="33" t="s">
        <v>289</v>
      </c>
      <c r="FQ99" s="33" t="s">
        <v>289</v>
      </c>
      <c r="FR99" s="33" t="s">
        <v>289</v>
      </c>
      <c r="FS99" s="33" t="s">
        <v>289</v>
      </c>
      <c r="FT99" s="33" t="s">
        <v>289</v>
      </c>
      <c r="FU99" s="33" t="s">
        <v>289</v>
      </c>
      <c r="FV99" s="33" t="s">
        <v>289</v>
      </c>
      <c r="FW99" s="33" t="s">
        <v>289</v>
      </c>
      <c r="FX99" s="33" t="s">
        <v>289</v>
      </c>
      <c r="FY99" s="33" t="s">
        <v>289</v>
      </c>
      <c r="FZ99" s="33" t="s">
        <v>289</v>
      </c>
      <c r="GA99" s="33" t="s">
        <v>289</v>
      </c>
      <c r="GB99" s="33" t="s">
        <v>289</v>
      </c>
      <c r="GC99" s="33" t="s">
        <v>289</v>
      </c>
      <c r="GD99" s="33" t="s">
        <v>289</v>
      </c>
      <c r="GE99" s="33" t="s">
        <v>112</v>
      </c>
      <c r="GF99" s="33" t="s">
        <v>2924</v>
      </c>
      <c r="GG99" s="33">
        <v>0</v>
      </c>
      <c r="GH99" s="33">
        <v>0</v>
      </c>
      <c r="GI99" s="33">
        <v>0</v>
      </c>
      <c r="GJ99" s="33">
        <v>0</v>
      </c>
      <c r="GK99" s="33">
        <v>0</v>
      </c>
      <c r="GL99" s="33">
        <v>0</v>
      </c>
      <c r="GM99" s="33">
        <v>0</v>
      </c>
      <c r="GN99" s="33">
        <v>0</v>
      </c>
      <c r="GO99" s="33">
        <v>0</v>
      </c>
      <c r="GP99" s="33">
        <v>1</v>
      </c>
      <c r="GQ99" s="33">
        <v>0</v>
      </c>
      <c r="GR99" s="33">
        <v>0</v>
      </c>
      <c r="GS99" s="33">
        <v>0</v>
      </c>
      <c r="GT99" s="33">
        <v>0</v>
      </c>
      <c r="GU99" s="33">
        <v>1</v>
      </c>
      <c r="GV99" s="33">
        <v>0</v>
      </c>
      <c r="GW99" s="33" t="s">
        <v>2447</v>
      </c>
      <c r="GX99" s="33" t="s">
        <v>262</v>
      </c>
      <c r="GY99" s="33">
        <v>0</v>
      </c>
      <c r="GZ99" s="33">
        <v>0</v>
      </c>
      <c r="HA99" s="33">
        <v>0</v>
      </c>
      <c r="HB99" s="33">
        <v>0</v>
      </c>
      <c r="HC99" s="33">
        <v>1</v>
      </c>
      <c r="HD99" s="33">
        <v>0</v>
      </c>
      <c r="HE99" s="33">
        <v>0</v>
      </c>
      <c r="HF99" s="33">
        <v>0</v>
      </c>
      <c r="HG99" s="33" t="s">
        <v>112</v>
      </c>
      <c r="HH99" s="33" t="s">
        <v>126</v>
      </c>
      <c r="HI99" s="33" t="s">
        <v>169</v>
      </c>
      <c r="HJ99" s="33" t="s">
        <v>112</v>
      </c>
      <c r="HK99" s="33" t="s">
        <v>117</v>
      </c>
      <c r="HL99" s="33" t="s">
        <v>289</v>
      </c>
      <c r="HM99" s="33" t="s">
        <v>289</v>
      </c>
      <c r="HN99" s="33" t="s">
        <v>289</v>
      </c>
      <c r="HO99" s="33" t="s">
        <v>289</v>
      </c>
      <c r="HP99" s="33" t="s">
        <v>289</v>
      </c>
      <c r="HQ99" s="33" t="s">
        <v>289</v>
      </c>
      <c r="HR99" s="33" t="s">
        <v>289</v>
      </c>
      <c r="HS99" s="33" t="s">
        <v>289</v>
      </c>
      <c r="HT99" s="33" t="s">
        <v>289</v>
      </c>
      <c r="HU99" s="33" t="s">
        <v>289</v>
      </c>
      <c r="HV99" s="33" t="s">
        <v>289</v>
      </c>
      <c r="HW99" s="33" t="s">
        <v>289</v>
      </c>
      <c r="HX99" s="33" t="s">
        <v>289</v>
      </c>
      <c r="HY99" s="33" t="s">
        <v>289</v>
      </c>
      <c r="HZ99" s="33" t="s">
        <v>289</v>
      </c>
      <c r="IA99" s="33" t="s">
        <v>289</v>
      </c>
      <c r="IB99" s="33" t="s">
        <v>289</v>
      </c>
      <c r="IC99" s="33" t="s">
        <v>289</v>
      </c>
      <c r="ID99" s="33" t="s">
        <v>289</v>
      </c>
      <c r="IE99" s="33" t="s">
        <v>289</v>
      </c>
      <c r="IF99" s="33" t="s">
        <v>289</v>
      </c>
      <c r="IG99" s="33" t="s">
        <v>289</v>
      </c>
      <c r="IH99" s="33" t="s">
        <v>289</v>
      </c>
      <c r="II99" s="33" t="s">
        <v>289</v>
      </c>
      <c r="IJ99" s="33" t="s">
        <v>289</v>
      </c>
      <c r="IK99" s="33" t="s">
        <v>289</v>
      </c>
      <c r="IL99" s="33" t="s">
        <v>289</v>
      </c>
      <c r="IM99" s="33" t="s">
        <v>289</v>
      </c>
      <c r="IN99" s="33" t="s">
        <v>289</v>
      </c>
      <c r="IO99" s="33" t="s">
        <v>289</v>
      </c>
      <c r="IP99" s="33" t="s">
        <v>289</v>
      </c>
      <c r="IQ99" s="33" t="s">
        <v>289</v>
      </c>
      <c r="IR99" s="33"/>
      <c r="IS99" s="33"/>
      <c r="IT99" s="33"/>
      <c r="IU99" s="33"/>
      <c r="IV99" s="33"/>
      <c r="IW99" s="33" t="s">
        <v>289</v>
      </c>
      <c r="IX99" s="33" t="s">
        <v>289</v>
      </c>
      <c r="IY99" s="33">
        <v>154200689</v>
      </c>
      <c r="IZ99" s="33" t="s">
        <v>2925</v>
      </c>
      <c r="JA99" s="33" t="s">
        <v>2926</v>
      </c>
      <c r="JB99" s="33" t="s">
        <v>289</v>
      </c>
      <c r="JC99" s="33">
        <v>123</v>
      </c>
    </row>
    <row r="100" spans="2:263" x14ac:dyDescent="0.35">
      <c r="B100" s="33" t="s">
        <v>2929</v>
      </c>
      <c r="C100" s="33" t="s">
        <v>2927</v>
      </c>
      <c r="D100" s="33" t="s">
        <v>2928</v>
      </c>
      <c r="E100" s="33" t="s">
        <v>2420</v>
      </c>
      <c r="F100" s="33"/>
      <c r="G100" s="33"/>
      <c r="H100" s="33" t="s">
        <v>289</v>
      </c>
      <c r="I100" s="33" t="s">
        <v>2420</v>
      </c>
      <c r="J100" s="33" t="s">
        <v>182</v>
      </c>
      <c r="K100" s="33" t="s">
        <v>289</v>
      </c>
      <c r="L100" s="33" t="s">
        <v>183</v>
      </c>
      <c r="M100" s="33" t="s">
        <v>182</v>
      </c>
      <c r="N100" s="33" t="s">
        <v>182</v>
      </c>
      <c r="O100" s="33" t="s">
        <v>110</v>
      </c>
      <c r="P100" s="33" t="s">
        <v>2380</v>
      </c>
      <c r="Q100" s="33" t="s">
        <v>2381</v>
      </c>
      <c r="R100" s="33" t="s">
        <v>851</v>
      </c>
      <c r="S100" s="33" t="s">
        <v>1089</v>
      </c>
      <c r="T100" s="33" t="s">
        <v>623</v>
      </c>
      <c r="U100" s="33" t="s">
        <v>851</v>
      </c>
      <c r="V100" s="33" t="s">
        <v>1088</v>
      </c>
      <c r="W100" s="33" t="s">
        <v>1089</v>
      </c>
      <c r="X100" s="33" t="s">
        <v>2421</v>
      </c>
      <c r="Y100" s="33" t="s">
        <v>289</v>
      </c>
      <c r="Z100" s="34" t="s">
        <v>2421</v>
      </c>
      <c r="AA100" s="33" t="s">
        <v>2422</v>
      </c>
      <c r="AB100" s="33" t="s">
        <v>289</v>
      </c>
      <c r="AC100" s="34" t="s">
        <v>2422</v>
      </c>
      <c r="AD100" s="33" t="s">
        <v>2361</v>
      </c>
      <c r="AE100" s="33" t="s">
        <v>2423</v>
      </c>
      <c r="AF100" s="33" t="s">
        <v>2424</v>
      </c>
      <c r="AG100" s="33" t="s">
        <v>2424</v>
      </c>
      <c r="AH100" s="33" t="s">
        <v>2327</v>
      </c>
      <c r="AI100" s="33" t="s">
        <v>112</v>
      </c>
      <c r="AJ100" s="33" t="s">
        <v>289</v>
      </c>
      <c r="AK100" s="33" t="s">
        <v>112</v>
      </c>
      <c r="AL100" s="33" t="s">
        <v>289</v>
      </c>
      <c r="AM100" s="33" t="s">
        <v>2328</v>
      </c>
      <c r="AN100" s="33" t="s">
        <v>289</v>
      </c>
      <c r="AO100" s="33" t="s">
        <v>289</v>
      </c>
      <c r="AP100" s="33" t="s">
        <v>2329</v>
      </c>
      <c r="AQ100" s="33" t="s">
        <v>289</v>
      </c>
      <c r="AR100" s="33" t="s">
        <v>137</v>
      </c>
      <c r="AS100" s="33">
        <v>0</v>
      </c>
      <c r="AT100" s="33">
        <v>1</v>
      </c>
      <c r="AU100" s="33">
        <v>0</v>
      </c>
      <c r="AV100" s="33" t="s">
        <v>138</v>
      </c>
      <c r="AW100" s="33" t="s">
        <v>2330</v>
      </c>
      <c r="AX100" s="33" t="s">
        <v>115</v>
      </c>
      <c r="AY100" s="33">
        <v>1</v>
      </c>
      <c r="AZ100" s="33">
        <v>0</v>
      </c>
      <c r="BA100" s="33">
        <v>0</v>
      </c>
      <c r="BB100" s="33">
        <v>0</v>
      </c>
      <c r="BC100" s="33">
        <v>0</v>
      </c>
      <c r="BD100" s="33">
        <v>0</v>
      </c>
      <c r="BE100" s="33">
        <v>0</v>
      </c>
      <c r="BF100" s="33">
        <v>0</v>
      </c>
      <c r="BG100" s="33">
        <v>0</v>
      </c>
      <c r="BH100" s="33">
        <v>0</v>
      </c>
      <c r="BI100" s="33" t="s">
        <v>289</v>
      </c>
      <c r="BJ100" s="33" t="s">
        <v>135</v>
      </c>
      <c r="BK100" s="33" t="s">
        <v>2385</v>
      </c>
      <c r="BL100" s="33" t="s">
        <v>289</v>
      </c>
      <c r="BM100" s="33" t="s">
        <v>289</v>
      </c>
      <c r="BN100" s="33" t="s">
        <v>289</v>
      </c>
      <c r="BO100" s="33" t="s">
        <v>289</v>
      </c>
      <c r="BP100" s="33" t="s">
        <v>289</v>
      </c>
      <c r="BQ100" s="33" t="s">
        <v>289</v>
      </c>
      <c r="BR100" s="33" t="s">
        <v>289</v>
      </c>
      <c r="BS100" s="33" t="s">
        <v>289</v>
      </c>
      <c r="BT100" s="33" t="s">
        <v>289</v>
      </c>
      <c r="BU100" s="33" t="s">
        <v>289</v>
      </c>
      <c r="BV100" s="33" t="s">
        <v>289</v>
      </c>
      <c r="BW100" s="33" t="s">
        <v>289</v>
      </c>
      <c r="BX100" s="33" t="s">
        <v>289</v>
      </c>
      <c r="BY100" s="33" t="s">
        <v>289</v>
      </c>
      <c r="BZ100" s="33" t="s">
        <v>289</v>
      </c>
      <c r="CA100" s="33" t="s">
        <v>289</v>
      </c>
      <c r="CB100" s="33" t="s">
        <v>289</v>
      </c>
      <c r="CC100" s="33" t="s">
        <v>289</v>
      </c>
      <c r="CD100" s="33" t="s">
        <v>289</v>
      </c>
      <c r="CE100" s="33" t="s">
        <v>289</v>
      </c>
      <c r="CF100" s="33" t="s">
        <v>289</v>
      </c>
      <c r="CG100" s="33" t="s">
        <v>289</v>
      </c>
      <c r="CH100" s="33" t="s">
        <v>289</v>
      </c>
      <c r="CI100" s="33" t="s">
        <v>289</v>
      </c>
      <c r="CJ100" s="33" t="s">
        <v>289</v>
      </c>
      <c r="CK100" s="33" t="s">
        <v>289</v>
      </c>
      <c r="CL100" s="33" t="s">
        <v>289</v>
      </c>
      <c r="CM100" s="33" t="s">
        <v>289</v>
      </c>
      <c r="CN100" s="33" t="s">
        <v>289</v>
      </c>
      <c r="CO100" s="33" t="s">
        <v>289</v>
      </c>
      <c r="CP100" s="33" t="s">
        <v>289</v>
      </c>
      <c r="CQ100" s="33" t="s">
        <v>289</v>
      </c>
      <c r="CR100" s="33" t="s">
        <v>289</v>
      </c>
      <c r="CS100" s="33" t="s">
        <v>289</v>
      </c>
      <c r="CT100" s="33" t="s">
        <v>289</v>
      </c>
      <c r="CU100" s="33" t="s">
        <v>289</v>
      </c>
      <c r="CV100" s="33" t="s">
        <v>289</v>
      </c>
      <c r="CW100" s="33" t="s">
        <v>289</v>
      </c>
      <c r="CX100" s="33" t="s">
        <v>289</v>
      </c>
      <c r="CY100" s="33" t="s">
        <v>289</v>
      </c>
      <c r="CZ100" s="33" t="s">
        <v>289</v>
      </c>
      <c r="DA100" s="33" t="s">
        <v>289</v>
      </c>
      <c r="DB100" s="33" t="s">
        <v>289</v>
      </c>
      <c r="DC100" s="33" t="s">
        <v>289</v>
      </c>
      <c r="DD100" s="33" t="s">
        <v>289</v>
      </c>
      <c r="DE100" s="33" t="s">
        <v>289</v>
      </c>
      <c r="DF100" s="33" t="s">
        <v>289</v>
      </c>
      <c r="DG100" s="33" t="s">
        <v>289</v>
      </c>
      <c r="DH100" s="33" t="s">
        <v>289</v>
      </c>
      <c r="DI100" s="33" t="s">
        <v>289</v>
      </c>
      <c r="DJ100" s="33" t="s">
        <v>289</v>
      </c>
      <c r="DK100" s="33" t="s">
        <v>289</v>
      </c>
      <c r="DL100" s="33" t="s">
        <v>289</v>
      </c>
      <c r="DM100" s="33" t="s">
        <v>289</v>
      </c>
      <c r="DN100" s="33" t="s">
        <v>289</v>
      </c>
      <c r="DO100" s="33" t="s">
        <v>289</v>
      </c>
      <c r="DP100" s="33" t="s">
        <v>289</v>
      </c>
      <c r="DQ100" s="33" t="s">
        <v>289</v>
      </c>
      <c r="DR100" s="33" t="s">
        <v>289</v>
      </c>
      <c r="DS100" s="33" t="s">
        <v>289</v>
      </c>
      <c r="DT100" s="33" t="s">
        <v>289</v>
      </c>
      <c r="DU100" s="33" t="s">
        <v>289</v>
      </c>
      <c r="DV100" s="33" t="s">
        <v>289</v>
      </c>
      <c r="DW100" s="33" t="s">
        <v>289</v>
      </c>
      <c r="DX100" s="33" t="s">
        <v>289</v>
      </c>
      <c r="DY100" s="33" t="s">
        <v>289</v>
      </c>
      <c r="DZ100" s="33" t="s">
        <v>289</v>
      </c>
      <c r="EA100" s="33" t="s">
        <v>289</v>
      </c>
      <c r="EB100" s="33" t="s">
        <v>289</v>
      </c>
      <c r="EC100" s="33" t="s">
        <v>289</v>
      </c>
      <c r="ED100" s="33" t="s">
        <v>289</v>
      </c>
      <c r="EE100" s="33" t="s">
        <v>289</v>
      </c>
      <c r="EF100" s="33" t="s">
        <v>289</v>
      </c>
      <c r="EG100" s="33" t="s">
        <v>2415</v>
      </c>
      <c r="EH100" s="33">
        <v>0</v>
      </c>
      <c r="EI100" s="33">
        <v>1</v>
      </c>
      <c r="EJ100" s="33">
        <v>1</v>
      </c>
      <c r="EK100" s="33">
        <v>1</v>
      </c>
      <c r="EL100" s="33">
        <v>1</v>
      </c>
      <c r="EM100" s="33">
        <v>0</v>
      </c>
      <c r="EN100" s="33">
        <v>1</v>
      </c>
      <c r="EO100" s="33">
        <v>0</v>
      </c>
      <c r="EP100" s="33" t="s">
        <v>289</v>
      </c>
      <c r="EQ100" s="33" t="s">
        <v>289</v>
      </c>
      <c r="ER100" s="33" t="s">
        <v>289</v>
      </c>
      <c r="ES100" s="33" t="s">
        <v>289</v>
      </c>
      <c r="ET100" s="33" t="s">
        <v>289</v>
      </c>
      <c r="EU100" s="33" t="s">
        <v>289</v>
      </c>
      <c r="EV100" s="33">
        <v>25</v>
      </c>
      <c r="EW100" s="33" t="s">
        <v>112</v>
      </c>
      <c r="EX100" s="33" t="s">
        <v>112</v>
      </c>
      <c r="EY100" s="33">
        <v>125</v>
      </c>
      <c r="EZ100" s="33" t="s">
        <v>289</v>
      </c>
      <c r="FA100" s="33" t="s">
        <v>289</v>
      </c>
      <c r="FB100" s="33" t="s">
        <v>289</v>
      </c>
      <c r="FC100" s="34">
        <v>125</v>
      </c>
      <c r="FD100" s="34" t="s">
        <v>112</v>
      </c>
      <c r="FE100" s="33">
        <v>75</v>
      </c>
      <c r="FF100" s="33" t="s">
        <v>112</v>
      </c>
      <c r="FG100" s="33" t="s">
        <v>117</v>
      </c>
      <c r="FH100" s="33" t="s">
        <v>289</v>
      </c>
      <c r="FI100" s="33">
        <v>24</v>
      </c>
      <c r="FJ100" s="33">
        <v>1800</v>
      </c>
      <c r="FK100" s="33">
        <v>600</v>
      </c>
      <c r="FL100" s="34"/>
      <c r="FM100" s="33" t="s">
        <v>112</v>
      </c>
      <c r="FN100" s="34" t="s">
        <v>289</v>
      </c>
      <c r="FO100" s="33" t="s">
        <v>289</v>
      </c>
      <c r="FP100" s="33" t="s">
        <v>289</v>
      </c>
      <c r="FQ100" s="33" t="s">
        <v>289</v>
      </c>
      <c r="FR100" s="33" t="s">
        <v>289</v>
      </c>
      <c r="FS100" s="33" t="s">
        <v>289</v>
      </c>
      <c r="FT100" s="33" t="s">
        <v>289</v>
      </c>
      <c r="FU100" s="33" t="s">
        <v>289</v>
      </c>
      <c r="FV100" s="33" t="s">
        <v>289</v>
      </c>
      <c r="FW100" s="33" t="s">
        <v>289</v>
      </c>
      <c r="FX100" s="33" t="s">
        <v>289</v>
      </c>
      <c r="FY100" s="33" t="s">
        <v>112</v>
      </c>
      <c r="FZ100" s="33">
        <v>50</v>
      </c>
      <c r="GA100" s="33" t="s">
        <v>289</v>
      </c>
      <c r="GB100" s="33" t="s">
        <v>289</v>
      </c>
      <c r="GC100" s="33">
        <v>50</v>
      </c>
      <c r="GD100" s="33" t="s">
        <v>112</v>
      </c>
      <c r="GE100" s="33" t="s">
        <v>112</v>
      </c>
      <c r="GF100" s="33" t="s">
        <v>2399</v>
      </c>
      <c r="GG100" s="33">
        <v>0</v>
      </c>
      <c r="GH100" s="33">
        <v>0</v>
      </c>
      <c r="GI100" s="33">
        <v>0</v>
      </c>
      <c r="GJ100" s="33">
        <v>0</v>
      </c>
      <c r="GK100" s="33">
        <v>0</v>
      </c>
      <c r="GL100" s="33">
        <v>0</v>
      </c>
      <c r="GM100" s="33">
        <v>0</v>
      </c>
      <c r="GN100" s="33">
        <v>0</v>
      </c>
      <c r="GO100" s="33">
        <v>0</v>
      </c>
      <c r="GP100" s="33">
        <v>0</v>
      </c>
      <c r="GQ100" s="33">
        <v>0</v>
      </c>
      <c r="GR100" s="33">
        <v>1</v>
      </c>
      <c r="GS100" s="33">
        <v>0</v>
      </c>
      <c r="GT100" s="33">
        <v>0</v>
      </c>
      <c r="GU100" s="33">
        <v>1</v>
      </c>
      <c r="GV100" s="33">
        <v>0</v>
      </c>
      <c r="GW100" s="33" t="s">
        <v>2402</v>
      </c>
      <c r="GX100" s="33" t="s">
        <v>2415</v>
      </c>
      <c r="GY100" s="33">
        <v>0</v>
      </c>
      <c r="GZ100" s="33">
        <v>1</v>
      </c>
      <c r="HA100" s="33">
        <v>1</v>
      </c>
      <c r="HB100" s="33">
        <v>1</v>
      </c>
      <c r="HC100" s="33">
        <v>1</v>
      </c>
      <c r="HD100" s="33">
        <v>0</v>
      </c>
      <c r="HE100" s="33">
        <v>1</v>
      </c>
      <c r="HF100" s="33">
        <v>0</v>
      </c>
      <c r="HG100" s="33" t="s">
        <v>112</v>
      </c>
      <c r="HH100" s="33" t="s">
        <v>120</v>
      </c>
      <c r="HI100" s="33" t="s">
        <v>122</v>
      </c>
      <c r="HJ100" s="33" t="s">
        <v>112</v>
      </c>
      <c r="HK100" s="33" t="s">
        <v>112</v>
      </c>
      <c r="HL100" s="33" t="s">
        <v>289</v>
      </c>
      <c r="HM100" s="33" t="s">
        <v>289</v>
      </c>
      <c r="HN100" s="33" t="s">
        <v>289</v>
      </c>
      <c r="HO100" s="33" t="s">
        <v>289</v>
      </c>
      <c r="HP100" s="33" t="s">
        <v>289</v>
      </c>
      <c r="HQ100" s="33" t="s">
        <v>289</v>
      </c>
      <c r="HR100" s="33" t="s">
        <v>289</v>
      </c>
      <c r="HS100" s="33" t="s">
        <v>289</v>
      </c>
      <c r="HT100" s="33" t="s">
        <v>289</v>
      </c>
      <c r="HU100" s="33" t="s">
        <v>289</v>
      </c>
      <c r="HV100" s="33" t="s">
        <v>289</v>
      </c>
      <c r="HW100" s="33" t="s">
        <v>289</v>
      </c>
      <c r="HX100" s="33" t="s">
        <v>289</v>
      </c>
      <c r="HY100" s="33" t="s">
        <v>289</v>
      </c>
      <c r="HZ100" s="33" t="s">
        <v>289</v>
      </c>
      <c r="IA100" s="33" t="s">
        <v>289</v>
      </c>
      <c r="IB100" s="33" t="s">
        <v>289</v>
      </c>
      <c r="IC100" s="33" t="s">
        <v>289</v>
      </c>
      <c r="ID100" s="33" t="s">
        <v>289</v>
      </c>
      <c r="IE100" s="33" t="s">
        <v>289</v>
      </c>
      <c r="IF100" s="33" t="s">
        <v>289</v>
      </c>
      <c r="IG100" s="33" t="s">
        <v>289</v>
      </c>
      <c r="IH100" s="33" t="s">
        <v>289</v>
      </c>
      <c r="II100" s="33" t="s">
        <v>289</v>
      </c>
      <c r="IJ100" s="33" t="s">
        <v>289</v>
      </c>
      <c r="IK100" s="33" t="s">
        <v>289</v>
      </c>
      <c r="IL100" s="33" t="s">
        <v>289</v>
      </c>
      <c r="IM100" s="33" t="s">
        <v>289</v>
      </c>
      <c r="IN100" s="33" t="s">
        <v>289</v>
      </c>
      <c r="IO100" s="33" t="s">
        <v>289</v>
      </c>
      <c r="IP100" s="33" t="s">
        <v>289</v>
      </c>
      <c r="IQ100" s="33" t="s">
        <v>289</v>
      </c>
      <c r="IR100" s="33"/>
      <c r="IS100" s="33"/>
      <c r="IT100" s="33"/>
      <c r="IU100" s="33"/>
      <c r="IV100" s="33"/>
      <c r="IW100" s="33" t="s">
        <v>289</v>
      </c>
      <c r="IX100" s="33" t="s">
        <v>289</v>
      </c>
      <c r="IY100" s="33">
        <v>153515344</v>
      </c>
      <c r="IZ100" s="33" t="s">
        <v>2929</v>
      </c>
      <c r="JA100" s="33" t="s">
        <v>2930</v>
      </c>
      <c r="JB100" s="33" t="s">
        <v>289</v>
      </c>
      <c r="JC100" s="33">
        <v>5</v>
      </c>
    </row>
    <row r="101" spans="2:263" x14ac:dyDescent="0.35">
      <c r="B101" s="33" t="s">
        <v>2935</v>
      </c>
      <c r="C101" s="33" t="s">
        <v>2931</v>
      </c>
      <c r="D101" s="33" t="s">
        <v>2932</v>
      </c>
      <c r="E101" s="33" t="s">
        <v>2379</v>
      </c>
      <c r="F101" s="33"/>
      <c r="G101" s="33"/>
      <c r="H101" s="33">
        <v>0</v>
      </c>
      <c r="I101" s="33" t="s">
        <v>2379</v>
      </c>
      <c r="J101" s="33" t="s">
        <v>198</v>
      </c>
      <c r="K101" s="33" t="s">
        <v>289</v>
      </c>
      <c r="L101" s="33" t="s">
        <v>199</v>
      </c>
      <c r="M101" s="33" t="s">
        <v>198</v>
      </c>
      <c r="N101" s="33" t="s">
        <v>198</v>
      </c>
      <c r="O101" s="33" t="s">
        <v>206</v>
      </c>
      <c r="P101" s="33" t="s">
        <v>289</v>
      </c>
      <c r="Q101" s="33" t="s">
        <v>120</v>
      </c>
      <c r="R101" s="33" t="s">
        <v>122</v>
      </c>
      <c r="S101" s="33" t="s">
        <v>998</v>
      </c>
      <c r="T101" s="33" t="s">
        <v>207</v>
      </c>
      <c r="U101" s="33" t="s">
        <v>122</v>
      </c>
      <c r="V101" s="33" t="s">
        <v>997</v>
      </c>
      <c r="W101" s="33" t="s">
        <v>998</v>
      </c>
      <c r="X101" s="33" t="s">
        <v>2413</v>
      </c>
      <c r="Y101" s="33" t="s">
        <v>289</v>
      </c>
      <c r="Z101" s="34" t="s">
        <v>2413</v>
      </c>
      <c r="AA101" s="33" t="s">
        <v>2414</v>
      </c>
      <c r="AB101" s="33" t="s">
        <v>289</v>
      </c>
      <c r="AC101" s="34" t="s">
        <v>2414</v>
      </c>
      <c r="AD101" s="33" t="s">
        <v>2361</v>
      </c>
      <c r="AE101" s="33" t="s">
        <v>208</v>
      </c>
      <c r="AF101" s="33" t="s">
        <v>2414</v>
      </c>
      <c r="AG101" s="33" t="s">
        <v>2414</v>
      </c>
      <c r="AH101" s="33" t="s">
        <v>2327</v>
      </c>
      <c r="AI101" s="33" t="s">
        <v>112</v>
      </c>
      <c r="AJ101" s="33" t="s">
        <v>289</v>
      </c>
      <c r="AK101" s="33" t="s">
        <v>112</v>
      </c>
      <c r="AL101" s="33" t="s">
        <v>289</v>
      </c>
      <c r="AM101" s="33" t="s">
        <v>2340</v>
      </c>
      <c r="AN101" s="33" t="s">
        <v>289</v>
      </c>
      <c r="AO101" s="33" t="s">
        <v>289</v>
      </c>
      <c r="AP101" s="33" t="s">
        <v>2350</v>
      </c>
      <c r="AQ101" s="33" t="s">
        <v>289</v>
      </c>
      <c r="AR101" s="33" t="s">
        <v>137</v>
      </c>
      <c r="AS101" s="33">
        <v>0</v>
      </c>
      <c r="AT101" s="33">
        <v>1</v>
      </c>
      <c r="AU101" s="33">
        <v>0</v>
      </c>
      <c r="AV101" s="33" t="s">
        <v>138</v>
      </c>
      <c r="AW101" s="33" t="s">
        <v>2330</v>
      </c>
      <c r="AX101" s="33" t="s">
        <v>115</v>
      </c>
      <c r="AY101" s="33">
        <v>1</v>
      </c>
      <c r="AZ101" s="33">
        <v>0</v>
      </c>
      <c r="BA101" s="33">
        <v>0</v>
      </c>
      <c r="BB101" s="33">
        <v>0</v>
      </c>
      <c r="BC101" s="33">
        <v>0</v>
      </c>
      <c r="BD101" s="33">
        <v>0</v>
      </c>
      <c r="BE101" s="33">
        <v>0</v>
      </c>
      <c r="BF101" s="33">
        <v>0</v>
      </c>
      <c r="BG101" s="33">
        <v>0</v>
      </c>
      <c r="BH101" s="33">
        <v>0</v>
      </c>
      <c r="BI101" s="33" t="s">
        <v>289</v>
      </c>
      <c r="BJ101" s="33" t="s">
        <v>135</v>
      </c>
      <c r="BK101" s="33" t="s">
        <v>151</v>
      </c>
      <c r="BL101" s="33" t="s">
        <v>289</v>
      </c>
      <c r="BM101" s="33" t="s">
        <v>289</v>
      </c>
      <c r="BN101" s="33" t="s">
        <v>289</v>
      </c>
      <c r="BO101" s="33" t="s">
        <v>289</v>
      </c>
      <c r="BP101" s="33" t="s">
        <v>289</v>
      </c>
      <c r="BQ101" s="33" t="s">
        <v>289</v>
      </c>
      <c r="BR101" s="33" t="s">
        <v>289</v>
      </c>
      <c r="BS101" s="33" t="s">
        <v>289</v>
      </c>
      <c r="BT101" s="33" t="s">
        <v>289</v>
      </c>
      <c r="BU101" s="33" t="s">
        <v>289</v>
      </c>
      <c r="BV101" s="33" t="s">
        <v>289</v>
      </c>
      <c r="BW101" s="33" t="s">
        <v>289</v>
      </c>
      <c r="BX101" s="33" t="s">
        <v>289</v>
      </c>
      <c r="BY101" s="33" t="s">
        <v>289</v>
      </c>
      <c r="BZ101" s="33" t="s">
        <v>289</v>
      </c>
      <c r="CA101" s="33" t="s">
        <v>289</v>
      </c>
      <c r="CB101" s="33" t="s">
        <v>289</v>
      </c>
      <c r="CC101" s="33" t="s">
        <v>289</v>
      </c>
      <c r="CD101" s="33" t="s">
        <v>289</v>
      </c>
      <c r="CE101" s="33" t="s">
        <v>289</v>
      </c>
      <c r="CF101" s="33" t="s">
        <v>289</v>
      </c>
      <c r="CG101" s="33" t="s">
        <v>289</v>
      </c>
      <c r="CH101" s="33" t="s">
        <v>289</v>
      </c>
      <c r="CI101" s="33" t="s">
        <v>289</v>
      </c>
      <c r="CJ101" s="33" t="s">
        <v>289</v>
      </c>
      <c r="CK101" s="33" t="s">
        <v>289</v>
      </c>
      <c r="CL101" s="33" t="s">
        <v>289</v>
      </c>
      <c r="CM101" s="33" t="s">
        <v>289</v>
      </c>
      <c r="CN101" s="33" t="s">
        <v>289</v>
      </c>
      <c r="CO101" s="33" t="s">
        <v>289</v>
      </c>
      <c r="CP101" s="33" t="s">
        <v>289</v>
      </c>
      <c r="CQ101" s="33" t="s">
        <v>289</v>
      </c>
      <c r="CR101" s="33" t="s">
        <v>289</v>
      </c>
      <c r="CS101" s="33" t="s">
        <v>289</v>
      </c>
      <c r="CT101" s="33" t="s">
        <v>289</v>
      </c>
      <c r="CU101" s="33" t="s">
        <v>289</v>
      </c>
      <c r="CV101" s="33" t="s">
        <v>289</v>
      </c>
      <c r="CW101" s="33" t="s">
        <v>289</v>
      </c>
      <c r="CX101" s="33" t="s">
        <v>289</v>
      </c>
      <c r="CY101" s="33" t="s">
        <v>289</v>
      </c>
      <c r="CZ101" s="33" t="s">
        <v>289</v>
      </c>
      <c r="DA101" s="33" t="s">
        <v>289</v>
      </c>
      <c r="DB101" s="33" t="s">
        <v>289</v>
      </c>
      <c r="DC101" s="33" t="s">
        <v>289</v>
      </c>
      <c r="DD101" s="33" t="s">
        <v>289</v>
      </c>
      <c r="DE101" s="33" t="s">
        <v>289</v>
      </c>
      <c r="DF101" s="33" t="s">
        <v>289</v>
      </c>
      <c r="DG101" s="33" t="s">
        <v>289</v>
      </c>
      <c r="DH101" s="33" t="s">
        <v>289</v>
      </c>
      <c r="DI101" s="33" t="s">
        <v>289</v>
      </c>
      <c r="DJ101" s="33" t="s">
        <v>289</v>
      </c>
      <c r="DK101" s="33" t="s">
        <v>289</v>
      </c>
      <c r="DL101" s="33" t="s">
        <v>289</v>
      </c>
      <c r="DM101" s="33" t="s">
        <v>289</v>
      </c>
      <c r="DN101" s="33" t="s">
        <v>289</v>
      </c>
      <c r="DO101" s="33" t="s">
        <v>289</v>
      </c>
      <c r="DP101" s="33" t="s">
        <v>289</v>
      </c>
      <c r="DQ101" s="33" t="s">
        <v>289</v>
      </c>
      <c r="DR101" s="33" t="s">
        <v>289</v>
      </c>
      <c r="DS101" s="33" t="s">
        <v>289</v>
      </c>
      <c r="DT101" s="33" t="s">
        <v>289</v>
      </c>
      <c r="DU101" s="33" t="s">
        <v>289</v>
      </c>
      <c r="DV101" s="33" t="s">
        <v>289</v>
      </c>
      <c r="DW101" s="33" t="s">
        <v>289</v>
      </c>
      <c r="DX101" s="33" t="s">
        <v>289</v>
      </c>
      <c r="DY101" s="33" t="s">
        <v>289</v>
      </c>
      <c r="DZ101" s="33" t="s">
        <v>289</v>
      </c>
      <c r="EA101" s="33" t="s">
        <v>289</v>
      </c>
      <c r="EB101" s="33" t="s">
        <v>289</v>
      </c>
      <c r="EC101" s="33" t="s">
        <v>289</v>
      </c>
      <c r="ED101" s="33" t="s">
        <v>289</v>
      </c>
      <c r="EE101" s="33" t="s">
        <v>289</v>
      </c>
      <c r="EF101" s="33" t="s">
        <v>289</v>
      </c>
      <c r="EG101" s="33" t="s">
        <v>2933</v>
      </c>
      <c r="EH101" s="33">
        <v>1</v>
      </c>
      <c r="EI101" s="33">
        <v>0</v>
      </c>
      <c r="EJ101" s="33">
        <v>0</v>
      </c>
      <c r="EK101" s="33">
        <v>0</v>
      </c>
      <c r="EL101" s="33">
        <v>0</v>
      </c>
      <c r="EM101" s="33">
        <v>1</v>
      </c>
      <c r="EN101" s="33">
        <v>0</v>
      </c>
      <c r="EO101" s="33">
        <v>0</v>
      </c>
      <c r="EP101" s="33" t="s">
        <v>112</v>
      </c>
      <c r="EQ101" s="33">
        <v>25</v>
      </c>
      <c r="ER101" s="33" t="s">
        <v>289</v>
      </c>
      <c r="ES101" s="33" t="s">
        <v>289</v>
      </c>
      <c r="ET101" s="33">
        <v>25</v>
      </c>
      <c r="EU101" s="33" t="s">
        <v>140</v>
      </c>
      <c r="EV101" s="33" t="s">
        <v>289</v>
      </c>
      <c r="EW101" s="33" t="s">
        <v>289</v>
      </c>
      <c r="EX101" s="33" t="s">
        <v>289</v>
      </c>
      <c r="EY101" s="33" t="s">
        <v>289</v>
      </c>
      <c r="EZ101" s="33" t="s">
        <v>289</v>
      </c>
      <c r="FA101" s="33" t="s">
        <v>289</v>
      </c>
      <c r="FB101" s="33" t="s">
        <v>289</v>
      </c>
      <c r="FC101" s="34" t="s">
        <v>289</v>
      </c>
      <c r="FD101" s="34" t="s">
        <v>289</v>
      </c>
      <c r="FE101" s="33" t="s">
        <v>289</v>
      </c>
      <c r="FF101" s="33" t="s">
        <v>289</v>
      </c>
      <c r="FG101" s="33" t="s">
        <v>289</v>
      </c>
      <c r="FH101" s="33" t="s">
        <v>289</v>
      </c>
      <c r="FI101" s="33" t="s">
        <v>289</v>
      </c>
      <c r="FJ101" s="33" t="s">
        <v>289</v>
      </c>
      <c r="FK101" s="33" t="s">
        <v>289</v>
      </c>
      <c r="FL101" s="34" t="s">
        <v>289</v>
      </c>
      <c r="FM101" s="33" t="s">
        <v>289</v>
      </c>
      <c r="FN101" s="34" t="s">
        <v>117</v>
      </c>
      <c r="FO101" s="33" t="s">
        <v>289</v>
      </c>
      <c r="FP101" s="33" t="s">
        <v>289</v>
      </c>
      <c r="FQ101" s="33" t="s">
        <v>124</v>
      </c>
      <c r="FR101" s="33" t="s">
        <v>125</v>
      </c>
      <c r="FS101" s="33" t="s">
        <v>2480</v>
      </c>
      <c r="FT101" s="33">
        <v>100</v>
      </c>
      <c r="FU101" s="33">
        <v>10</v>
      </c>
      <c r="FV101" s="33" t="s">
        <v>140</v>
      </c>
      <c r="FW101" s="33">
        <v>100</v>
      </c>
      <c r="FX101" s="33">
        <v>100</v>
      </c>
      <c r="FY101" s="33" t="s">
        <v>289</v>
      </c>
      <c r="FZ101" s="33" t="s">
        <v>289</v>
      </c>
      <c r="GA101" s="33" t="s">
        <v>289</v>
      </c>
      <c r="GB101" s="33" t="s">
        <v>289</v>
      </c>
      <c r="GC101" s="33" t="s">
        <v>289</v>
      </c>
      <c r="GD101" s="33" t="s">
        <v>289</v>
      </c>
      <c r="GE101" s="33" t="s">
        <v>117</v>
      </c>
      <c r="GF101" s="33" t="s">
        <v>289</v>
      </c>
      <c r="GG101" s="33" t="s">
        <v>289</v>
      </c>
      <c r="GH101" s="33" t="s">
        <v>289</v>
      </c>
      <c r="GI101" s="33" t="s">
        <v>289</v>
      </c>
      <c r="GJ101" s="33" t="s">
        <v>289</v>
      </c>
      <c r="GK101" s="33" t="s">
        <v>289</v>
      </c>
      <c r="GL101" s="33" t="s">
        <v>289</v>
      </c>
      <c r="GM101" s="33" t="s">
        <v>289</v>
      </c>
      <c r="GN101" s="33" t="s">
        <v>289</v>
      </c>
      <c r="GO101" s="33" t="s">
        <v>289</v>
      </c>
      <c r="GP101" s="33" t="s">
        <v>289</v>
      </c>
      <c r="GQ101" s="33" t="s">
        <v>289</v>
      </c>
      <c r="GR101" s="33" t="s">
        <v>289</v>
      </c>
      <c r="GS101" s="33" t="s">
        <v>289</v>
      </c>
      <c r="GT101" s="33" t="s">
        <v>289</v>
      </c>
      <c r="GU101" s="33" t="s">
        <v>289</v>
      </c>
      <c r="GV101" s="33" t="s">
        <v>289</v>
      </c>
      <c r="GW101" s="33" t="s">
        <v>289</v>
      </c>
      <c r="GX101" s="33" t="s">
        <v>289</v>
      </c>
      <c r="GY101" s="33" t="s">
        <v>289</v>
      </c>
      <c r="GZ101" s="33" t="s">
        <v>289</v>
      </c>
      <c r="HA101" s="33" t="s">
        <v>289</v>
      </c>
      <c r="HB101" s="33" t="s">
        <v>289</v>
      </c>
      <c r="HC101" s="33" t="s">
        <v>289</v>
      </c>
      <c r="HD101" s="33" t="s">
        <v>289</v>
      </c>
      <c r="HE101" s="33" t="s">
        <v>289</v>
      </c>
      <c r="HF101" s="33" t="s">
        <v>289</v>
      </c>
      <c r="HG101" s="33" t="s">
        <v>112</v>
      </c>
      <c r="HH101" s="33" t="s">
        <v>120</v>
      </c>
      <c r="HI101" s="33" t="s">
        <v>122</v>
      </c>
      <c r="HJ101" s="33" t="s">
        <v>112</v>
      </c>
      <c r="HK101" s="33" t="s">
        <v>112</v>
      </c>
      <c r="HL101" s="33" t="s">
        <v>289</v>
      </c>
      <c r="HM101" s="33" t="s">
        <v>289</v>
      </c>
      <c r="HN101" s="33" t="s">
        <v>289</v>
      </c>
      <c r="HO101" s="33" t="s">
        <v>289</v>
      </c>
      <c r="HP101" s="33" t="s">
        <v>289</v>
      </c>
      <c r="HQ101" s="33" t="s">
        <v>289</v>
      </c>
      <c r="HR101" s="33" t="s">
        <v>289</v>
      </c>
      <c r="HS101" s="33" t="s">
        <v>289</v>
      </c>
      <c r="HT101" s="33" t="s">
        <v>289</v>
      </c>
      <c r="HU101" s="33" t="s">
        <v>289</v>
      </c>
      <c r="HV101" s="33" t="s">
        <v>289</v>
      </c>
      <c r="HW101" s="33" t="s">
        <v>289</v>
      </c>
      <c r="HX101" s="33" t="s">
        <v>289</v>
      </c>
      <c r="HY101" s="33" t="s">
        <v>289</v>
      </c>
      <c r="HZ101" s="33" t="s">
        <v>289</v>
      </c>
      <c r="IA101" s="33" t="s">
        <v>289</v>
      </c>
      <c r="IB101" s="33" t="s">
        <v>289</v>
      </c>
      <c r="IC101" s="33" t="s">
        <v>289</v>
      </c>
      <c r="ID101" s="33" t="s">
        <v>289</v>
      </c>
      <c r="IE101" s="33" t="s">
        <v>289</v>
      </c>
      <c r="IF101" s="33" t="s">
        <v>289</v>
      </c>
      <c r="IG101" s="33" t="s">
        <v>289</v>
      </c>
      <c r="IH101" s="33" t="s">
        <v>289</v>
      </c>
      <c r="II101" s="33" t="s">
        <v>289</v>
      </c>
      <c r="IJ101" s="33" t="s">
        <v>289</v>
      </c>
      <c r="IK101" s="33" t="s">
        <v>289</v>
      </c>
      <c r="IL101" s="33" t="s">
        <v>289</v>
      </c>
      <c r="IM101" s="33" t="s">
        <v>289</v>
      </c>
      <c r="IN101" s="33" t="s">
        <v>289</v>
      </c>
      <c r="IO101" s="33" t="s">
        <v>289</v>
      </c>
      <c r="IP101" s="33" t="s">
        <v>289</v>
      </c>
      <c r="IQ101" s="33" t="s">
        <v>289</v>
      </c>
      <c r="IR101" s="33"/>
      <c r="IS101" s="33"/>
      <c r="IT101" s="33"/>
      <c r="IU101" s="33"/>
      <c r="IV101" s="33"/>
      <c r="IW101" s="33" t="s">
        <v>2934</v>
      </c>
      <c r="IX101" s="33" t="s">
        <v>289</v>
      </c>
      <c r="IY101" s="33">
        <v>153675926</v>
      </c>
      <c r="IZ101" s="33" t="s">
        <v>2935</v>
      </c>
      <c r="JA101" s="33" t="s">
        <v>2936</v>
      </c>
      <c r="JB101" s="33" t="s">
        <v>289</v>
      </c>
      <c r="JC101" s="33">
        <v>56</v>
      </c>
    </row>
    <row r="102" spans="2:263" x14ac:dyDescent="0.35">
      <c r="B102" s="33" t="s">
        <v>2941</v>
      </c>
      <c r="C102" s="33" t="s">
        <v>2937</v>
      </c>
      <c r="D102" s="33" t="s">
        <v>2938</v>
      </c>
      <c r="E102" s="33" t="s">
        <v>2379</v>
      </c>
      <c r="F102" s="33"/>
      <c r="G102" s="33"/>
      <c r="H102" s="33" t="s">
        <v>289</v>
      </c>
      <c r="I102" s="33" t="s">
        <v>2379</v>
      </c>
      <c r="J102" s="33" t="s">
        <v>166</v>
      </c>
      <c r="K102" s="33" t="s">
        <v>289</v>
      </c>
      <c r="L102" s="33" t="s">
        <v>167</v>
      </c>
      <c r="M102" s="33" t="s">
        <v>166</v>
      </c>
      <c r="N102" s="33" t="s">
        <v>166</v>
      </c>
      <c r="O102" s="33" t="s">
        <v>178</v>
      </c>
      <c r="P102" s="33" t="s">
        <v>289</v>
      </c>
      <c r="Q102" s="33" t="s">
        <v>126</v>
      </c>
      <c r="R102" s="33" t="s">
        <v>169</v>
      </c>
      <c r="S102" s="33" t="s">
        <v>1321</v>
      </c>
      <c r="T102" s="33" t="s">
        <v>170</v>
      </c>
      <c r="U102" s="33" t="s">
        <v>169</v>
      </c>
      <c r="V102" s="33" t="s">
        <v>1320</v>
      </c>
      <c r="W102" s="33" t="s">
        <v>1321</v>
      </c>
      <c r="X102" s="33" t="s">
        <v>171</v>
      </c>
      <c r="Y102" s="33" t="s">
        <v>289</v>
      </c>
      <c r="Z102" s="34" t="s">
        <v>171</v>
      </c>
      <c r="AA102" s="33" t="s">
        <v>2492</v>
      </c>
      <c r="AB102" s="33" t="s">
        <v>289</v>
      </c>
      <c r="AC102" s="34" t="s">
        <v>2492</v>
      </c>
      <c r="AD102" s="33" t="s">
        <v>2361</v>
      </c>
      <c r="AE102" s="33" t="s">
        <v>172</v>
      </c>
      <c r="AF102" s="33" t="s">
        <v>2492</v>
      </c>
      <c r="AG102" s="33" t="s">
        <v>2492</v>
      </c>
      <c r="AH102" s="33" t="s">
        <v>2327</v>
      </c>
      <c r="AI102" s="33" t="s">
        <v>112</v>
      </c>
      <c r="AJ102" s="33" t="s">
        <v>289</v>
      </c>
      <c r="AK102" s="33" t="s">
        <v>112</v>
      </c>
      <c r="AL102" s="33" t="s">
        <v>289</v>
      </c>
      <c r="AM102" s="33" t="s">
        <v>2328</v>
      </c>
      <c r="AN102" s="33" t="s">
        <v>289</v>
      </c>
      <c r="AO102" s="33" t="s">
        <v>289</v>
      </c>
      <c r="AP102" s="33" t="s">
        <v>2329</v>
      </c>
      <c r="AQ102" s="33" t="s">
        <v>289</v>
      </c>
      <c r="AR102" s="33" t="s">
        <v>114</v>
      </c>
      <c r="AS102" s="33">
        <v>1</v>
      </c>
      <c r="AT102" s="33">
        <v>0</v>
      </c>
      <c r="AU102" s="33">
        <v>0</v>
      </c>
      <c r="AV102" s="33" t="s">
        <v>113</v>
      </c>
      <c r="AW102" s="33" t="s">
        <v>2351</v>
      </c>
      <c r="AX102" s="33" t="s">
        <v>115</v>
      </c>
      <c r="AY102" s="33">
        <v>1</v>
      </c>
      <c r="AZ102" s="33">
        <v>0</v>
      </c>
      <c r="BA102" s="33">
        <v>0</v>
      </c>
      <c r="BB102" s="33">
        <v>0</v>
      </c>
      <c r="BC102" s="33">
        <v>0</v>
      </c>
      <c r="BD102" s="33">
        <v>0</v>
      </c>
      <c r="BE102" s="33">
        <v>0</v>
      </c>
      <c r="BF102" s="33">
        <v>0</v>
      </c>
      <c r="BG102" s="33">
        <v>0</v>
      </c>
      <c r="BH102" s="33">
        <v>0</v>
      </c>
      <c r="BI102" s="33" t="s">
        <v>289</v>
      </c>
      <c r="BJ102" s="33" t="s">
        <v>155</v>
      </c>
      <c r="BK102" s="33" t="s">
        <v>2385</v>
      </c>
      <c r="BL102" s="33" t="s">
        <v>2939</v>
      </c>
      <c r="BM102" s="33">
        <v>1</v>
      </c>
      <c r="BN102" s="33">
        <v>1</v>
      </c>
      <c r="BO102" s="33">
        <v>1</v>
      </c>
      <c r="BP102" s="33">
        <v>1</v>
      </c>
      <c r="BQ102" s="33">
        <v>1</v>
      </c>
      <c r="BR102" s="33">
        <v>1</v>
      </c>
      <c r="BS102" s="33">
        <v>1</v>
      </c>
      <c r="BT102" s="33">
        <v>0</v>
      </c>
      <c r="BU102" s="33" t="s">
        <v>2353</v>
      </c>
      <c r="BV102" s="33">
        <v>200</v>
      </c>
      <c r="BW102" s="33">
        <v>100</v>
      </c>
      <c r="BX102" s="33" t="s">
        <v>117</v>
      </c>
      <c r="BY102" s="33">
        <v>250</v>
      </c>
      <c r="BZ102" s="33">
        <v>96.153846153846104</v>
      </c>
      <c r="CA102" s="33" t="s">
        <v>112</v>
      </c>
      <c r="CB102" s="33">
        <v>175</v>
      </c>
      <c r="CC102" s="33">
        <v>76.086956521739097</v>
      </c>
      <c r="CD102" s="33" t="s">
        <v>112</v>
      </c>
      <c r="CE102" s="33">
        <v>250</v>
      </c>
      <c r="CF102" s="33">
        <v>86.2068965517241</v>
      </c>
      <c r="CG102" s="33" t="s">
        <v>112</v>
      </c>
      <c r="CH102" s="33">
        <v>500</v>
      </c>
      <c r="CI102" s="33">
        <v>208.333333333333</v>
      </c>
      <c r="CJ102" s="33" t="s">
        <v>112</v>
      </c>
      <c r="CK102" s="33">
        <v>700</v>
      </c>
      <c r="CL102" s="33">
        <v>291.66666670000001</v>
      </c>
      <c r="CM102" s="33" t="s">
        <v>112</v>
      </c>
      <c r="CN102" s="33" t="s">
        <v>112</v>
      </c>
      <c r="CO102" s="33">
        <v>600</v>
      </c>
      <c r="CP102" s="33" t="s">
        <v>289</v>
      </c>
      <c r="CQ102" s="33" t="s">
        <v>289</v>
      </c>
      <c r="CR102" s="33" t="s">
        <v>289</v>
      </c>
      <c r="CS102" s="33" t="s">
        <v>289</v>
      </c>
      <c r="CT102" s="33" t="s">
        <v>289</v>
      </c>
      <c r="CU102" s="33" t="s">
        <v>289</v>
      </c>
      <c r="CV102" s="33" t="s">
        <v>176</v>
      </c>
      <c r="CW102" s="33">
        <v>600</v>
      </c>
      <c r="CX102" s="33" t="s">
        <v>112</v>
      </c>
      <c r="CY102" s="33" t="s">
        <v>117</v>
      </c>
      <c r="CZ102" s="33" t="s">
        <v>289</v>
      </c>
      <c r="DA102" s="33" t="s">
        <v>289</v>
      </c>
      <c r="DB102" s="33" t="s">
        <v>289</v>
      </c>
      <c r="DC102" s="33" t="s">
        <v>289</v>
      </c>
      <c r="DD102" s="33" t="s">
        <v>289</v>
      </c>
      <c r="DE102" s="33" t="s">
        <v>289</v>
      </c>
      <c r="DF102" s="33" t="s">
        <v>289</v>
      </c>
      <c r="DG102" s="33" t="s">
        <v>289</v>
      </c>
      <c r="DH102" s="33" t="s">
        <v>289</v>
      </c>
      <c r="DI102" s="33" t="s">
        <v>289</v>
      </c>
      <c r="DJ102" s="33" t="s">
        <v>289</v>
      </c>
      <c r="DK102" s="33" t="s">
        <v>289</v>
      </c>
      <c r="DL102" s="33" t="s">
        <v>289</v>
      </c>
      <c r="DM102" s="33" t="s">
        <v>289</v>
      </c>
      <c r="DN102" s="33" t="s">
        <v>289</v>
      </c>
      <c r="DO102" s="33" t="s">
        <v>289</v>
      </c>
      <c r="DP102" s="33" t="s">
        <v>289</v>
      </c>
      <c r="DQ102" s="33" t="s">
        <v>289</v>
      </c>
      <c r="DR102" s="33" t="s">
        <v>289</v>
      </c>
      <c r="DS102" s="33" t="s">
        <v>289</v>
      </c>
      <c r="DT102" s="33" t="s">
        <v>289</v>
      </c>
      <c r="DU102" s="33" t="s">
        <v>289</v>
      </c>
      <c r="DV102" s="33" t="s">
        <v>289</v>
      </c>
      <c r="DW102" s="33" t="s">
        <v>289</v>
      </c>
      <c r="DX102" s="33" t="s">
        <v>289</v>
      </c>
      <c r="DY102" s="33" t="s">
        <v>289</v>
      </c>
      <c r="DZ102" s="33" t="s">
        <v>289</v>
      </c>
      <c r="EA102" s="33" t="s">
        <v>289</v>
      </c>
      <c r="EB102" s="33" t="s">
        <v>112</v>
      </c>
      <c r="EC102" s="33" t="s">
        <v>126</v>
      </c>
      <c r="ED102" s="33" t="s">
        <v>173</v>
      </c>
      <c r="EE102" s="33" t="s">
        <v>112</v>
      </c>
      <c r="EF102" s="33" t="s">
        <v>112</v>
      </c>
      <c r="EG102" s="33" t="s">
        <v>289</v>
      </c>
      <c r="EH102" s="33" t="s">
        <v>289</v>
      </c>
      <c r="EI102" s="33" t="s">
        <v>289</v>
      </c>
      <c r="EJ102" s="33" t="s">
        <v>289</v>
      </c>
      <c r="EK102" s="33" t="s">
        <v>289</v>
      </c>
      <c r="EL102" s="33" t="s">
        <v>289</v>
      </c>
      <c r="EM102" s="33" t="s">
        <v>289</v>
      </c>
      <c r="EN102" s="33" t="s">
        <v>289</v>
      </c>
      <c r="EO102" s="33" t="s">
        <v>289</v>
      </c>
      <c r="EP102" s="33" t="s">
        <v>289</v>
      </c>
      <c r="EQ102" s="33" t="s">
        <v>289</v>
      </c>
      <c r="ER102" s="33" t="s">
        <v>289</v>
      </c>
      <c r="ES102" s="33" t="s">
        <v>289</v>
      </c>
      <c r="ET102" s="33" t="s">
        <v>289</v>
      </c>
      <c r="EU102" s="33" t="s">
        <v>289</v>
      </c>
      <c r="EV102" s="33" t="s">
        <v>289</v>
      </c>
      <c r="EW102" s="33" t="s">
        <v>289</v>
      </c>
      <c r="EX102" s="33" t="s">
        <v>289</v>
      </c>
      <c r="EY102" s="33" t="s">
        <v>289</v>
      </c>
      <c r="EZ102" s="33" t="s">
        <v>289</v>
      </c>
      <c r="FA102" s="33" t="s">
        <v>289</v>
      </c>
      <c r="FB102" s="33" t="s">
        <v>289</v>
      </c>
      <c r="FC102" s="34" t="s">
        <v>289</v>
      </c>
      <c r="FD102" s="34" t="s">
        <v>289</v>
      </c>
      <c r="FE102" s="33" t="s">
        <v>289</v>
      </c>
      <c r="FF102" s="33" t="s">
        <v>289</v>
      </c>
      <c r="FG102" s="33" t="s">
        <v>289</v>
      </c>
      <c r="FH102" s="33" t="s">
        <v>289</v>
      </c>
      <c r="FI102" s="33" t="s">
        <v>289</v>
      </c>
      <c r="FJ102" s="33" t="s">
        <v>289</v>
      </c>
      <c r="FK102" s="33" t="s">
        <v>289</v>
      </c>
      <c r="FL102" s="34" t="s">
        <v>289</v>
      </c>
      <c r="FM102" s="33" t="s">
        <v>289</v>
      </c>
      <c r="FN102" s="34" t="s">
        <v>289</v>
      </c>
      <c r="FO102" s="33" t="s">
        <v>289</v>
      </c>
      <c r="FP102" s="33" t="s">
        <v>289</v>
      </c>
      <c r="FQ102" s="33" t="s">
        <v>289</v>
      </c>
      <c r="FR102" s="33" t="s">
        <v>289</v>
      </c>
      <c r="FS102" s="33" t="s">
        <v>289</v>
      </c>
      <c r="FT102" s="33" t="s">
        <v>289</v>
      </c>
      <c r="FU102" s="33" t="s">
        <v>289</v>
      </c>
      <c r="FV102" s="33" t="s">
        <v>289</v>
      </c>
      <c r="FW102" s="33" t="s">
        <v>289</v>
      </c>
      <c r="FX102" s="33" t="s">
        <v>289</v>
      </c>
      <c r="FY102" s="33" t="s">
        <v>289</v>
      </c>
      <c r="FZ102" s="33" t="s">
        <v>289</v>
      </c>
      <c r="GA102" s="33" t="s">
        <v>289</v>
      </c>
      <c r="GB102" s="33" t="s">
        <v>289</v>
      </c>
      <c r="GC102" s="33" t="s">
        <v>289</v>
      </c>
      <c r="GD102" s="33" t="s">
        <v>289</v>
      </c>
      <c r="GE102" s="33" t="s">
        <v>289</v>
      </c>
      <c r="GF102" s="33" t="s">
        <v>289</v>
      </c>
      <c r="GG102" s="33" t="s">
        <v>289</v>
      </c>
      <c r="GH102" s="33" t="s">
        <v>289</v>
      </c>
      <c r="GI102" s="33" t="s">
        <v>289</v>
      </c>
      <c r="GJ102" s="33" t="s">
        <v>289</v>
      </c>
      <c r="GK102" s="33" t="s">
        <v>289</v>
      </c>
      <c r="GL102" s="33" t="s">
        <v>289</v>
      </c>
      <c r="GM102" s="33" t="s">
        <v>289</v>
      </c>
      <c r="GN102" s="33" t="s">
        <v>289</v>
      </c>
      <c r="GO102" s="33" t="s">
        <v>289</v>
      </c>
      <c r="GP102" s="33" t="s">
        <v>289</v>
      </c>
      <c r="GQ102" s="33" t="s">
        <v>289</v>
      </c>
      <c r="GR102" s="33" t="s">
        <v>289</v>
      </c>
      <c r="GS102" s="33" t="s">
        <v>289</v>
      </c>
      <c r="GT102" s="33" t="s">
        <v>289</v>
      </c>
      <c r="GU102" s="33" t="s">
        <v>289</v>
      </c>
      <c r="GV102" s="33" t="s">
        <v>289</v>
      </c>
      <c r="GW102" s="33" t="s">
        <v>289</v>
      </c>
      <c r="GX102" s="33" t="s">
        <v>289</v>
      </c>
      <c r="GY102" s="33" t="s">
        <v>289</v>
      </c>
      <c r="GZ102" s="33" t="s">
        <v>289</v>
      </c>
      <c r="HA102" s="33" t="s">
        <v>289</v>
      </c>
      <c r="HB102" s="33" t="s">
        <v>289</v>
      </c>
      <c r="HC102" s="33" t="s">
        <v>289</v>
      </c>
      <c r="HD102" s="33" t="s">
        <v>289</v>
      </c>
      <c r="HE102" s="33" t="s">
        <v>289</v>
      </c>
      <c r="HF102" s="33" t="s">
        <v>289</v>
      </c>
      <c r="HG102" s="33" t="s">
        <v>289</v>
      </c>
      <c r="HH102" s="33" t="s">
        <v>289</v>
      </c>
      <c r="HI102" s="33" t="s">
        <v>289</v>
      </c>
      <c r="HJ102" s="33" t="s">
        <v>289</v>
      </c>
      <c r="HK102" s="33" t="s">
        <v>289</v>
      </c>
      <c r="HL102" s="33" t="s">
        <v>289</v>
      </c>
      <c r="HM102" s="33" t="s">
        <v>289</v>
      </c>
      <c r="HN102" s="33" t="s">
        <v>289</v>
      </c>
      <c r="HO102" s="33" t="s">
        <v>289</v>
      </c>
      <c r="HP102" s="33" t="s">
        <v>289</v>
      </c>
      <c r="HQ102" s="33" t="s">
        <v>289</v>
      </c>
      <c r="HR102" s="33" t="s">
        <v>289</v>
      </c>
      <c r="HS102" s="33" t="s">
        <v>289</v>
      </c>
      <c r="HT102" s="33" t="s">
        <v>289</v>
      </c>
      <c r="HU102" s="33" t="s">
        <v>289</v>
      </c>
      <c r="HV102" s="33" t="s">
        <v>289</v>
      </c>
      <c r="HW102" s="33" t="s">
        <v>289</v>
      </c>
      <c r="HX102" s="33" t="s">
        <v>289</v>
      </c>
      <c r="HY102" s="33" t="s">
        <v>289</v>
      </c>
      <c r="HZ102" s="33" t="s">
        <v>289</v>
      </c>
      <c r="IA102" s="33" t="s">
        <v>289</v>
      </c>
      <c r="IB102" s="33" t="s">
        <v>289</v>
      </c>
      <c r="IC102" s="33" t="s">
        <v>289</v>
      </c>
      <c r="ID102" s="33" t="s">
        <v>289</v>
      </c>
      <c r="IE102" s="33" t="s">
        <v>289</v>
      </c>
      <c r="IF102" s="33" t="s">
        <v>289</v>
      </c>
      <c r="IG102" s="33" t="s">
        <v>289</v>
      </c>
      <c r="IH102" s="33" t="s">
        <v>289</v>
      </c>
      <c r="II102" s="33" t="s">
        <v>289</v>
      </c>
      <c r="IJ102" s="33" t="s">
        <v>289</v>
      </c>
      <c r="IK102" s="33" t="s">
        <v>289</v>
      </c>
      <c r="IL102" s="33" t="s">
        <v>289</v>
      </c>
      <c r="IM102" s="33" t="s">
        <v>289</v>
      </c>
      <c r="IN102" s="33" t="s">
        <v>289</v>
      </c>
      <c r="IO102" s="33" t="s">
        <v>289</v>
      </c>
      <c r="IP102" s="33" t="s">
        <v>289</v>
      </c>
      <c r="IQ102" s="33" t="s">
        <v>289</v>
      </c>
      <c r="IR102" s="33"/>
      <c r="IS102" s="33"/>
      <c r="IT102" s="33"/>
      <c r="IU102" s="33"/>
      <c r="IV102" s="33"/>
      <c r="IW102" s="33" t="s">
        <v>2940</v>
      </c>
      <c r="IX102" s="33" t="s">
        <v>289</v>
      </c>
      <c r="IY102" s="33">
        <v>154206383</v>
      </c>
      <c r="IZ102" s="33" t="s">
        <v>2941</v>
      </c>
      <c r="JA102" s="33" t="s">
        <v>2942</v>
      </c>
      <c r="JB102" s="33" t="s">
        <v>289</v>
      </c>
      <c r="JC102" s="33">
        <v>128</v>
      </c>
    </row>
    <row r="103" spans="2:263" x14ac:dyDescent="0.35">
      <c r="B103" s="33" t="s">
        <v>2947</v>
      </c>
      <c r="C103" s="33" t="s">
        <v>2943</v>
      </c>
      <c r="D103" s="33" t="s">
        <v>2944</v>
      </c>
      <c r="E103" s="33" t="s">
        <v>2359</v>
      </c>
      <c r="F103" s="33"/>
      <c r="G103" s="33"/>
      <c r="H103" s="33" t="s">
        <v>289</v>
      </c>
      <c r="I103" s="33" t="s">
        <v>2359</v>
      </c>
      <c r="J103" s="33" t="s">
        <v>209</v>
      </c>
      <c r="K103" s="33" t="s">
        <v>289</v>
      </c>
      <c r="L103" s="33" t="s">
        <v>210</v>
      </c>
      <c r="M103" s="33" t="s">
        <v>209</v>
      </c>
      <c r="N103" s="33" t="s">
        <v>209</v>
      </c>
      <c r="O103" s="33" t="s">
        <v>2582</v>
      </c>
      <c r="P103" s="33" t="s">
        <v>289</v>
      </c>
      <c r="Q103" s="33" t="s">
        <v>107</v>
      </c>
      <c r="R103" s="33" t="s">
        <v>212</v>
      </c>
      <c r="S103" s="33" t="s">
        <v>1794</v>
      </c>
      <c r="T103" s="33" t="s">
        <v>213</v>
      </c>
      <c r="U103" s="33" t="s">
        <v>212</v>
      </c>
      <c r="V103" s="33" t="s">
        <v>1793</v>
      </c>
      <c r="W103" s="33" t="s">
        <v>1794</v>
      </c>
      <c r="X103" s="33" t="s">
        <v>110</v>
      </c>
      <c r="Y103" s="33" t="s">
        <v>2432</v>
      </c>
      <c r="Z103" s="34" t="s">
        <v>2432</v>
      </c>
      <c r="AA103" s="33" t="s">
        <v>110</v>
      </c>
      <c r="AB103" s="33" t="s">
        <v>2433</v>
      </c>
      <c r="AC103" s="34" t="s">
        <v>2433</v>
      </c>
      <c r="AD103" s="33" t="s">
        <v>2361</v>
      </c>
      <c r="AE103" s="33" t="s">
        <v>111</v>
      </c>
      <c r="AF103" s="33" t="s">
        <v>110</v>
      </c>
      <c r="AG103" s="33" t="s">
        <v>2433</v>
      </c>
      <c r="AH103" s="33" t="s">
        <v>2327</v>
      </c>
      <c r="AI103" s="33" t="s">
        <v>112</v>
      </c>
      <c r="AJ103" s="33" t="s">
        <v>289</v>
      </c>
      <c r="AK103" s="33" t="s">
        <v>112</v>
      </c>
      <c r="AL103" s="33" t="s">
        <v>289</v>
      </c>
      <c r="AM103" s="33" t="s">
        <v>2328</v>
      </c>
      <c r="AN103" s="33" t="s">
        <v>289</v>
      </c>
      <c r="AO103" s="33" t="s">
        <v>289</v>
      </c>
      <c r="AP103" s="33" t="s">
        <v>2350</v>
      </c>
      <c r="AQ103" s="33" t="s">
        <v>289</v>
      </c>
      <c r="AR103" s="33" t="s">
        <v>137</v>
      </c>
      <c r="AS103" s="33">
        <v>0</v>
      </c>
      <c r="AT103" s="33">
        <v>1</v>
      </c>
      <c r="AU103" s="33">
        <v>0</v>
      </c>
      <c r="AV103" s="33" t="s">
        <v>138</v>
      </c>
      <c r="AW103" s="33" t="s">
        <v>2330</v>
      </c>
      <c r="AX103" s="33" t="s">
        <v>2542</v>
      </c>
      <c r="AY103" s="33">
        <v>1</v>
      </c>
      <c r="AZ103" s="33">
        <v>0</v>
      </c>
      <c r="BA103" s="33">
        <v>0</v>
      </c>
      <c r="BB103" s="33">
        <v>0</v>
      </c>
      <c r="BC103" s="33">
        <v>1</v>
      </c>
      <c r="BD103" s="33">
        <v>0</v>
      </c>
      <c r="BE103" s="33">
        <v>0</v>
      </c>
      <c r="BF103" s="33">
        <v>0</v>
      </c>
      <c r="BG103" s="33">
        <v>0</v>
      </c>
      <c r="BH103" s="33">
        <v>0</v>
      </c>
      <c r="BI103" s="33" t="s">
        <v>289</v>
      </c>
      <c r="BJ103" s="33" t="s">
        <v>155</v>
      </c>
      <c r="BK103" s="33" t="s">
        <v>2385</v>
      </c>
      <c r="BL103" s="33" t="s">
        <v>289</v>
      </c>
      <c r="BM103" s="33" t="s">
        <v>289</v>
      </c>
      <c r="BN103" s="33" t="s">
        <v>289</v>
      </c>
      <c r="BO103" s="33" t="s">
        <v>289</v>
      </c>
      <c r="BP103" s="33" t="s">
        <v>289</v>
      </c>
      <c r="BQ103" s="33" t="s">
        <v>289</v>
      </c>
      <c r="BR103" s="33" t="s">
        <v>289</v>
      </c>
      <c r="BS103" s="33" t="s">
        <v>289</v>
      </c>
      <c r="BT103" s="33" t="s">
        <v>289</v>
      </c>
      <c r="BU103" s="33" t="s">
        <v>289</v>
      </c>
      <c r="BV103" s="33" t="s">
        <v>289</v>
      </c>
      <c r="BW103" s="33" t="s">
        <v>289</v>
      </c>
      <c r="BX103" s="33" t="s">
        <v>289</v>
      </c>
      <c r="BY103" s="33" t="s">
        <v>289</v>
      </c>
      <c r="BZ103" s="33" t="s">
        <v>289</v>
      </c>
      <c r="CA103" s="33" t="s">
        <v>289</v>
      </c>
      <c r="CB103" s="33" t="s">
        <v>289</v>
      </c>
      <c r="CC103" s="33" t="s">
        <v>289</v>
      </c>
      <c r="CD103" s="33" t="s">
        <v>289</v>
      </c>
      <c r="CE103" s="33" t="s">
        <v>289</v>
      </c>
      <c r="CF103" s="33" t="s">
        <v>289</v>
      </c>
      <c r="CG103" s="33" t="s">
        <v>289</v>
      </c>
      <c r="CH103" s="33" t="s">
        <v>289</v>
      </c>
      <c r="CI103" s="33" t="s">
        <v>289</v>
      </c>
      <c r="CJ103" s="33" t="s">
        <v>289</v>
      </c>
      <c r="CK103" s="33" t="s">
        <v>289</v>
      </c>
      <c r="CL103" s="33" t="s">
        <v>289</v>
      </c>
      <c r="CM103" s="33" t="s">
        <v>289</v>
      </c>
      <c r="CN103" s="33" t="s">
        <v>289</v>
      </c>
      <c r="CO103" s="33" t="s">
        <v>289</v>
      </c>
      <c r="CP103" s="33" t="s">
        <v>289</v>
      </c>
      <c r="CQ103" s="33" t="s">
        <v>289</v>
      </c>
      <c r="CR103" s="33" t="s">
        <v>289</v>
      </c>
      <c r="CS103" s="33" t="s">
        <v>289</v>
      </c>
      <c r="CT103" s="33" t="s">
        <v>289</v>
      </c>
      <c r="CU103" s="33" t="s">
        <v>289</v>
      </c>
      <c r="CV103" s="33" t="s">
        <v>289</v>
      </c>
      <c r="CW103" s="33" t="s">
        <v>289</v>
      </c>
      <c r="CX103" s="33" t="s">
        <v>289</v>
      </c>
      <c r="CY103" s="33" t="s">
        <v>289</v>
      </c>
      <c r="CZ103" s="33" t="s">
        <v>289</v>
      </c>
      <c r="DA103" s="33" t="s">
        <v>289</v>
      </c>
      <c r="DB103" s="33" t="s">
        <v>289</v>
      </c>
      <c r="DC103" s="33" t="s">
        <v>289</v>
      </c>
      <c r="DD103" s="33" t="s">
        <v>289</v>
      </c>
      <c r="DE103" s="33" t="s">
        <v>289</v>
      </c>
      <c r="DF103" s="33" t="s">
        <v>289</v>
      </c>
      <c r="DG103" s="33" t="s">
        <v>289</v>
      </c>
      <c r="DH103" s="33" t="s">
        <v>289</v>
      </c>
      <c r="DI103" s="33" t="s">
        <v>289</v>
      </c>
      <c r="DJ103" s="33" t="s">
        <v>289</v>
      </c>
      <c r="DK103" s="33" t="s">
        <v>289</v>
      </c>
      <c r="DL103" s="33" t="s">
        <v>289</v>
      </c>
      <c r="DM103" s="33" t="s">
        <v>289</v>
      </c>
      <c r="DN103" s="33" t="s">
        <v>289</v>
      </c>
      <c r="DO103" s="33" t="s">
        <v>289</v>
      </c>
      <c r="DP103" s="33" t="s">
        <v>289</v>
      </c>
      <c r="DQ103" s="33" t="s">
        <v>289</v>
      </c>
      <c r="DR103" s="33" t="s">
        <v>289</v>
      </c>
      <c r="DS103" s="33" t="s">
        <v>289</v>
      </c>
      <c r="DT103" s="33" t="s">
        <v>289</v>
      </c>
      <c r="DU103" s="33" t="s">
        <v>289</v>
      </c>
      <c r="DV103" s="33" t="s">
        <v>289</v>
      </c>
      <c r="DW103" s="33" t="s">
        <v>289</v>
      </c>
      <c r="DX103" s="33" t="s">
        <v>289</v>
      </c>
      <c r="DY103" s="33" t="s">
        <v>289</v>
      </c>
      <c r="DZ103" s="33" t="s">
        <v>289</v>
      </c>
      <c r="EA103" s="33" t="s">
        <v>289</v>
      </c>
      <c r="EB103" s="33" t="s">
        <v>289</v>
      </c>
      <c r="EC103" s="33" t="s">
        <v>289</v>
      </c>
      <c r="ED103" s="33" t="s">
        <v>289</v>
      </c>
      <c r="EE103" s="33" t="s">
        <v>289</v>
      </c>
      <c r="EF103" s="33" t="s">
        <v>289</v>
      </c>
      <c r="EG103" s="33" t="s">
        <v>2945</v>
      </c>
      <c r="EH103" s="33">
        <v>0</v>
      </c>
      <c r="EI103" s="33">
        <v>0</v>
      </c>
      <c r="EJ103" s="33">
        <v>1</v>
      </c>
      <c r="EK103" s="33">
        <v>1</v>
      </c>
      <c r="EL103" s="33">
        <v>1</v>
      </c>
      <c r="EM103" s="33">
        <v>0</v>
      </c>
      <c r="EN103" s="33">
        <v>1</v>
      </c>
      <c r="EO103" s="33">
        <v>0</v>
      </c>
      <c r="EP103" s="33" t="s">
        <v>112</v>
      </c>
      <c r="EQ103" s="33" t="s">
        <v>289</v>
      </c>
      <c r="ER103" s="33" t="s">
        <v>289</v>
      </c>
      <c r="ES103" s="33" t="s">
        <v>289</v>
      </c>
      <c r="ET103" s="33" t="s">
        <v>289</v>
      </c>
      <c r="EU103" s="33" t="s">
        <v>140</v>
      </c>
      <c r="EV103" s="33" t="s">
        <v>289</v>
      </c>
      <c r="EW103" s="33" t="s">
        <v>289</v>
      </c>
      <c r="EX103" s="33" t="s">
        <v>112</v>
      </c>
      <c r="EY103" s="33">
        <v>100</v>
      </c>
      <c r="EZ103" s="33" t="s">
        <v>289</v>
      </c>
      <c r="FA103" s="33" t="s">
        <v>289</v>
      </c>
      <c r="FB103" s="33" t="s">
        <v>289</v>
      </c>
      <c r="FC103" s="34">
        <v>100</v>
      </c>
      <c r="FD103" s="34" t="s">
        <v>140</v>
      </c>
      <c r="FE103" s="33">
        <v>50</v>
      </c>
      <c r="FF103" s="33" t="s">
        <v>140</v>
      </c>
      <c r="FG103" s="33" t="s">
        <v>112</v>
      </c>
      <c r="FH103" s="33">
        <v>50</v>
      </c>
      <c r="FI103" s="33" t="s">
        <v>289</v>
      </c>
      <c r="FJ103" s="33" t="s">
        <v>289</v>
      </c>
      <c r="FK103" s="33" t="s">
        <v>289</v>
      </c>
      <c r="FL103" s="34">
        <v>50</v>
      </c>
      <c r="FM103" s="33" t="s">
        <v>140</v>
      </c>
      <c r="FN103" s="34" t="s">
        <v>289</v>
      </c>
      <c r="FO103" s="33" t="s">
        <v>289</v>
      </c>
      <c r="FP103" s="33" t="s">
        <v>289</v>
      </c>
      <c r="FQ103" s="33" t="s">
        <v>289</v>
      </c>
      <c r="FR103" s="33" t="s">
        <v>289</v>
      </c>
      <c r="FS103" s="33" t="s">
        <v>289</v>
      </c>
      <c r="FT103" s="33" t="s">
        <v>289</v>
      </c>
      <c r="FU103" s="33" t="s">
        <v>289</v>
      </c>
      <c r="FV103" s="33" t="s">
        <v>289</v>
      </c>
      <c r="FW103" s="33" t="s">
        <v>289</v>
      </c>
      <c r="FX103" s="33" t="s">
        <v>289</v>
      </c>
      <c r="FY103" s="33" t="s">
        <v>112</v>
      </c>
      <c r="FZ103" s="33">
        <v>25</v>
      </c>
      <c r="GA103" s="33" t="s">
        <v>289</v>
      </c>
      <c r="GB103" s="33" t="s">
        <v>289</v>
      </c>
      <c r="GC103" s="33">
        <v>25</v>
      </c>
      <c r="GD103" s="33" t="s">
        <v>140</v>
      </c>
      <c r="GE103" s="33" t="s">
        <v>112</v>
      </c>
      <c r="GF103" s="33" t="s">
        <v>2760</v>
      </c>
      <c r="GG103" s="33">
        <v>1</v>
      </c>
      <c r="GH103" s="33">
        <v>0</v>
      </c>
      <c r="GI103" s="33">
        <v>1</v>
      </c>
      <c r="GJ103" s="33">
        <v>0</v>
      </c>
      <c r="GK103" s="33">
        <v>1</v>
      </c>
      <c r="GL103" s="33">
        <v>0</v>
      </c>
      <c r="GM103" s="33">
        <v>0</v>
      </c>
      <c r="GN103" s="33">
        <v>0</v>
      </c>
      <c r="GO103" s="33">
        <v>0</v>
      </c>
      <c r="GP103" s="33">
        <v>1</v>
      </c>
      <c r="GQ103" s="33">
        <v>0</v>
      </c>
      <c r="GR103" s="33">
        <v>0</v>
      </c>
      <c r="GS103" s="33">
        <v>0</v>
      </c>
      <c r="GT103" s="33">
        <v>0</v>
      </c>
      <c r="GU103" s="33">
        <v>0</v>
      </c>
      <c r="GV103" s="33">
        <v>0</v>
      </c>
      <c r="GW103" s="33" t="s">
        <v>289</v>
      </c>
      <c r="GX103" s="33" t="s">
        <v>262</v>
      </c>
      <c r="GY103" s="33">
        <v>0</v>
      </c>
      <c r="GZ103" s="33">
        <v>0</v>
      </c>
      <c r="HA103" s="33">
        <v>0</v>
      </c>
      <c r="HB103" s="33">
        <v>0</v>
      </c>
      <c r="HC103" s="33">
        <v>1</v>
      </c>
      <c r="HD103" s="33">
        <v>0</v>
      </c>
      <c r="HE103" s="33">
        <v>0</v>
      </c>
      <c r="HF103" s="33">
        <v>0</v>
      </c>
      <c r="HG103" s="33" t="s">
        <v>112</v>
      </c>
      <c r="HH103" s="33" t="s">
        <v>126</v>
      </c>
      <c r="HI103" s="33" t="s">
        <v>218</v>
      </c>
      <c r="HJ103" s="33" t="s">
        <v>140</v>
      </c>
      <c r="HK103" s="33" t="s">
        <v>117</v>
      </c>
      <c r="HL103" s="33" t="s">
        <v>289</v>
      </c>
      <c r="HM103" s="33" t="s">
        <v>289</v>
      </c>
      <c r="HN103" s="33" t="s">
        <v>289</v>
      </c>
      <c r="HO103" s="33" t="s">
        <v>289</v>
      </c>
      <c r="HP103" s="33" t="s">
        <v>289</v>
      </c>
      <c r="HQ103" s="33" t="s">
        <v>289</v>
      </c>
      <c r="HR103" s="33" t="s">
        <v>289</v>
      </c>
      <c r="HS103" s="33" t="s">
        <v>289</v>
      </c>
      <c r="HT103" s="33" t="s">
        <v>289</v>
      </c>
      <c r="HU103" s="33" t="s">
        <v>289</v>
      </c>
      <c r="HV103" s="33" t="s">
        <v>289</v>
      </c>
      <c r="HW103" s="33" t="s">
        <v>289</v>
      </c>
      <c r="HX103" s="33" t="s">
        <v>289</v>
      </c>
      <c r="HY103" s="33" t="s">
        <v>289</v>
      </c>
      <c r="HZ103" s="33" t="s">
        <v>289</v>
      </c>
      <c r="IA103" s="33" t="s">
        <v>289</v>
      </c>
      <c r="IB103" s="33" t="s">
        <v>289</v>
      </c>
      <c r="IC103" s="33" t="s">
        <v>289</v>
      </c>
      <c r="ID103" s="33" t="s">
        <v>289</v>
      </c>
      <c r="IE103" s="33" t="s">
        <v>289</v>
      </c>
      <c r="IF103" s="33" t="s">
        <v>289</v>
      </c>
      <c r="IG103" s="33" t="s">
        <v>289</v>
      </c>
      <c r="IH103" s="33" t="s">
        <v>289</v>
      </c>
      <c r="II103" s="33" t="s">
        <v>289</v>
      </c>
      <c r="IJ103" s="33" t="s">
        <v>289</v>
      </c>
      <c r="IK103" s="33" t="s">
        <v>289</v>
      </c>
      <c r="IL103" s="33" t="s">
        <v>289</v>
      </c>
      <c r="IM103" s="33" t="s">
        <v>289</v>
      </c>
      <c r="IN103" s="33" t="s">
        <v>289</v>
      </c>
      <c r="IO103" s="33" t="s">
        <v>289</v>
      </c>
      <c r="IP103" s="33" t="s">
        <v>289</v>
      </c>
      <c r="IQ103" s="33" t="s">
        <v>289</v>
      </c>
      <c r="IR103" s="33"/>
      <c r="IS103" s="33"/>
      <c r="IT103" s="33"/>
      <c r="IU103" s="33"/>
      <c r="IV103" s="33"/>
      <c r="IW103" s="33" t="s">
        <v>2946</v>
      </c>
      <c r="IX103" s="33" t="s">
        <v>289</v>
      </c>
      <c r="IY103" s="33">
        <v>153549141</v>
      </c>
      <c r="IZ103" s="33" t="s">
        <v>2947</v>
      </c>
      <c r="JA103" s="33" t="s">
        <v>2948</v>
      </c>
      <c r="JB103" s="33" t="s">
        <v>289</v>
      </c>
      <c r="JC103" s="33">
        <v>28</v>
      </c>
    </row>
    <row r="104" spans="2:263" x14ac:dyDescent="0.35">
      <c r="B104" s="33" t="s">
        <v>2951</v>
      </c>
      <c r="C104" s="33" t="s">
        <v>2949</v>
      </c>
      <c r="D104" s="33" t="s">
        <v>2950</v>
      </c>
      <c r="E104" s="33" t="s">
        <v>2379</v>
      </c>
      <c r="F104" s="33"/>
      <c r="G104" s="33"/>
      <c r="H104" s="33" t="s">
        <v>289</v>
      </c>
      <c r="I104" s="33" t="s">
        <v>2379</v>
      </c>
      <c r="J104" s="33" t="s">
        <v>198</v>
      </c>
      <c r="K104" s="33" t="s">
        <v>289</v>
      </c>
      <c r="L104" s="33" t="s">
        <v>199</v>
      </c>
      <c r="M104" s="33" t="s">
        <v>198</v>
      </c>
      <c r="N104" s="33" t="s">
        <v>198</v>
      </c>
      <c r="O104" s="33" t="s">
        <v>206</v>
      </c>
      <c r="P104" s="33" t="s">
        <v>289</v>
      </c>
      <c r="Q104" s="33" t="s">
        <v>120</v>
      </c>
      <c r="R104" s="33" t="s">
        <v>122</v>
      </c>
      <c r="S104" s="33" t="s">
        <v>998</v>
      </c>
      <c r="T104" s="33" t="s">
        <v>207</v>
      </c>
      <c r="U104" s="33" t="s">
        <v>122</v>
      </c>
      <c r="V104" s="33" t="s">
        <v>997</v>
      </c>
      <c r="W104" s="33" t="s">
        <v>998</v>
      </c>
      <c r="X104" s="33" t="s">
        <v>2413</v>
      </c>
      <c r="Y104" s="33" t="s">
        <v>289</v>
      </c>
      <c r="Z104" s="34" t="s">
        <v>2413</v>
      </c>
      <c r="AA104" s="33" t="s">
        <v>2414</v>
      </c>
      <c r="AB104" s="33" t="s">
        <v>289</v>
      </c>
      <c r="AC104" s="34" t="s">
        <v>2414</v>
      </c>
      <c r="AD104" s="33" t="s">
        <v>2361</v>
      </c>
      <c r="AE104" s="33" t="s">
        <v>208</v>
      </c>
      <c r="AF104" s="33" t="s">
        <v>2414</v>
      </c>
      <c r="AG104" s="33" t="s">
        <v>2414</v>
      </c>
      <c r="AH104" s="33" t="s">
        <v>2327</v>
      </c>
      <c r="AI104" s="33" t="s">
        <v>112</v>
      </c>
      <c r="AJ104" s="33" t="s">
        <v>289</v>
      </c>
      <c r="AK104" s="33" t="s">
        <v>112</v>
      </c>
      <c r="AL104" s="33" t="s">
        <v>289</v>
      </c>
      <c r="AM104" s="33" t="s">
        <v>2328</v>
      </c>
      <c r="AN104" s="33" t="s">
        <v>289</v>
      </c>
      <c r="AO104" s="33" t="s">
        <v>289</v>
      </c>
      <c r="AP104" s="33" t="s">
        <v>2350</v>
      </c>
      <c r="AQ104" s="33" t="s">
        <v>289</v>
      </c>
      <c r="AR104" s="33" t="s">
        <v>137</v>
      </c>
      <c r="AS104" s="33">
        <v>0</v>
      </c>
      <c r="AT104" s="33">
        <v>1</v>
      </c>
      <c r="AU104" s="33">
        <v>0</v>
      </c>
      <c r="AV104" s="33" t="s">
        <v>138</v>
      </c>
      <c r="AW104" s="33" t="s">
        <v>2330</v>
      </c>
      <c r="AX104" s="33" t="s">
        <v>115</v>
      </c>
      <c r="AY104" s="33">
        <v>1</v>
      </c>
      <c r="AZ104" s="33">
        <v>0</v>
      </c>
      <c r="BA104" s="33">
        <v>0</v>
      </c>
      <c r="BB104" s="33">
        <v>0</v>
      </c>
      <c r="BC104" s="33">
        <v>0</v>
      </c>
      <c r="BD104" s="33">
        <v>0</v>
      </c>
      <c r="BE104" s="33">
        <v>0</v>
      </c>
      <c r="BF104" s="33">
        <v>0</v>
      </c>
      <c r="BG104" s="33">
        <v>0</v>
      </c>
      <c r="BH104" s="33">
        <v>0</v>
      </c>
      <c r="BI104" s="33" t="s">
        <v>289</v>
      </c>
      <c r="BJ104" s="33" t="s">
        <v>116</v>
      </c>
      <c r="BK104" s="33" t="s">
        <v>151</v>
      </c>
      <c r="BL104" s="33" t="s">
        <v>289</v>
      </c>
      <c r="BM104" s="33" t="s">
        <v>289</v>
      </c>
      <c r="BN104" s="33" t="s">
        <v>289</v>
      </c>
      <c r="BO104" s="33" t="s">
        <v>289</v>
      </c>
      <c r="BP104" s="33" t="s">
        <v>289</v>
      </c>
      <c r="BQ104" s="33" t="s">
        <v>289</v>
      </c>
      <c r="BR104" s="33" t="s">
        <v>289</v>
      </c>
      <c r="BS104" s="33" t="s">
        <v>289</v>
      </c>
      <c r="BT104" s="33" t="s">
        <v>289</v>
      </c>
      <c r="BU104" s="33" t="s">
        <v>289</v>
      </c>
      <c r="BV104" s="33" t="s">
        <v>289</v>
      </c>
      <c r="BW104" s="33" t="s">
        <v>289</v>
      </c>
      <c r="BX104" s="33" t="s">
        <v>289</v>
      </c>
      <c r="BY104" s="33" t="s">
        <v>289</v>
      </c>
      <c r="BZ104" s="33" t="s">
        <v>289</v>
      </c>
      <c r="CA104" s="33" t="s">
        <v>289</v>
      </c>
      <c r="CB104" s="33" t="s">
        <v>289</v>
      </c>
      <c r="CC104" s="33" t="s">
        <v>289</v>
      </c>
      <c r="CD104" s="33" t="s">
        <v>289</v>
      </c>
      <c r="CE104" s="33" t="s">
        <v>289</v>
      </c>
      <c r="CF104" s="33" t="s">
        <v>289</v>
      </c>
      <c r="CG104" s="33" t="s">
        <v>289</v>
      </c>
      <c r="CH104" s="33" t="s">
        <v>289</v>
      </c>
      <c r="CI104" s="33" t="s">
        <v>289</v>
      </c>
      <c r="CJ104" s="33" t="s">
        <v>289</v>
      </c>
      <c r="CK104" s="33" t="s">
        <v>289</v>
      </c>
      <c r="CL104" s="33" t="s">
        <v>289</v>
      </c>
      <c r="CM104" s="33" t="s">
        <v>289</v>
      </c>
      <c r="CN104" s="33" t="s">
        <v>289</v>
      </c>
      <c r="CO104" s="33" t="s">
        <v>289</v>
      </c>
      <c r="CP104" s="33" t="s">
        <v>289</v>
      </c>
      <c r="CQ104" s="33" t="s">
        <v>289</v>
      </c>
      <c r="CR104" s="33" t="s">
        <v>289</v>
      </c>
      <c r="CS104" s="33" t="s">
        <v>289</v>
      </c>
      <c r="CT104" s="33" t="s">
        <v>289</v>
      </c>
      <c r="CU104" s="33" t="s">
        <v>289</v>
      </c>
      <c r="CV104" s="33" t="s">
        <v>289</v>
      </c>
      <c r="CW104" s="33" t="s">
        <v>289</v>
      </c>
      <c r="CX104" s="33" t="s">
        <v>289</v>
      </c>
      <c r="CY104" s="33" t="s">
        <v>289</v>
      </c>
      <c r="CZ104" s="33" t="s">
        <v>289</v>
      </c>
      <c r="DA104" s="33" t="s">
        <v>289</v>
      </c>
      <c r="DB104" s="33" t="s">
        <v>289</v>
      </c>
      <c r="DC104" s="33" t="s">
        <v>289</v>
      </c>
      <c r="DD104" s="33" t="s">
        <v>289</v>
      </c>
      <c r="DE104" s="33" t="s">
        <v>289</v>
      </c>
      <c r="DF104" s="33" t="s">
        <v>289</v>
      </c>
      <c r="DG104" s="33" t="s">
        <v>289</v>
      </c>
      <c r="DH104" s="33" t="s">
        <v>289</v>
      </c>
      <c r="DI104" s="33" t="s">
        <v>289</v>
      </c>
      <c r="DJ104" s="33" t="s">
        <v>289</v>
      </c>
      <c r="DK104" s="33" t="s">
        <v>289</v>
      </c>
      <c r="DL104" s="33" t="s">
        <v>289</v>
      </c>
      <c r="DM104" s="33" t="s">
        <v>289</v>
      </c>
      <c r="DN104" s="33" t="s">
        <v>289</v>
      </c>
      <c r="DO104" s="33" t="s">
        <v>289</v>
      </c>
      <c r="DP104" s="33" t="s">
        <v>289</v>
      </c>
      <c r="DQ104" s="33" t="s">
        <v>289</v>
      </c>
      <c r="DR104" s="33" t="s">
        <v>289</v>
      </c>
      <c r="DS104" s="33" t="s">
        <v>289</v>
      </c>
      <c r="DT104" s="33" t="s">
        <v>289</v>
      </c>
      <c r="DU104" s="33" t="s">
        <v>289</v>
      </c>
      <c r="DV104" s="33" t="s">
        <v>289</v>
      </c>
      <c r="DW104" s="33" t="s">
        <v>289</v>
      </c>
      <c r="DX104" s="33" t="s">
        <v>289</v>
      </c>
      <c r="DY104" s="33" t="s">
        <v>289</v>
      </c>
      <c r="DZ104" s="33" t="s">
        <v>289</v>
      </c>
      <c r="EA104" s="33" t="s">
        <v>289</v>
      </c>
      <c r="EB104" s="33" t="s">
        <v>289</v>
      </c>
      <c r="EC104" s="33" t="s">
        <v>289</v>
      </c>
      <c r="ED104" s="33" t="s">
        <v>289</v>
      </c>
      <c r="EE104" s="33" t="s">
        <v>289</v>
      </c>
      <c r="EF104" s="33" t="s">
        <v>289</v>
      </c>
      <c r="EG104" s="33" t="s">
        <v>2933</v>
      </c>
      <c r="EH104" s="33">
        <v>1</v>
      </c>
      <c r="EI104" s="33">
        <v>0</v>
      </c>
      <c r="EJ104" s="33">
        <v>0</v>
      </c>
      <c r="EK104" s="33">
        <v>0</v>
      </c>
      <c r="EL104" s="33">
        <v>0</v>
      </c>
      <c r="EM104" s="33">
        <v>1</v>
      </c>
      <c r="EN104" s="33">
        <v>0</v>
      </c>
      <c r="EO104" s="33">
        <v>0</v>
      </c>
      <c r="EP104" s="33" t="s">
        <v>112</v>
      </c>
      <c r="EQ104" s="33">
        <v>25</v>
      </c>
      <c r="ER104" s="33" t="s">
        <v>289</v>
      </c>
      <c r="ES104" s="33" t="s">
        <v>289</v>
      </c>
      <c r="ET104" s="33">
        <v>25</v>
      </c>
      <c r="EU104" s="33" t="s">
        <v>140</v>
      </c>
      <c r="EV104" s="33" t="s">
        <v>289</v>
      </c>
      <c r="EW104" s="33" t="s">
        <v>289</v>
      </c>
      <c r="EX104" s="33" t="s">
        <v>289</v>
      </c>
      <c r="EY104" s="33" t="s">
        <v>289</v>
      </c>
      <c r="EZ104" s="33" t="s">
        <v>289</v>
      </c>
      <c r="FA104" s="33" t="s">
        <v>289</v>
      </c>
      <c r="FB104" s="33" t="s">
        <v>289</v>
      </c>
      <c r="FC104" s="34" t="s">
        <v>289</v>
      </c>
      <c r="FD104" s="34" t="s">
        <v>289</v>
      </c>
      <c r="FE104" s="33" t="s">
        <v>289</v>
      </c>
      <c r="FF104" s="33" t="s">
        <v>289</v>
      </c>
      <c r="FG104" s="33" t="s">
        <v>289</v>
      </c>
      <c r="FH104" s="33" t="s">
        <v>289</v>
      </c>
      <c r="FI104" s="33" t="s">
        <v>289</v>
      </c>
      <c r="FJ104" s="33" t="s">
        <v>289</v>
      </c>
      <c r="FK104" s="33" t="s">
        <v>289</v>
      </c>
      <c r="FL104" s="34" t="s">
        <v>289</v>
      </c>
      <c r="FM104" s="33" t="s">
        <v>289</v>
      </c>
      <c r="FN104" s="34" t="s">
        <v>117</v>
      </c>
      <c r="FO104" s="33" t="s">
        <v>289</v>
      </c>
      <c r="FP104" s="33" t="s">
        <v>289</v>
      </c>
      <c r="FQ104" s="33" t="s">
        <v>124</v>
      </c>
      <c r="FR104" s="33" t="s">
        <v>125</v>
      </c>
      <c r="FS104" s="33" t="s">
        <v>2480</v>
      </c>
      <c r="FT104" s="33">
        <v>50</v>
      </c>
      <c r="FU104" s="33">
        <v>10</v>
      </c>
      <c r="FV104" s="33" t="s">
        <v>112</v>
      </c>
      <c r="FW104" s="33">
        <v>200</v>
      </c>
      <c r="FX104" s="33">
        <v>200</v>
      </c>
      <c r="FY104" s="33" t="s">
        <v>289</v>
      </c>
      <c r="FZ104" s="33" t="s">
        <v>289</v>
      </c>
      <c r="GA104" s="33" t="s">
        <v>289</v>
      </c>
      <c r="GB104" s="33" t="s">
        <v>289</v>
      </c>
      <c r="GC104" s="33" t="s">
        <v>289</v>
      </c>
      <c r="GD104" s="33" t="s">
        <v>289</v>
      </c>
      <c r="GE104" s="33" t="s">
        <v>117</v>
      </c>
      <c r="GF104" s="33" t="s">
        <v>289</v>
      </c>
      <c r="GG104" s="33" t="s">
        <v>289</v>
      </c>
      <c r="GH104" s="33" t="s">
        <v>289</v>
      </c>
      <c r="GI104" s="33" t="s">
        <v>289</v>
      </c>
      <c r="GJ104" s="33" t="s">
        <v>289</v>
      </c>
      <c r="GK104" s="33" t="s">
        <v>289</v>
      </c>
      <c r="GL104" s="33" t="s">
        <v>289</v>
      </c>
      <c r="GM104" s="33" t="s">
        <v>289</v>
      </c>
      <c r="GN104" s="33" t="s">
        <v>289</v>
      </c>
      <c r="GO104" s="33" t="s">
        <v>289</v>
      </c>
      <c r="GP104" s="33" t="s">
        <v>289</v>
      </c>
      <c r="GQ104" s="33" t="s">
        <v>289</v>
      </c>
      <c r="GR104" s="33" t="s">
        <v>289</v>
      </c>
      <c r="GS104" s="33" t="s">
        <v>289</v>
      </c>
      <c r="GT104" s="33" t="s">
        <v>289</v>
      </c>
      <c r="GU104" s="33" t="s">
        <v>289</v>
      </c>
      <c r="GV104" s="33" t="s">
        <v>289</v>
      </c>
      <c r="GW104" s="33" t="s">
        <v>289</v>
      </c>
      <c r="GX104" s="33" t="s">
        <v>289</v>
      </c>
      <c r="GY104" s="33" t="s">
        <v>289</v>
      </c>
      <c r="GZ104" s="33" t="s">
        <v>289</v>
      </c>
      <c r="HA104" s="33" t="s">
        <v>289</v>
      </c>
      <c r="HB104" s="33" t="s">
        <v>289</v>
      </c>
      <c r="HC104" s="33" t="s">
        <v>289</v>
      </c>
      <c r="HD104" s="33" t="s">
        <v>289</v>
      </c>
      <c r="HE104" s="33" t="s">
        <v>289</v>
      </c>
      <c r="HF104" s="33" t="s">
        <v>289</v>
      </c>
      <c r="HG104" s="33" t="s">
        <v>112</v>
      </c>
      <c r="HH104" s="33" t="s">
        <v>120</v>
      </c>
      <c r="HI104" s="33" t="s">
        <v>122</v>
      </c>
      <c r="HJ104" s="33" t="s">
        <v>112</v>
      </c>
      <c r="HK104" s="33" t="s">
        <v>117</v>
      </c>
      <c r="HL104" s="33" t="s">
        <v>289</v>
      </c>
      <c r="HM104" s="33" t="s">
        <v>289</v>
      </c>
      <c r="HN104" s="33" t="s">
        <v>289</v>
      </c>
      <c r="HO104" s="33" t="s">
        <v>289</v>
      </c>
      <c r="HP104" s="33" t="s">
        <v>289</v>
      </c>
      <c r="HQ104" s="33" t="s">
        <v>289</v>
      </c>
      <c r="HR104" s="33" t="s">
        <v>289</v>
      </c>
      <c r="HS104" s="33" t="s">
        <v>289</v>
      </c>
      <c r="HT104" s="33" t="s">
        <v>289</v>
      </c>
      <c r="HU104" s="33" t="s">
        <v>289</v>
      </c>
      <c r="HV104" s="33" t="s">
        <v>289</v>
      </c>
      <c r="HW104" s="33" t="s">
        <v>289</v>
      </c>
      <c r="HX104" s="33" t="s">
        <v>289</v>
      </c>
      <c r="HY104" s="33" t="s">
        <v>289</v>
      </c>
      <c r="HZ104" s="33" t="s">
        <v>289</v>
      </c>
      <c r="IA104" s="33" t="s">
        <v>289</v>
      </c>
      <c r="IB104" s="33" t="s">
        <v>289</v>
      </c>
      <c r="IC104" s="33" t="s">
        <v>289</v>
      </c>
      <c r="ID104" s="33" t="s">
        <v>289</v>
      </c>
      <c r="IE104" s="33" t="s">
        <v>289</v>
      </c>
      <c r="IF104" s="33" t="s">
        <v>289</v>
      </c>
      <c r="IG104" s="33" t="s">
        <v>289</v>
      </c>
      <c r="IH104" s="33" t="s">
        <v>289</v>
      </c>
      <c r="II104" s="33" t="s">
        <v>289</v>
      </c>
      <c r="IJ104" s="33" t="s">
        <v>289</v>
      </c>
      <c r="IK104" s="33" t="s">
        <v>289</v>
      </c>
      <c r="IL104" s="33" t="s">
        <v>289</v>
      </c>
      <c r="IM104" s="33" t="s">
        <v>289</v>
      </c>
      <c r="IN104" s="33" t="s">
        <v>289</v>
      </c>
      <c r="IO104" s="33" t="s">
        <v>289</v>
      </c>
      <c r="IP104" s="33" t="s">
        <v>289</v>
      </c>
      <c r="IQ104" s="33" t="s">
        <v>289</v>
      </c>
      <c r="IR104" s="33"/>
      <c r="IS104" s="33"/>
      <c r="IT104" s="33"/>
      <c r="IU104" s="33"/>
      <c r="IV104" s="33"/>
      <c r="IW104" s="33" t="s">
        <v>289</v>
      </c>
      <c r="IX104" s="33" t="s">
        <v>289</v>
      </c>
      <c r="IY104" s="33">
        <v>153675916</v>
      </c>
      <c r="IZ104" s="33" t="s">
        <v>2951</v>
      </c>
      <c r="JA104" s="33" t="s">
        <v>2952</v>
      </c>
      <c r="JB104" s="33" t="s">
        <v>289</v>
      </c>
      <c r="JC104" s="33">
        <v>54</v>
      </c>
    </row>
    <row r="105" spans="2:263" x14ac:dyDescent="0.35">
      <c r="B105" s="33" t="s">
        <v>2956</v>
      </c>
      <c r="C105" s="33" t="s">
        <v>2953</v>
      </c>
      <c r="D105" s="33" t="s">
        <v>2954</v>
      </c>
      <c r="E105" s="33" t="s">
        <v>2379</v>
      </c>
      <c r="F105" s="33"/>
      <c r="G105" s="33"/>
      <c r="H105" s="33" t="s">
        <v>289</v>
      </c>
      <c r="I105" s="33" t="s">
        <v>2379</v>
      </c>
      <c r="J105" s="33" t="s">
        <v>166</v>
      </c>
      <c r="K105" s="33" t="s">
        <v>289</v>
      </c>
      <c r="L105" s="33" t="s">
        <v>167</v>
      </c>
      <c r="M105" s="33" t="s">
        <v>166</v>
      </c>
      <c r="N105" s="33" t="s">
        <v>166</v>
      </c>
      <c r="O105" s="33" t="s">
        <v>178</v>
      </c>
      <c r="P105" s="33" t="s">
        <v>289</v>
      </c>
      <c r="Q105" s="33" t="s">
        <v>126</v>
      </c>
      <c r="R105" s="33" t="s">
        <v>169</v>
      </c>
      <c r="S105" s="33" t="s">
        <v>1321</v>
      </c>
      <c r="T105" s="33" t="s">
        <v>170</v>
      </c>
      <c r="U105" s="33" t="s">
        <v>169</v>
      </c>
      <c r="V105" s="33" t="s">
        <v>1320</v>
      </c>
      <c r="W105" s="33" t="s">
        <v>1321</v>
      </c>
      <c r="X105" s="33" t="s">
        <v>171</v>
      </c>
      <c r="Y105" s="33" t="s">
        <v>289</v>
      </c>
      <c r="Z105" s="34" t="s">
        <v>171</v>
      </c>
      <c r="AA105" s="33" t="s">
        <v>2492</v>
      </c>
      <c r="AB105" s="33" t="s">
        <v>289</v>
      </c>
      <c r="AC105" s="34" t="s">
        <v>2492</v>
      </c>
      <c r="AD105" s="33" t="s">
        <v>2361</v>
      </c>
      <c r="AE105" s="33" t="s">
        <v>172</v>
      </c>
      <c r="AF105" s="33" t="s">
        <v>2492</v>
      </c>
      <c r="AG105" s="33" t="s">
        <v>2492</v>
      </c>
      <c r="AH105" s="33" t="s">
        <v>2327</v>
      </c>
      <c r="AI105" s="33" t="s">
        <v>112</v>
      </c>
      <c r="AJ105" s="33" t="s">
        <v>289</v>
      </c>
      <c r="AK105" s="33" t="s">
        <v>112</v>
      </c>
      <c r="AL105" s="33" t="s">
        <v>289</v>
      </c>
      <c r="AM105" s="33" t="s">
        <v>2340</v>
      </c>
      <c r="AN105" s="33" t="s">
        <v>289</v>
      </c>
      <c r="AO105" s="33" t="s">
        <v>289</v>
      </c>
      <c r="AP105" s="33" t="s">
        <v>2329</v>
      </c>
      <c r="AQ105" s="33" t="s">
        <v>289</v>
      </c>
      <c r="AR105" s="33" t="s">
        <v>114</v>
      </c>
      <c r="AS105" s="33">
        <v>1</v>
      </c>
      <c r="AT105" s="33">
        <v>0</v>
      </c>
      <c r="AU105" s="33">
        <v>0</v>
      </c>
      <c r="AV105" s="33" t="s">
        <v>113</v>
      </c>
      <c r="AW105" s="33" t="s">
        <v>2351</v>
      </c>
      <c r="AX105" s="33" t="s">
        <v>2341</v>
      </c>
      <c r="AY105" s="33">
        <v>1</v>
      </c>
      <c r="AZ105" s="33">
        <v>0</v>
      </c>
      <c r="BA105" s="33">
        <v>1</v>
      </c>
      <c r="BB105" s="33">
        <v>0</v>
      </c>
      <c r="BC105" s="33">
        <v>0</v>
      </c>
      <c r="BD105" s="33">
        <v>0</v>
      </c>
      <c r="BE105" s="33">
        <v>0</v>
      </c>
      <c r="BF105" s="33">
        <v>0</v>
      </c>
      <c r="BG105" s="33">
        <v>0</v>
      </c>
      <c r="BH105" s="33">
        <v>0</v>
      </c>
      <c r="BI105" s="33" t="s">
        <v>289</v>
      </c>
      <c r="BJ105" s="33" t="s">
        <v>135</v>
      </c>
      <c r="BK105" s="33" t="s">
        <v>2385</v>
      </c>
      <c r="BL105" s="33" t="s">
        <v>2955</v>
      </c>
      <c r="BM105" s="33">
        <v>1</v>
      </c>
      <c r="BN105" s="33">
        <v>1</v>
      </c>
      <c r="BO105" s="33">
        <v>1</v>
      </c>
      <c r="BP105" s="33">
        <v>1</v>
      </c>
      <c r="BQ105" s="33">
        <v>1</v>
      </c>
      <c r="BR105" s="33">
        <v>1</v>
      </c>
      <c r="BS105" s="33">
        <v>1</v>
      </c>
      <c r="BT105" s="33">
        <v>0</v>
      </c>
      <c r="BU105" s="33" t="s">
        <v>2353</v>
      </c>
      <c r="BV105" s="33">
        <v>250</v>
      </c>
      <c r="BW105" s="33">
        <v>125</v>
      </c>
      <c r="BX105" s="33" t="s">
        <v>117</v>
      </c>
      <c r="BY105" s="33">
        <v>250</v>
      </c>
      <c r="BZ105" s="33">
        <v>96.153846153846104</v>
      </c>
      <c r="CA105" s="33" t="s">
        <v>112</v>
      </c>
      <c r="CB105" s="33">
        <v>250</v>
      </c>
      <c r="CC105" s="33">
        <v>108.695652173913</v>
      </c>
      <c r="CD105" s="33" t="s">
        <v>112</v>
      </c>
      <c r="CE105" s="33">
        <v>250</v>
      </c>
      <c r="CF105" s="33">
        <v>86.2068965517241</v>
      </c>
      <c r="CG105" s="33" t="s">
        <v>112</v>
      </c>
      <c r="CH105" s="33">
        <v>500</v>
      </c>
      <c r="CI105" s="33">
        <v>208.333333333333</v>
      </c>
      <c r="CJ105" s="33" t="s">
        <v>112</v>
      </c>
      <c r="CK105" s="33">
        <v>900</v>
      </c>
      <c r="CL105" s="33">
        <v>375</v>
      </c>
      <c r="CM105" s="33" t="s">
        <v>117</v>
      </c>
      <c r="CN105" s="33" t="s">
        <v>112</v>
      </c>
      <c r="CO105" s="33">
        <v>625</v>
      </c>
      <c r="CP105" s="33" t="s">
        <v>289</v>
      </c>
      <c r="CQ105" s="33" t="s">
        <v>289</v>
      </c>
      <c r="CR105" s="33" t="s">
        <v>289</v>
      </c>
      <c r="CS105" s="33" t="s">
        <v>289</v>
      </c>
      <c r="CT105" s="33" t="s">
        <v>289</v>
      </c>
      <c r="CU105" s="33" t="s">
        <v>289</v>
      </c>
      <c r="CV105" s="33" t="s">
        <v>176</v>
      </c>
      <c r="CW105" s="33">
        <v>625</v>
      </c>
      <c r="CX105" s="33" t="s">
        <v>112</v>
      </c>
      <c r="CY105" s="33" t="s">
        <v>117</v>
      </c>
      <c r="CZ105" s="33" t="s">
        <v>289</v>
      </c>
      <c r="DA105" s="33" t="s">
        <v>289</v>
      </c>
      <c r="DB105" s="33" t="s">
        <v>289</v>
      </c>
      <c r="DC105" s="33" t="s">
        <v>289</v>
      </c>
      <c r="DD105" s="33" t="s">
        <v>289</v>
      </c>
      <c r="DE105" s="33" t="s">
        <v>289</v>
      </c>
      <c r="DF105" s="33" t="s">
        <v>289</v>
      </c>
      <c r="DG105" s="33" t="s">
        <v>289</v>
      </c>
      <c r="DH105" s="33" t="s">
        <v>289</v>
      </c>
      <c r="DI105" s="33" t="s">
        <v>289</v>
      </c>
      <c r="DJ105" s="33" t="s">
        <v>289</v>
      </c>
      <c r="DK105" s="33" t="s">
        <v>289</v>
      </c>
      <c r="DL105" s="33" t="s">
        <v>289</v>
      </c>
      <c r="DM105" s="33" t="s">
        <v>289</v>
      </c>
      <c r="DN105" s="33" t="s">
        <v>289</v>
      </c>
      <c r="DO105" s="33" t="s">
        <v>289</v>
      </c>
      <c r="DP105" s="33" t="s">
        <v>289</v>
      </c>
      <c r="DQ105" s="33" t="s">
        <v>289</v>
      </c>
      <c r="DR105" s="33" t="s">
        <v>289</v>
      </c>
      <c r="DS105" s="33" t="s">
        <v>289</v>
      </c>
      <c r="DT105" s="33" t="s">
        <v>289</v>
      </c>
      <c r="DU105" s="33" t="s">
        <v>289</v>
      </c>
      <c r="DV105" s="33" t="s">
        <v>289</v>
      </c>
      <c r="DW105" s="33" t="s">
        <v>289</v>
      </c>
      <c r="DX105" s="33" t="s">
        <v>289</v>
      </c>
      <c r="DY105" s="33" t="s">
        <v>289</v>
      </c>
      <c r="DZ105" s="33" t="s">
        <v>289</v>
      </c>
      <c r="EA105" s="33" t="s">
        <v>289</v>
      </c>
      <c r="EB105" s="33" t="s">
        <v>117</v>
      </c>
      <c r="EC105" s="33" t="s">
        <v>289</v>
      </c>
      <c r="ED105" s="33" t="s">
        <v>289</v>
      </c>
      <c r="EE105" s="33" t="s">
        <v>117</v>
      </c>
      <c r="EF105" s="33" t="s">
        <v>117</v>
      </c>
      <c r="EG105" s="33" t="s">
        <v>289</v>
      </c>
      <c r="EH105" s="33" t="s">
        <v>289</v>
      </c>
      <c r="EI105" s="33" t="s">
        <v>289</v>
      </c>
      <c r="EJ105" s="33" t="s">
        <v>289</v>
      </c>
      <c r="EK105" s="33" t="s">
        <v>289</v>
      </c>
      <c r="EL105" s="33" t="s">
        <v>289</v>
      </c>
      <c r="EM105" s="33" t="s">
        <v>289</v>
      </c>
      <c r="EN105" s="33" t="s">
        <v>289</v>
      </c>
      <c r="EO105" s="33" t="s">
        <v>289</v>
      </c>
      <c r="EP105" s="33" t="s">
        <v>289</v>
      </c>
      <c r="EQ105" s="33" t="s">
        <v>289</v>
      </c>
      <c r="ER105" s="33" t="s">
        <v>289</v>
      </c>
      <c r="ES105" s="33" t="s">
        <v>289</v>
      </c>
      <c r="ET105" s="33" t="s">
        <v>289</v>
      </c>
      <c r="EU105" s="33" t="s">
        <v>289</v>
      </c>
      <c r="EV105" s="33" t="s">
        <v>289</v>
      </c>
      <c r="EW105" s="33" t="s">
        <v>289</v>
      </c>
      <c r="EX105" s="33" t="s">
        <v>289</v>
      </c>
      <c r="EY105" s="33" t="s">
        <v>289</v>
      </c>
      <c r="EZ105" s="33" t="s">
        <v>289</v>
      </c>
      <c r="FA105" s="33" t="s">
        <v>289</v>
      </c>
      <c r="FB105" s="33" t="s">
        <v>289</v>
      </c>
      <c r="FC105" s="34" t="s">
        <v>289</v>
      </c>
      <c r="FD105" s="34" t="s">
        <v>289</v>
      </c>
      <c r="FE105" s="33" t="s">
        <v>289</v>
      </c>
      <c r="FF105" s="33" t="s">
        <v>289</v>
      </c>
      <c r="FG105" s="33" t="s">
        <v>289</v>
      </c>
      <c r="FH105" s="33" t="s">
        <v>289</v>
      </c>
      <c r="FI105" s="33" t="s">
        <v>289</v>
      </c>
      <c r="FJ105" s="33" t="s">
        <v>289</v>
      </c>
      <c r="FK105" s="33" t="s">
        <v>289</v>
      </c>
      <c r="FL105" s="34" t="s">
        <v>289</v>
      </c>
      <c r="FM105" s="33" t="s">
        <v>289</v>
      </c>
      <c r="FN105" s="34" t="s">
        <v>289</v>
      </c>
      <c r="FO105" s="33" t="s">
        <v>289</v>
      </c>
      <c r="FP105" s="33" t="s">
        <v>289</v>
      </c>
      <c r="FQ105" s="33" t="s">
        <v>289</v>
      </c>
      <c r="FR105" s="33" t="s">
        <v>289</v>
      </c>
      <c r="FS105" s="33" t="s">
        <v>289</v>
      </c>
      <c r="FT105" s="33" t="s">
        <v>289</v>
      </c>
      <c r="FU105" s="33" t="s">
        <v>289</v>
      </c>
      <c r="FV105" s="33" t="s">
        <v>289</v>
      </c>
      <c r="FW105" s="33" t="s">
        <v>289</v>
      </c>
      <c r="FX105" s="33" t="s">
        <v>289</v>
      </c>
      <c r="FY105" s="33" t="s">
        <v>289</v>
      </c>
      <c r="FZ105" s="33" t="s">
        <v>289</v>
      </c>
      <c r="GA105" s="33" t="s">
        <v>289</v>
      </c>
      <c r="GB105" s="33" t="s">
        <v>289</v>
      </c>
      <c r="GC105" s="33" t="s">
        <v>289</v>
      </c>
      <c r="GD105" s="33" t="s">
        <v>289</v>
      </c>
      <c r="GE105" s="33" t="s">
        <v>289</v>
      </c>
      <c r="GF105" s="33" t="s">
        <v>289</v>
      </c>
      <c r="GG105" s="33" t="s">
        <v>289</v>
      </c>
      <c r="GH105" s="33" t="s">
        <v>289</v>
      </c>
      <c r="GI105" s="33" t="s">
        <v>289</v>
      </c>
      <c r="GJ105" s="33" t="s">
        <v>289</v>
      </c>
      <c r="GK105" s="33" t="s">
        <v>289</v>
      </c>
      <c r="GL105" s="33" t="s">
        <v>289</v>
      </c>
      <c r="GM105" s="33" t="s">
        <v>289</v>
      </c>
      <c r="GN105" s="33" t="s">
        <v>289</v>
      </c>
      <c r="GO105" s="33" t="s">
        <v>289</v>
      </c>
      <c r="GP105" s="33" t="s">
        <v>289</v>
      </c>
      <c r="GQ105" s="33" t="s">
        <v>289</v>
      </c>
      <c r="GR105" s="33" t="s">
        <v>289</v>
      </c>
      <c r="GS105" s="33" t="s">
        <v>289</v>
      </c>
      <c r="GT105" s="33" t="s">
        <v>289</v>
      </c>
      <c r="GU105" s="33" t="s">
        <v>289</v>
      </c>
      <c r="GV105" s="33" t="s">
        <v>289</v>
      </c>
      <c r="GW105" s="33" t="s">
        <v>289</v>
      </c>
      <c r="GX105" s="33" t="s">
        <v>289</v>
      </c>
      <c r="GY105" s="33" t="s">
        <v>289</v>
      </c>
      <c r="GZ105" s="33" t="s">
        <v>289</v>
      </c>
      <c r="HA105" s="33" t="s">
        <v>289</v>
      </c>
      <c r="HB105" s="33" t="s">
        <v>289</v>
      </c>
      <c r="HC105" s="33" t="s">
        <v>289</v>
      </c>
      <c r="HD105" s="33" t="s">
        <v>289</v>
      </c>
      <c r="HE105" s="33" t="s">
        <v>289</v>
      </c>
      <c r="HF105" s="33" t="s">
        <v>289</v>
      </c>
      <c r="HG105" s="33" t="s">
        <v>289</v>
      </c>
      <c r="HH105" s="33" t="s">
        <v>289</v>
      </c>
      <c r="HI105" s="33" t="s">
        <v>289</v>
      </c>
      <c r="HJ105" s="33" t="s">
        <v>289</v>
      </c>
      <c r="HK105" s="33" t="s">
        <v>289</v>
      </c>
      <c r="HL105" s="33" t="s">
        <v>289</v>
      </c>
      <c r="HM105" s="33" t="s">
        <v>289</v>
      </c>
      <c r="HN105" s="33" t="s">
        <v>289</v>
      </c>
      <c r="HO105" s="33" t="s">
        <v>289</v>
      </c>
      <c r="HP105" s="33" t="s">
        <v>289</v>
      </c>
      <c r="HQ105" s="33" t="s">
        <v>289</v>
      </c>
      <c r="HR105" s="33" t="s">
        <v>289</v>
      </c>
      <c r="HS105" s="33" t="s">
        <v>289</v>
      </c>
      <c r="HT105" s="33" t="s">
        <v>289</v>
      </c>
      <c r="HU105" s="33" t="s">
        <v>289</v>
      </c>
      <c r="HV105" s="33" t="s">
        <v>289</v>
      </c>
      <c r="HW105" s="33" t="s">
        <v>289</v>
      </c>
      <c r="HX105" s="33" t="s">
        <v>289</v>
      </c>
      <c r="HY105" s="33" t="s">
        <v>289</v>
      </c>
      <c r="HZ105" s="33" t="s">
        <v>289</v>
      </c>
      <c r="IA105" s="33" t="s">
        <v>289</v>
      </c>
      <c r="IB105" s="33" t="s">
        <v>289</v>
      </c>
      <c r="IC105" s="33" t="s">
        <v>289</v>
      </c>
      <c r="ID105" s="33" t="s">
        <v>289</v>
      </c>
      <c r="IE105" s="33" t="s">
        <v>289</v>
      </c>
      <c r="IF105" s="33" t="s">
        <v>289</v>
      </c>
      <c r="IG105" s="33" t="s">
        <v>289</v>
      </c>
      <c r="IH105" s="33" t="s">
        <v>289</v>
      </c>
      <c r="II105" s="33" t="s">
        <v>289</v>
      </c>
      <c r="IJ105" s="33" t="s">
        <v>289</v>
      </c>
      <c r="IK105" s="33" t="s">
        <v>289</v>
      </c>
      <c r="IL105" s="33" t="s">
        <v>289</v>
      </c>
      <c r="IM105" s="33" t="s">
        <v>289</v>
      </c>
      <c r="IN105" s="33" t="s">
        <v>289</v>
      </c>
      <c r="IO105" s="33" t="s">
        <v>289</v>
      </c>
      <c r="IP105" s="33" t="s">
        <v>289</v>
      </c>
      <c r="IQ105" s="33" t="s">
        <v>289</v>
      </c>
      <c r="IR105" s="33"/>
      <c r="IS105" s="33"/>
      <c r="IT105" s="33"/>
      <c r="IU105" s="33"/>
      <c r="IV105" s="33"/>
      <c r="IW105" s="33" t="s">
        <v>289</v>
      </c>
      <c r="IX105" s="33" t="s">
        <v>289</v>
      </c>
      <c r="IY105" s="33">
        <v>154206394</v>
      </c>
      <c r="IZ105" s="33" t="s">
        <v>2956</v>
      </c>
      <c r="JA105" s="33" t="s">
        <v>2957</v>
      </c>
      <c r="JB105" s="33" t="s">
        <v>289</v>
      </c>
      <c r="JC105" s="33">
        <v>129</v>
      </c>
    </row>
    <row r="106" spans="2:263" x14ac:dyDescent="0.35">
      <c r="B106" s="33" t="s">
        <v>2960</v>
      </c>
      <c r="C106" s="33" t="s">
        <v>2958</v>
      </c>
      <c r="D106" s="33" t="s">
        <v>2959</v>
      </c>
      <c r="E106" s="33" t="s">
        <v>2472</v>
      </c>
      <c r="F106" s="33"/>
      <c r="G106" s="33"/>
      <c r="H106" s="33">
        <v>0</v>
      </c>
      <c r="I106" s="33" t="s">
        <v>2472</v>
      </c>
      <c r="J106" s="33" t="s">
        <v>141</v>
      </c>
      <c r="K106" s="33" t="s">
        <v>289</v>
      </c>
      <c r="L106" s="33" t="s">
        <v>142</v>
      </c>
      <c r="M106" s="33" t="s">
        <v>141</v>
      </c>
      <c r="N106" s="33" t="s">
        <v>141</v>
      </c>
      <c r="O106" s="33" t="s">
        <v>161</v>
      </c>
      <c r="P106" s="33" t="s">
        <v>289</v>
      </c>
      <c r="Q106" s="33" t="s">
        <v>120</v>
      </c>
      <c r="R106" s="33" t="s">
        <v>144</v>
      </c>
      <c r="S106" s="33" t="s">
        <v>140</v>
      </c>
      <c r="T106" s="33" t="s">
        <v>145</v>
      </c>
      <c r="U106" s="33" t="s">
        <v>144</v>
      </c>
      <c r="V106" s="33" t="s">
        <v>529</v>
      </c>
      <c r="W106" s="33" t="s">
        <v>140</v>
      </c>
      <c r="X106" s="33" t="s">
        <v>146</v>
      </c>
      <c r="Y106" s="33" t="s">
        <v>289</v>
      </c>
      <c r="Z106" s="34" t="s">
        <v>146</v>
      </c>
      <c r="AA106" s="33" t="s">
        <v>147</v>
      </c>
      <c r="AB106" s="33" t="s">
        <v>289</v>
      </c>
      <c r="AC106" s="34" t="s">
        <v>147</v>
      </c>
      <c r="AD106" s="33" t="s">
        <v>2326</v>
      </c>
      <c r="AE106" s="33" t="s">
        <v>148</v>
      </c>
      <c r="AF106" s="33" t="s">
        <v>147</v>
      </c>
      <c r="AG106" s="33" t="s">
        <v>147</v>
      </c>
      <c r="AH106" s="33" t="s">
        <v>2327</v>
      </c>
      <c r="AI106" s="33" t="s">
        <v>112</v>
      </c>
      <c r="AJ106" s="33" t="s">
        <v>289</v>
      </c>
      <c r="AK106" s="33" t="s">
        <v>112</v>
      </c>
      <c r="AL106" s="33" t="s">
        <v>289</v>
      </c>
      <c r="AM106" s="33" t="s">
        <v>2328</v>
      </c>
      <c r="AN106" s="33" t="s">
        <v>289</v>
      </c>
      <c r="AO106" s="33" t="s">
        <v>289</v>
      </c>
      <c r="AP106" s="33" t="s">
        <v>2350</v>
      </c>
      <c r="AQ106" s="33" t="s">
        <v>289</v>
      </c>
      <c r="AR106" s="33" t="s">
        <v>137</v>
      </c>
      <c r="AS106" s="33">
        <v>0</v>
      </c>
      <c r="AT106" s="33">
        <v>1</v>
      </c>
      <c r="AU106" s="33">
        <v>0</v>
      </c>
      <c r="AV106" s="33" t="s">
        <v>138</v>
      </c>
      <c r="AW106" s="33" t="s">
        <v>2330</v>
      </c>
      <c r="AX106" s="33" t="s">
        <v>2542</v>
      </c>
      <c r="AY106" s="33">
        <v>1</v>
      </c>
      <c r="AZ106" s="33">
        <v>0</v>
      </c>
      <c r="BA106" s="33">
        <v>0</v>
      </c>
      <c r="BB106" s="33">
        <v>0</v>
      </c>
      <c r="BC106" s="33">
        <v>1</v>
      </c>
      <c r="BD106" s="33">
        <v>0</v>
      </c>
      <c r="BE106" s="33">
        <v>0</v>
      </c>
      <c r="BF106" s="33">
        <v>0</v>
      </c>
      <c r="BG106" s="33">
        <v>0</v>
      </c>
      <c r="BH106" s="33">
        <v>0</v>
      </c>
      <c r="BI106" s="33" t="s">
        <v>289</v>
      </c>
      <c r="BJ106" s="33" t="s">
        <v>116</v>
      </c>
      <c r="BK106" s="33" t="s">
        <v>2331</v>
      </c>
      <c r="BL106" s="33" t="s">
        <v>289</v>
      </c>
      <c r="BM106" s="33" t="s">
        <v>289</v>
      </c>
      <c r="BN106" s="33" t="s">
        <v>289</v>
      </c>
      <c r="BO106" s="33" t="s">
        <v>289</v>
      </c>
      <c r="BP106" s="33" t="s">
        <v>289</v>
      </c>
      <c r="BQ106" s="33" t="s">
        <v>289</v>
      </c>
      <c r="BR106" s="33" t="s">
        <v>289</v>
      </c>
      <c r="BS106" s="33" t="s">
        <v>289</v>
      </c>
      <c r="BT106" s="33" t="s">
        <v>289</v>
      </c>
      <c r="BU106" s="33" t="s">
        <v>289</v>
      </c>
      <c r="BV106" s="33" t="s">
        <v>289</v>
      </c>
      <c r="BW106" s="33" t="s">
        <v>289</v>
      </c>
      <c r="BX106" s="33" t="s">
        <v>289</v>
      </c>
      <c r="BY106" s="33" t="s">
        <v>289</v>
      </c>
      <c r="BZ106" s="33" t="s">
        <v>289</v>
      </c>
      <c r="CA106" s="33" t="s">
        <v>289</v>
      </c>
      <c r="CB106" s="33" t="s">
        <v>289</v>
      </c>
      <c r="CC106" s="33" t="s">
        <v>289</v>
      </c>
      <c r="CD106" s="33" t="s">
        <v>289</v>
      </c>
      <c r="CE106" s="33" t="s">
        <v>289</v>
      </c>
      <c r="CF106" s="33" t="s">
        <v>289</v>
      </c>
      <c r="CG106" s="33" t="s">
        <v>289</v>
      </c>
      <c r="CH106" s="33" t="s">
        <v>289</v>
      </c>
      <c r="CI106" s="33" t="s">
        <v>289</v>
      </c>
      <c r="CJ106" s="33" t="s">
        <v>289</v>
      </c>
      <c r="CK106" s="33" t="s">
        <v>289</v>
      </c>
      <c r="CL106" s="33" t="s">
        <v>289</v>
      </c>
      <c r="CM106" s="33" t="s">
        <v>289</v>
      </c>
      <c r="CN106" s="33" t="s">
        <v>289</v>
      </c>
      <c r="CO106" s="33" t="s">
        <v>289</v>
      </c>
      <c r="CP106" s="33" t="s">
        <v>289</v>
      </c>
      <c r="CQ106" s="33" t="s">
        <v>289</v>
      </c>
      <c r="CR106" s="33" t="s">
        <v>289</v>
      </c>
      <c r="CS106" s="33" t="s">
        <v>289</v>
      </c>
      <c r="CT106" s="33" t="s">
        <v>289</v>
      </c>
      <c r="CU106" s="33" t="s">
        <v>289</v>
      </c>
      <c r="CV106" s="33" t="s">
        <v>289</v>
      </c>
      <c r="CW106" s="33" t="s">
        <v>289</v>
      </c>
      <c r="CX106" s="33" t="s">
        <v>289</v>
      </c>
      <c r="CY106" s="33" t="s">
        <v>289</v>
      </c>
      <c r="CZ106" s="33" t="s">
        <v>289</v>
      </c>
      <c r="DA106" s="33" t="s">
        <v>289</v>
      </c>
      <c r="DB106" s="33" t="s">
        <v>289</v>
      </c>
      <c r="DC106" s="33" t="s">
        <v>289</v>
      </c>
      <c r="DD106" s="33" t="s">
        <v>289</v>
      </c>
      <c r="DE106" s="33" t="s">
        <v>289</v>
      </c>
      <c r="DF106" s="33" t="s">
        <v>289</v>
      </c>
      <c r="DG106" s="33" t="s">
        <v>289</v>
      </c>
      <c r="DH106" s="33" t="s">
        <v>289</v>
      </c>
      <c r="DI106" s="33" t="s">
        <v>289</v>
      </c>
      <c r="DJ106" s="33" t="s">
        <v>289</v>
      </c>
      <c r="DK106" s="33" t="s">
        <v>289</v>
      </c>
      <c r="DL106" s="33" t="s">
        <v>289</v>
      </c>
      <c r="DM106" s="33" t="s">
        <v>289</v>
      </c>
      <c r="DN106" s="33" t="s">
        <v>289</v>
      </c>
      <c r="DO106" s="33" t="s">
        <v>289</v>
      </c>
      <c r="DP106" s="33" t="s">
        <v>289</v>
      </c>
      <c r="DQ106" s="33" t="s">
        <v>289</v>
      </c>
      <c r="DR106" s="33" t="s">
        <v>289</v>
      </c>
      <c r="DS106" s="33" t="s">
        <v>289</v>
      </c>
      <c r="DT106" s="33" t="s">
        <v>289</v>
      </c>
      <c r="DU106" s="33" t="s">
        <v>289</v>
      </c>
      <c r="DV106" s="33" t="s">
        <v>289</v>
      </c>
      <c r="DW106" s="33" t="s">
        <v>289</v>
      </c>
      <c r="DX106" s="33" t="s">
        <v>289</v>
      </c>
      <c r="DY106" s="33" t="s">
        <v>289</v>
      </c>
      <c r="DZ106" s="33" t="s">
        <v>289</v>
      </c>
      <c r="EA106" s="33" t="s">
        <v>289</v>
      </c>
      <c r="EB106" s="33" t="s">
        <v>289</v>
      </c>
      <c r="EC106" s="33" t="s">
        <v>289</v>
      </c>
      <c r="ED106" s="33" t="s">
        <v>289</v>
      </c>
      <c r="EE106" s="33" t="s">
        <v>289</v>
      </c>
      <c r="EF106" s="33" t="s">
        <v>289</v>
      </c>
      <c r="EG106" s="33" t="s">
        <v>2332</v>
      </c>
      <c r="EH106" s="33">
        <v>1</v>
      </c>
      <c r="EI106" s="33">
        <v>1</v>
      </c>
      <c r="EJ106" s="33">
        <v>1</v>
      </c>
      <c r="EK106" s="33">
        <v>1</v>
      </c>
      <c r="EL106" s="33">
        <v>1</v>
      </c>
      <c r="EM106" s="33">
        <v>0</v>
      </c>
      <c r="EN106" s="33">
        <v>1</v>
      </c>
      <c r="EO106" s="33">
        <v>0</v>
      </c>
      <c r="EP106" s="33" t="s">
        <v>112</v>
      </c>
      <c r="EQ106" s="33">
        <v>25</v>
      </c>
      <c r="ER106" s="33" t="s">
        <v>289</v>
      </c>
      <c r="ES106" s="33" t="s">
        <v>289</v>
      </c>
      <c r="ET106" s="33">
        <v>25</v>
      </c>
      <c r="EU106" s="33" t="s">
        <v>117</v>
      </c>
      <c r="EV106" s="33">
        <v>25</v>
      </c>
      <c r="EW106" s="33" t="s">
        <v>117</v>
      </c>
      <c r="EX106" s="33" t="s">
        <v>112</v>
      </c>
      <c r="EY106" s="33">
        <v>100</v>
      </c>
      <c r="EZ106" s="33" t="s">
        <v>289</v>
      </c>
      <c r="FA106" s="33" t="s">
        <v>289</v>
      </c>
      <c r="FB106" s="33" t="s">
        <v>289</v>
      </c>
      <c r="FC106" s="34">
        <v>100</v>
      </c>
      <c r="FD106" s="34" t="s">
        <v>117</v>
      </c>
      <c r="FE106" s="33">
        <v>50</v>
      </c>
      <c r="FF106" s="33" t="s">
        <v>117</v>
      </c>
      <c r="FG106" s="33" t="s">
        <v>112</v>
      </c>
      <c r="FH106" s="33">
        <v>75</v>
      </c>
      <c r="FI106" s="33" t="s">
        <v>289</v>
      </c>
      <c r="FJ106" s="33" t="s">
        <v>289</v>
      </c>
      <c r="FK106" s="33" t="s">
        <v>289</v>
      </c>
      <c r="FL106" s="34">
        <v>75</v>
      </c>
      <c r="FM106" s="33" t="s">
        <v>117</v>
      </c>
      <c r="FN106" s="34" t="s">
        <v>289</v>
      </c>
      <c r="FO106" s="33" t="s">
        <v>289</v>
      </c>
      <c r="FP106" s="33" t="s">
        <v>289</v>
      </c>
      <c r="FQ106" s="33" t="s">
        <v>289</v>
      </c>
      <c r="FR106" s="33" t="s">
        <v>289</v>
      </c>
      <c r="FS106" s="33" t="s">
        <v>289</v>
      </c>
      <c r="FT106" s="33" t="s">
        <v>289</v>
      </c>
      <c r="FU106" s="33" t="s">
        <v>289</v>
      </c>
      <c r="FV106" s="33" t="s">
        <v>289</v>
      </c>
      <c r="FW106" s="33" t="s">
        <v>289</v>
      </c>
      <c r="FX106" s="33" t="s">
        <v>289</v>
      </c>
      <c r="FY106" s="33" t="s">
        <v>112</v>
      </c>
      <c r="FZ106" s="33">
        <v>50</v>
      </c>
      <c r="GA106" s="33" t="s">
        <v>289</v>
      </c>
      <c r="GB106" s="33" t="s">
        <v>289</v>
      </c>
      <c r="GC106" s="33">
        <v>50</v>
      </c>
      <c r="GD106" s="33" t="s">
        <v>117</v>
      </c>
      <c r="GE106" s="33" t="s">
        <v>112</v>
      </c>
      <c r="GF106" s="33" t="s">
        <v>130</v>
      </c>
      <c r="GG106" s="33">
        <v>0</v>
      </c>
      <c r="GH106" s="33">
        <v>0</v>
      </c>
      <c r="GI106" s="33">
        <v>0</v>
      </c>
      <c r="GJ106" s="33">
        <v>0</v>
      </c>
      <c r="GK106" s="33">
        <v>0</v>
      </c>
      <c r="GL106" s="33">
        <v>0</v>
      </c>
      <c r="GM106" s="33">
        <v>0</v>
      </c>
      <c r="GN106" s="33">
        <v>0</v>
      </c>
      <c r="GO106" s="33">
        <v>0</v>
      </c>
      <c r="GP106" s="33">
        <v>0</v>
      </c>
      <c r="GQ106" s="33">
        <v>0</v>
      </c>
      <c r="GR106" s="33">
        <v>0</v>
      </c>
      <c r="GS106" s="33">
        <v>0</v>
      </c>
      <c r="GT106" s="33">
        <v>0</v>
      </c>
      <c r="GU106" s="33">
        <v>1</v>
      </c>
      <c r="GV106" s="33">
        <v>0</v>
      </c>
      <c r="GW106" s="33" t="s">
        <v>2473</v>
      </c>
      <c r="GX106" s="33" t="s">
        <v>2332</v>
      </c>
      <c r="GY106" s="33">
        <v>1</v>
      </c>
      <c r="GZ106" s="33">
        <v>1</v>
      </c>
      <c r="HA106" s="33">
        <v>1</v>
      </c>
      <c r="HB106" s="33">
        <v>1</v>
      </c>
      <c r="HC106" s="33">
        <v>1</v>
      </c>
      <c r="HD106" s="33">
        <v>0</v>
      </c>
      <c r="HE106" s="33">
        <v>1</v>
      </c>
      <c r="HF106" s="33">
        <v>0</v>
      </c>
      <c r="HG106" s="33" t="s">
        <v>112</v>
      </c>
      <c r="HH106" s="33" t="s">
        <v>120</v>
      </c>
      <c r="HI106" s="33" t="s">
        <v>122</v>
      </c>
      <c r="HJ106" s="33" t="s">
        <v>112</v>
      </c>
      <c r="HK106" s="33" t="s">
        <v>117</v>
      </c>
      <c r="HL106" s="33" t="s">
        <v>289</v>
      </c>
      <c r="HM106" s="33" t="s">
        <v>289</v>
      </c>
      <c r="HN106" s="33" t="s">
        <v>289</v>
      </c>
      <c r="HO106" s="33" t="s">
        <v>289</v>
      </c>
      <c r="HP106" s="33" t="s">
        <v>289</v>
      </c>
      <c r="HQ106" s="33" t="s">
        <v>289</v>
      </c>
      <c r="HR106" s="33" t="s">
        <v>289</v>
      </c>
      <c r="HS106" s="33" t="s">
        <v>289</v>
      </c>
      <c r="HT106" s="33" t="s">
        <v>289</v>
      </c>
      <c r="HU106" s="33" t="s">
        <v>289</v>
      </c>
      <c r="HV106" s="33" t="s">
        <v>289</v>
      </c>
      <c r="HW106" s="33" t="s">
        <v>289</v>
      </c>
      <c r="HX106" s="33" t="s">
        <v>289</v>
      </c>
      <c r="HY106" s="33" t="s">
        <v>289</v>
      </c>
      <c r="HZ106" s="33" t="s">
        <v>289</v>
      </c>
      <c r="IA106" s="33" t="s">
        <v>289</v>
      </c>
      <c r="IB106" s="33" t="s">
        <v>289</v>
      </c>
      <c r="IC106" s="33" t="s">
        <v>289</v>
      </c>
      <c r="ID106" s="33" t="s">
        <v>289</v>
      </c>
      <c r="IE106" s="33" t="s">
        <v>289</v>
      </c>
      <c r="IF106" s="33" t="s">
        <v>289</v>
      </c>
      <c r="IG106" s="33" t="s">
        <v>289</v>
      </c>
      <c r="IH106" s="33" t="s">
        <v>289</v>
      </c>
      <c r="II106" s="33" t="s">
        <v>289</v>
      </c>
      <c r="IJ106" s="33" t="s">
        <v>289</v>
      </c>
      <c r="IK106" s="33" t="s">
        <v>289</v>
      </c>
      <c r="IL106" s="33" t="s">
        <v>289</v>
      </c>
      <c r="IM106" s="33" t="s">
        <v>289</v>
      </c>
      <c r="IN106" s="33" t="s">
        <v>289</v>
      </c>
      <c r="IO106" s="33" t="s">
        <v>289</v>
      </c>
      <c r="IP106" s="33" t="s">
        <v>289</v>
      </c>
      <c r="IQ106" s="33" t="s">
        <v>289</v>
      </c>
      <c r="IR106" s="33"/>
      <c r="IS106" s="33"/>
      <c r="IT106" s="33"/>
      <c r="IU106" s="33"/>
      <c r="IV106" s="33"/>
      <c r="IW106" s="33" t="s">
        <v>2543</v>
      </c>
      <c r="IX106" s="33" t="s">
        <v>289</v>
      </c>
      <c r="IY106" s="33">
        <v>153893548</v>
      </c>
      <c r="IZ106" s="33" t="s">
        <v>2960</v>
      </c>
      <c r="JA106" s="33" t="s">
        <v>2961</v>
      </c>
      <c r="JB106" s="33" t="s">
        <v>289</v>
      </c>
      <c r="JC106" s="33">
        <v>84</v>
      </c>
    </row>
    <row r="107" spans="2:263" x14ac:dyDescent="0.35">
      <c r="B107" s="33" t="s">
        <v>2965</v>
      </c>
      <c r="C107" s="33" t="s">
        <v>2962</v>
      </c>
      <c r="D107" s="33" t="s">
        <v>2963</v>
      </c>
      <c r="E107" s="33" t="s">
        <v>2379</v>
      </c>
      <c r="F107" s="33"/>
      <c r="G107" s="33"/>
      <c r="H107" s="33" t="s">
        <v>289</v>
      </c>
      <c r="I107" s="33" t="s">
        <v>2379</v>
      </c>
      <c r="J107" s="33" t="s">
        <v>244</v>
      </c>
      <c r="K107" s="33" t="s">
        <v>289</v>
      </c>
      <c r="L107" s="33" t="s">
        <v>245</v>
      </c>
      <c r="M107" s="33" t="s">
        <v>244</v>
      </c>
      <c r="N107" s="33" t="s">
        <v>244</v>
      </c>
      <c r="O107" s="33" t="s">
        <v>246</v>
      </c>
      <c r="P107" s="33" t="s">
        <v>289</v>
      </c>
      <c r="Q107" s="33" t="s">
        <v>247</v>
      </c>
      <c r="R107" s="33" t="s">
        <v>248</v>
      </c>
      <c r="S107" s="33" t="s">
        <v>140</v>
      </c>
      <c r="T107" s="33" t="s">
        <v>249</v>
      </c>
      <c r="U107" s="33" t="s">
        <v>248</v>
      </c>
      <c r="V107" s="33" t="s">
        <v>529</v>
      </c>
      <c r="W107" s="33" t="s">
        <v>140</v>
      </c>
      <c r="X107" s="33" t="s">
        <v>248</v>
      </c>
      <c r="Y107" s="33" t="s">
        <v>289</v>
      </c>
      <c r="Z107" s="34" t="s">
        <v>248</v>
      </c>
      <c r="AA107" s="33" t="s">
        <v>110</v>
      </c>
      <c r="AB107" s="33" t="s">
        <v>251</v>
      </c>
      <c r="AC107" s="34" t="s">
        <v>251</v>
      </c>
      <c r="AD107" s="33" t="s">
        <v>2361</v>
      </c>
      <c r="AE107" s="33" t="s">
        <v>111</v>
      </c>
      <c r="AF107" s="33" t="s">
        <v>110</v>
      </c>
      <c r="AG107" s="33" t="s">
        <v>251</v>
      </c>
      <c r="AH107" s="33" t="s">
        <v>2452</v>
      </c>
      <c r="AI107" s="33" t="s">
        <v>112</v>
      </c>
      <c r="AJ107" s="33" t="s">
        <v>289</v>
      </c>
      <c r="AK107" s="33" t="s">
        <v>112</v>
      </c>
      <c r="AL107" s="33" t="s">
        <v>289</v>
      </c>
      <c r="AM107" s="33" t="s">
        <v>2340</v>
      </c>
      <c r="AN107" s="33" t="s">
        <v>289</v>
      </c>
      <c r="AO107" s="33" t="s">
        <v>289</v>
      </c>
      <c r="AP107" s="33" t="s">
        <v>289</v>
      </c>
      <c r="AQ107" s="33" t="s">
        <v>289</v>
      </c>
      <c r="AR107" s="33" t="s">
        <v>289</v>
      </c>
      <c r="AS107" s="33" t="s">
        <v>289</v>
      </c>
      <c r="AT107" s="33" t="s">
        <v>289</v>
      </c>
      <c r="AU107" s="33" t="s">
        <v>289</v>
      </c>
      <c r="AV107" s="33" t="s">
        <v>289</v>
      </c>
      <c r="AW107" s="33" t="s">
        <v>289</v>
      </c>
      <c r="AX107" s="33" t="s">
        <v>289</v>
      </c>
      <c r="AY107" s="33" t="s">
        <v>289</v>
      </c>
      <c r="AZ107" s="33" t="s">
        <v>289</v>
      </c>
      <c r="BA107" s="33" t="s">
        <v>289</v>
      </c>
      <c r="BB107" s="33" t="s">
        <v>289</v>
      </c>
      <c r="BC107" s="33" t="s">
        <v>289</v>
      </c>
      <c r="BD107" s="33" t="s">
        <v>289</v>
      </c>
      <c r="BE107" s="33" t="s">
        <v>289</v>
      </c>
      <c r="BF107" s="33" t="s">
        <v>289</v>
      </c>
      <c r="BG107" s="33" t="s">
        <v>289</v>
      </c>
      <c r="BH107" s="33" t="s">
        <v>289</v>
      </c>
      <c r="BI107" s="33" t="s">
        <v>289</v>
      </c>
      <c r="BJ107" s="33" t="s">
        <v>289</v>
      </c>
      <c r="BK107" s="33" t="s">
        <v>289</v>
      </c>
      <c r="BL107" s="33" t="s">
        <v>289</v>
      </c>
      <c r="BM107" s="33" t="s">
        <v>289</v>
      </c>
      <c r="BN107" s="33" t="s">
        <v>289</v>
      </c>
      <c r="BO107" s="33" t="s">
        <v>289</v>
      </c>
      <c r="BP107" s="33" t="s">
        <v>289</v>
      </c>
      <c r="BQ107" s="33" t="s">
        <v>289</v>
      </c>
      <c r="BR107" s="33" t="s">
        <v>289</v>
      </c>
      <c r="BS107" s="33" t="s">
        <v>289</v>
      </c>
      <c r="BT107" s="33" t="s">
        <v>289</v>
      </c>
      <c r="BU107" s="33" t="s">
        <v>289</v>
      </c>
      <c r="BV107" s="33" t="s">
        <v>289</v>
      </c>
      <c r="BW107" s="33" t="s">
        <v>289</v>
      </c>
      <c r="BX107" s="33" t="s">
        <v>289</v>
      </c>
      <c r="BY107" s="33" t="s">
        <v>289</v>
      </c>
      <c r="BZ107" s="33" t="s">
        <v>289</v>
      </c>
      <c r="CA107" s="33" t="s">
        <v>289</v>
      </c>
      <c r="CB107" s="33" t="s">
        <v>289</v>
      </c>
      <c r="CC107" s="33" t="s">
        <v>289</v>
      </c>
      <c r="CD107" s="33" t="s">
        <v>289</v>
      </c>
      <c r="CE107" s="33" t="s">
        <v>289</v>
      </c>
      <c r="CF107" s="33" t="s">
        <v>289</v>
      </c>
      <c r="CG107" s="33" t="s">
        <v>289</v>
      </c>
      <c r="CH107" s="33" t="s">
        <v>289</v>
      </c>
      <c r="CI107" s="33" t="s">
        <v>289</v>
      </c>
      <c r="CJ107" s="33" t="s">
        <v>289</v>
      </c>
      <c r="CK107" s="33" t="s">
        <v>289</v>
      </c>
      <c r="CL107" s="33" t="s">
        <v>289</v>
      </c>
      <c r="CM107" s="33" t="s">
        <v>289</v>
      </c>
      <c r="CN107" s="33" t="s">
        <v>289</v>
      </c>
      <c r="CO107" s="33" t="s">
        <v>289</v>
      </c>
      <c r="CP107" s="33" t="s">
        <v>289</v>
      </c>
      <c r="CQ107" s="33" t="s">
        <v>289</v>
      </c>
      <c r="CR107" s="33" t="s">
        <v>289</v>
      </c>
      <c r="CS107" s="33" t="s">
        <v>289</v>
      </c>
      <c r="CT107" s="33" t="s">
        <v>289</v>
      </c>
      <c r="CU107" s="33" t="s">
        <v>289</v>
      </c>
      <c r="CV107" s="33" t="s">
        <v>289</v>
      </c>
      <c r="CW107" s="33" t="s">
        <v>289</v>
      </c>
      <c r="CX107" s="33" t="s">
        <v>289</v>
      </c>
      <c r="CY107" s="33" t="s">
        <v>289</v>
      </c>
      <c r="CZ107" s="33" t="s">
        <v>289</v>
      </c>
      <c r="DA107" s="33" t="s">
        <v>289</v>
      </c>
      <c r="DB107" s="33" t="s">
        <v>289</v>
      </c>
      <c r="DC107" s="33" t="s">
        <v>289</v>
      </c>
      <c r="DD107" s="33" t="s">
        <v>289</v>
      </c>
      <c r="DE107" s="33" t="s">
        <v>289</v>
      </c>
      <c r="DF107" s="33" t="s">
        <v>289</v>
      </c>
      <c r="DG107" s="33" t="s">
        <v>289</v>
      </c>
      <c r="DH107" s="33" t="s">
        <v>289</v>
      </c>
      <c r="DI107" s="33" t="s">
        <v>289</v>
      </c>
      <c r="DJ107" s="33" t="s">
        <v>289</v>
      </c>
      <c r="DK107" s="33" t="s">
        <v>289</v>
      </c>
      <c r="DL107" s="33" t="s">
        <v>289</v>
      </c>
      <c r="DM107" s="33" t="s">
        <v>289</v>
      </c>
      <c r="DN107" s="33" t="s">
        <v>289</v>
      </c>
      <c r="DO107" s="33" t="s">
        <v>289</v>
      </c>
      <c r="DP107" s="33" t="s">
        <v>289</v>
      </c>
      <c r="DQ107" s="33" t="s">
        <v>289</v>
      </c>
      <c r="DR107" s="33" t="s">
        <v>289</v>
      </c>
      <c r="DS107" s="33" t="s">
        <v>289</v>
      </c>
      <c r="DT107" s="33" t="s">
        <v>289</v>
      </c>
      <c r="DU107" s="33" t="s">
        <v>289</v>
      </c>
      <c r="DV107" s="33" t="s">
        <v>289</v>
      </c>
      <c r="DW107" s="33" t="s">
        <v>289</v>
      </c>
      <c r="DX107" s="33" t="s">
        <v>289</v>
      </c>
      <c r="DY107" s="33" t="s">
        <v>289</v>
      </c>
      <c r="DZ107" s="33" t="s">
        <v>289</v>
      </c>
      <c r="EA107" s="33" t="s">
        <v>289</v>
      </c>
      <c r="EB107" s="33" t="s">
        <v>289</v>
      </c>
      <c r="EC107" s="33" t="s">
        <v>289</v>
      </c>
      <c r="ED107" s="33" t="s">
        <v>289</v>
      </c>
      <c r="EE107" s="33" t="s">
        <v>289</v>
      </c>
      <c r="EF107" s="33" t="s">
        <v>289</v>
      </c>
      <c r="EG107" s="33" t="s">
        <v>289</v>
      </c>
      <c r="EH107" s="33" t="s">
        <v>289</v>
      </c>
      <c r="EI107" s="33" t="s">
        <v>289</v>
      </c>
      <c r="EJ107" s="33" t="s">
        <v>289</v>
      </c>
      <c r="EK107" s="33" t="s">
        <v>289</v>
      </c>
      <c r="EL107" s="33" t="s">
        <v>289</v>
      </c>
      <c r="EM107" s="33" t="s">
        <v>289</v>
      </c>
      <c r="EN107" s="33" t="s">
        <v>289</v>
      </c>
      <c r="EO107" s="33" t="s">
        <v>289</v>
      </c>
      <c r="EP107" s="33" t="s">
        <v>289</v>
      </c>
      <c r="EQ107" s="33" t="s">
        <v>289</v>
      </c>
      <c r="ER107" s="33" t="s">
        <v>289</v>
      </c>
      <c r="ES107" s="33" t="s">
        <v>289</v>
      </c>
      <c r="ET107" s="33" t="s">
        <v>289</v>
      </c>
      <c r="EU107" s="33" t="s">
        <v>289</v>
      </c>
      <c r="EV107" s="33" t="s">
        <v>289</v>
      </c>
      <c r="EW107" s="33" t="s">
        <v>289</v>
      </c>
      <c r="EX107" s="33" t="s">
        <v>289</v>
      </c>
      <c r="EY107" s="33" t="s">
        <v>289</v>
      </c>
      <c r="EZ107" s="33" t="s">
        <v>289</v>
      </c>
      <c r="FA107" s="33" t="s">
        <v>289</v>
      </c>
      <c r="FB107" s="33" t="s">
        <v>289</v>
      </c>
      <c r="FC107" s="34" t="s">
        <v>289</v>
      </c>
      <c r="FD107" s="34" t="s">
        <v>289</v>
      </c>
      <c r="FE107" s="33" t="s">
        <v>289</v>
      </c>
      <c r="FF107" s="33" t="s">
        <v>289</v>
      </c>
      <c r="FG107" s="33" t="s">
        <v>289</v>
      </c>
      <c r="FH107" s="33" t="s">
        <v>289</v>
      </c>
      <c r="FI107" s="33" t="s">
        <v>289</v>
      </c>
      <c r="FJ107" s="33" t="s">
        <v>289</v>
      </c>
      <c r="FK107" s="33" t="s">
        <v>289</v>
      </c>
      <c r="FL107" s="34" t="s">
        <v>289</v>
      </c>
      <c r="FM107" s="33" t="s">
        <v>289</v>
      </c>
      <c r="FN107" s="34" t="s">
        <v>289</v>
      </c>
      <c r="FO107" s="33" t="s">
        <v>289</v>
      </c>
      <c r="FP107" s="33" t="s">
        <v>289</v>
      </c>
      <c r="FQ107" s="33" t="s">
        <v>289</v>
      </c>
      <c r="FR107" s="33" t="s">
        <v>289</v>
      </c>
      <c r="FS107" s="33" t="s">
        <v>289</v>
      </c>
      <c r="FT107" s="33" t="s">
        <v>289</v>
      </c>
      <c r="FU107" s="33" t="s">
        <v>289</v>
      </c>
      <c r="FV107" s="33" t="s">
        <v>289</v>
      </c>
      <c r="FW107" s="33" t="s">
        <v>289</v>
      </c>
      <c r="FX107" s="33" t="s">
        <v>289</v>
      </c>
      <c r="FY107" s="33" t="s">
        <v>289</v>
      </c>
      <c r="FZ107" s="33" t="s">
        <v>289</v>
      </c>
      <c r="GA107" s="33" t="s">
        <v>289</v>
      </c>
      <c r="GB107" s="33" t="s">
        <v>289</v>
      </c>
      <c r="GC107" s="33" t="s">
        <v>289</v>
      </c>
      <c r="GD107" s="33" t="s">
        <v>289</v>
      </c>
      <c r="GE107" s="33" t="s">
        <v>289</v>
      </c>
      <c r="GF107" s="33" t="s">
        <v>289</v>
      </c>
      <c r="GG107" s="33" t="s">
        <v>289</v>
      </c>
      <c r="GH107" s="33" t="s">
        <v>289</v>
      </c>
      <c r="GI107" s="33" t="s">
        <v>289</v>
      </c>
      <c r="GJ107" s="33" t="s">
        <v>289</v>
      </c>
      <c r="GK107" s="33" t="s">
        <v>289</v>
      </c>
      <c r="GL107" s="33" t="s">
        <v>289</v>
      </c>
      <c r="GM107" s="33" t="s">
        <v>289</v>
      </c>
      <c r="GN107" s="33" t="s">
        <v>289</v>
      </c>
      <c r="GO107" s="33" t="s">
        <v>289</v>
      </c>
      <c r="GP107" s="33" t="s">
        <v>289</v>
      </c>
      <c r="GQ107" s="33" t="s">
        <v>289</v>
      </c>
      <c r="GR107" s="33" t="s">
        <v>289</v>
      </c>
      <c r="GS107" s="33" t="s">
        <v>289</v>
      </c>
      <c r="GT107" s="33" t="s">
        <v>289</v>
      </c>
      <c r="GU107" s="33" t="s">
        <v>289</v>
      </c>
      <c r="GV107" s="33" t="s">
        <v>289</v>
      </c>
      <c r="GW107" s="33" t="s">
        <v>289</v>
      </c>
      <c r="GX107" s="33" t="s">
        <v>289</v>
      </c>
      <c r="GY107" s="33" t="s">
        <v>289</v>
      </c>
      <c r="GZ107" s="33" t="s">
        <v>289</v>
      </c>
      <c r="HA107" s="33" t="s">
        <v>289</v>
      </c>
      <c r="HB107" s="33" t="s">
        <v>289</v>
      </c>
      <c r="HC107" s="33" t="s">
        <v>289</v>
      </c>
      <c r="HD107" s="33" t="s">
        <v>289</v>
      </c>
      <c r="HE107" s="33" t="s">
        <v>289</v>
      </c>
      <c r="HF107" s="33" t="s">
        <v>289</v>
      </c>
      <c r="HG107" s="33" t="s">
        <v>289</v>
      </c>
      <c r="HH107" s="33" t="s">
        <v>289</v>
      </c>
      <c r="HI107" s="33" t="s">
        <v>289</v>
      </c>
      <c r="HJ107" s="33" t="s">
        <v>289</v>
      </c>
      <c r="HK107" s="33" t="s">
        <v>289</v>
      </c>
      <c r="HL107" s="33" t="s">
        <v>2453</v>
      </c>
      <c r="HM107" s="33" t="s">
        <v>289</v>
      </c>
      <c r="HN107" s="33" t="s">
        <v>2781</v>
      </c>
      <c r="HO107" s="33" t="s">
        <v>289</v>
      </c>
      <c r="HP107" s="33" t="s">
        <v>2782</v>
      </c>
      <c r="HQ107" s="33" t="s">
        <v>2783</v>
      </c>
      <c r="HR107" s="33" t="s">
        <v>2783</v>
      </c>
      <c r="HS107" s="33" t="s">
        <v>2457</v>
      </c>
      <c r="HT107" s="33" t="s">
        <v>745</v>
      </c>
      <c r="HU107" s="33" t="s">
        <v>2458</v>
      </c>
      <c r="HV107" s="33" t="s">
        <v>289</v>
      </c>
      <c r="HW107" s="33" t="s">
        <v>289</v>
      </c>
      <c r="HX107" s="33" t="s">
        <v>289</v>
      </c>
      <c r="HY107" s="33" t="s">
        <v>289</v>
      </c>
      <c r="HZ107" s="33" t="s">
        <v>289</v>
      </c>
      <c r="IA107" s="33">
        <v>5</v>
      </c>
      <c r="IB107" s="33" t="s">
        <v>289</v>
      </c>
      <c r="IC107" s="33" t="s">
        <v>176</v>
      </c>
      <c r="ID107" s="33">
        <v>5</v>
      </c>
      <c r="IE107" s="33" t="s">
        <v>112</v>
      </c>
      <c r="IF107" s="33" t="s">
        <v>2964</v>
      </c>
      <c r="IG107" s="33">
        <v>0</v>
      </c>
      <c r="IH107" s="33">
        <v>0</v>
      </c>
      <c r="II107" s="33">
        <v>0</v>
      </c>
      <c r="IJ107" s="33">
        <v>1</v>
      </c>
      <c r="IK107" s="33">
        <v>0</v>
      </c>
      <c r="IL107" s="33">
        <v>1</v>
      </c>
      <c r="IM107" s="33">
        <v>1</v>
      </c>
      <c r="IN107" s="33">
        <v>0</v>
      </c>
      <c r="IO107" s="33">
        <v>0</v>
      </c>
      <c r="IP107" s="33">
        <v>0</v>
      </c>
      <c r="IQ107" s="33" t="s">
        <v>289</v>
      </c>
      <c r="IR107" s="33"/>
      <c r="IS107" s="33"/>
      <c r="IT107" s="33"/>
      <c r="IU107" s="33"/>
      <c r="IV107" s="33"/>
      <c r="IW107" s="33" t="s">
        <v>289</v>
      </c>
      <c r="IX107" s="33" t="s">
        <v>289</v>
      </c>
      <c r="IY107" s="33">
        <v>153729602</v>
      </c>
      <c r="IZ107" s="33" t="s">
        <v>2965</v>
      </c>
      <c r="JA107" s="33" t="s">
        <v>2966</v>
      </c>
      <c r="JB107" s="33" t="s">
        <v>289</v>
      </c>
      <c r="JC107" s="33">
        <v>74</v>
      </c>
    </row>
    <row r="108" spans="2:263" x14ac:dyDescent="0.35">
      <c r="B108" s="33" t="s">
        <v>2969</v>
      </c>
      <c r="C108" s="33" t="s">
        <v>2967</v>
      </c>
      <c r="D108" s="33" t="s">
        <v>2968</v>
      </c>
      <c r="E108" s="33" t="s">
        <v>2379</v>
      </c>
      <c r="F108" s="33"/>
      <c r="G108" s="33"/>
      <c r="H108" s="33" t="s">
        <v>289</v>
      </c>
      <c r="I108" s="33" t="s">
        <v>2379</v>
      </c>
      <c r="J108" s="33" t="s">
        <v>244</v>
      </c>
      <c r="K108" s="33" t="s">
        <v>289</v>
      </c>
      <c r="L108" s="33" t="s">
        <v>245</v>
      </c>
      <c r="M108" s="33" t="s">
        <v>244</v>
      </c>
      <c r="N108" s="33" t="s">
        <v>244</v>
      </c>
      <c r="O108" s="33" t="s">
        <v>246</v>
      </c>
      <c r="P108" s="33" t="s">
        <v>289</v>
      </c>
      <c r="Q108" s="33" t="s">
        <v>247</v>
      </c>
      <c r="R108" s="33" t="s">
        <v>248</v>
      </c>
      <c r="S108" s="33" t="s">
        <v>140</v>
      </c>
      <c r="T108" s="33" t="s">
        <v>249</v>
      </c>
      <c r="U108" s="33" t="s">
        <v>248</v>
      </c>
      <c r="V108" s="33" t="s">
        <v>529</v>
      </c>
      <c r="W108" s="33" t="s">
        <v>140</v>
      </c>
      <c r="X108" s="33" t="s">
        <v>248</v>
      </c>
      <c r="Y108" s="33" t="s">
        <v>289</v>
      </c>
      <c r="Z108" s="34" t="s">
        <v>248</v>
      </c>
      <c r="AA108" s="33" t="s">
        <v>110</v>
      </c>
      <c r="AB108" s="33" t="s">
        <v>251</v>
      </c>
      <c r="AC108" s="34" t="s">
        <v>251</v>
      </c>
      <c r="AD108" s="33" t="s">
        <v>2361</v>
      </c>
      <c r="AE108" s="33" t="s">
        <v>111</v>
      </c>
      <c r="AF108" s="33" t="s">
        <v>110</v>
      </c>
      <c r="AG108" s="33" t="s">
        <v>251</v>
      </c>
      <c r="AH108" s="33" t="s">
        <v>2452</v>
      </c>
      <c r="AI108" s="33" t="s">
        <v>112</v>
      </c>
      <c r="AJ108" s="33" t="s">
        <v>289</v>
      </c>
      <c r="AK108" s="33" t="s">
        <v>112</v>
      </c>
      <c r="AL108" s="33" t="s">
        <v>289</v>
      </c>
      <c r="AM108" s="33" t="s">
        <v>2340</v>
      </c>
      <c r="AN108" s="33" t="s">
        <v>289</v>
      </c>
      <c r="AO108" s="33" t="s">
        <v>289</v>
      </c>
      <c r="AP108" s="33" t="s">
        <v>289</v>
      </c>
      <c r="AQ108" s="33" t="s">
        <v>289</v>
      </c>
      <c r="AR108" s="33" t="s">
        <v>289</v>
      </c>
      <c r="AS108" s="33" t="s">
        <v>289</v>
      </c>
      <c r="AT108" s="33" t="s">
        <v>289</v>
      </c>
      <c r="AU108" s="33" t="s">
        <v>289</v>
      </c>
      <c r="AV108" s="33" t="s">
        <v>289</v>
      </c>
      <c r="AW108" s="33" t="s">
        <v>289</v>
      </c>
      <c r="AX108" s="33" t="s">
        <v>289</v>
      </c>
      <c r="AY108" s="33" t="s">
        <v>289</v>
      </c>
      <c r="AZ108" s="33" t="s">
        <v>289</v>
      </c>
      <c r="BA108" s="33" t="s">
        <v>289</v>
      </c>
      <c r="BB108" s="33" t="s">
        <v>289</v>
      </c>
      <c r="BC108" s="33" t="s">
        <v>289</v>
      </c>
      <c r="BD108" s="33" t="s">
        <v>289</v>
      </c>
      <c r="BE108" s="33" t="s">
        <v>289</v>
      </c>
      <c r="BF108" s="33" t="s">
        <v>289</v>
      </c>
      <c r="BG108" s="33" t="s">
        <v>289</v>
      </c>
      <c r="BH108" s="33" t="s">
        <v>289</v>
      </c>
      <c r="BI108" s="33" t="s">
        <v>289</v>
      </c>
      <c r="BJ108" s="33" t="s">
        <v>289</v>
      </c>
      <c r="BK108" s="33" t="s">
        <v>289</v>
      </c>
      <c r="BL108" s="33" t="s">
        <v>289</v>
      </c>
      <c r="BM108" s="33" t="s">
        <v>289</v>
      </c>
      <c r="BN108" s="33" t="s">
        <v>289</v>
      </c>
      <c r="BO108" s="33" t="s">
        <v>289</v>
      </c>
      <c r="BP108" s="33" t="s">
        <v>289</v>
      </c>
      <c r="BQ108" s="33" t="s">
        <v>289</v>
      </c>
      <c r="BR108" s="33" t="s">
        <v>289</v>
      </c>
      <c r="BS108" s="33" t="s">
        <v>289</v>
      </c>
      <c r="BT108" s="33" t="s">
        <v>289</v>
      </c>
      <c r="BU108" s="33" t="s">
        <v>289</v>
      </c>
      <c r="BV108" s="33" t="s">
        <v>289</v>
      </c>
      <c r="BW108" s="33" t="s">
        <v>289</v>
      </c>
      <c r="BX108" s="33" t="s">
        <v>289</v>
      </c>
      <c r="BY108" s="33" t="s">
        <v>289</v>
      </c>
      <c r="BZ108" s="33" t="s">
        <v>289</v>
      </c>
      <c r="CA108" s="33" t="s">
        <v>289</v>
      </c>
      <c r="CB108" s="33" t="s">
        <v>289</v>
      </c>
      <c r="CC108" s="33" t="s">
        <v>289</v>
      </c>
      <c r="CD108" s="33" t="s">
        <v>289</v>
      </c>
      <c r="CE108" s="33" t="s">
        <v>289</v>
      </c>
      <c r="CF108" s="33" t="s">
        <v>289</v>
      </c>
      <c r="CG108" s="33" t="s">
        <v>289</v>
      </c>
      <c r="CH108" s="33" t="s">
        <v>289</v>
      </c>
      <c r="CI108" s="33" t="s">
        <v>289</v>
      </c>
      <c r="CJ108" s="33" t="s">
        <v>289</v>
      </c>
      <c r="CK108" s="33" t="s">
        <v>289</v>
      </c>
      <c r="CL108" s="33" t="s">
        <v>289</v>
      </c>
      <c r="CM108" s="33" t="s">
        <v>289</v>
      </c>
      <c r="CN108" s="33" t="s">
        <v>289</v>
      </c>
      <c r="CO108" s="33" t="s">
        <v>289</v>
      </c>
      <c r="CP108" s="33" t="s">
        <v>289</v>
      </c>
      <c r="CQ108" s="33" t="s">
        <v>289</v>
      </c>
      <c r="CR108" s="33" t="s">
        <v>289</v>
      </c>
      <c r="CS108" s="33" t="s">
        <v>289</v>
      </c>
      <c r="CT108" s="33" t="s">
        <v>289</v>
      </c>
      <c r="CU108" s="33" t="s">
        <v>289</v>
      </c>
      <c r="CV108" s="33" t="s">
        <v>289</v>
      </c>
      <c r="CW108" s="33" t="s">
        <v>289</v>
      </c>
      <c r="CX108" s="33" t="s">
        <v>289</v>
      </c>
      <c r="CY108" s="33" t="s">
        <v>289</v>
      </c>
      <c r="CZ108" s="33" t="s">
        <v>289</v>
      </c>
      <c r="DA108" s="33" t="s">
        <v>289</v>
      </c>
      <c r="DB108" s="33" t="s">
        <v>289</v>
      </c>
      <c r="DC108" s="33" t="s">
        <v>289</v>
      </c>
      <c r="DD108" s="33" t="s">
        <v>289</v>
      </c>
      <c r="DE108" s="33" t="s">
        <v>289</v>
      </c>
      <c r="DF108" s="33" t="s">
        <v>289</v>
      </c>
      <c r="DG108" s="33" t="s">
        <v>289</v>
      </c>
      <c r="DH108" s="33" t="s">
        <v>289</v>
      </c>
      <c r="DI108" s="33" t="s">
        <v>289</v>
      </c>
      <c r="DJ108" s="33" t="s">
        <v>289</v>
      </c>
      <c r="DK108" s="33" t="s">
        <v>289</v>
      </c>
      <c r="DL108" s="33" t="s">
        <v>289</v>
      </c>
      <c r="DM108" s="33" t="s">
        <v>289</v>
      </c>
      <c r="DN108" s="33" t="s">
        <v>289</v>
      </c>
      <c r="DO108" s="33" t="s">
        <v>289</v>
      </c>
      <c r="DP108" s="33" t="s">
        <v>289</v>
      </c>
      <c r="DQ108" s="33" t="s">
        <v>289</v>
      </c>
      <c r="DR108" s="33" t="s">
        <v>289</v>
      </c>
      <c r="DS108" s="33" t="s">
        <v>289</v>
      </c>
      <c r="DT108" s="33" t="s">
        <v>289</v>
      </c>
      <c r="DU108" s="33" t="s">
        <v>289</v>
      </c>
      <c r="DV108" s="33" t="s">
        <v>289</v>
      </c>
      <c r="DW108" s="33" t="s">
        <v>289</v>
      </c>
      <c r="DX108" s="33" t="s">
        <v>289</v>
      </c>
      <c r="DY108" s="33" t="s">
        <v>289</v>
      </c>
      <c r="DZ108" s="33" t="s">
        <v>289</v>
      </c>
      <c r="EA108" s="33" t="s">
        <v>289</v>
      </c>
      <c r="EB108" s="33" t="s">
        <v>289</v>
      </c>
      <c r="EC108" s="33" t="s">
        <v>289</v>
      </c>
      <c r="ED108" s="33" t="s">
        <v>289</v>
      </c>
      <c r="EE108" s="33" t="s">
        <v>289</v>
      </c>
      <c r="EF108" s="33" t="s">
        <v>289</v>
      </c>
      <c r="EG108" s="33" t="s">
        <v>289</v>
      </c>
      <c r="EH108" s="33" t="s">
        <v>289</v>
      </c>
      <c r="EI108" s="33" t="s">
        <v>289</v>
      </c>
      <c r="EJ108" s="33" t="s">
        <v>289</v>
      </c>
      <c r="EK108" s="33" t="s">
        <v>289</v>
      </c>
      <c r="EL108" s="33" t="s">
        <v>289</v>
      </c>
      <c r="EM108" s="33" t="s">
        <v>289</v>
      </c>
      <c r="EN108" s="33" t="s">
        <v>289</v>
      </c>
      <c r="EO108" s="33" t="s">
        <v>289</v>
      </c>
      <c r="EP108" s="33" t="s">
        <v>289</v>
      </c>
      <c r="EQ108" s="33" t="s">
        <v>289</v>
      </c>
      <c r="ER108" s="33" t="s">
        <v>289</v>
      </c>
      <c r="ES108" s="33" t="s">
        <v>289</v>
      </c>
      <c r="ET108" s="33" t="s">
        <v>289</v>
      </c>
      <c r="EU108" s="33" t="s">
        <v>289</v>
      </c>
      <c r="EV108" s="33" t="s">
        <v>289</v>
      </c>
      <c r="EW108" s="33" t="s">
        <v>289</v>
      </c>
      <c r="EX108" s="33" t="s">
        <v>289</v>
      </c>
      <c r="EY108" s="33" t="s">
        <v>289</v>
      </c>
      <c r="EZ108" s="33" t="s">
        <v>289</v>
      </c>
      <c r="FA108" s="33" t="s">
        <v>289</v>
      </c>
      <c r="FB108" s="33" t="s">
        <v>289</v>
      </c>
      <c r="FC108" s="34" t="s">
        <v>289</v>
      </c>
      <c r="FD108" s="34" t="s">
        <v>289</v>
      </c>
      <c r="FE108" s="33" t="s">
        <v>289</v>
      </c>
      <c r="FF108" s="33" t="s">
        <v>289</v>
      </c>
      <c r="FG108" s="33" t="s">
        <v>289</v>
      </c>
      <c r="FH108" s="33" t="s">
        <v>289</v>
      </c>
      <c r="FI108" s="33" t="s">
        <v>289</v>
      </c>
      <c r="FJ108" s="33" t="s">
        <v>289</v>
      </c>
      <c r="FK108" s="33" t="s">
        <v>289</v>
      </c>
      <c r="FL108" s="34" t="s">
        <v>289</v>
      </c>
      <c r="FM108" s="33" t="s">
        <v>289</v>
      </c>
      <c r="FN108" s="34" t="s">
        <v>289</v>
      </c>
      <c r="FO108" s="33" t="s">
        <v>289</v>
      </c>
      <c r="FP108" s="33" t="s">
        <v>289</v>
      </c>
      <c r="FQ108" s="33" t="s">
        <v>289</v>
      </c>
      <c r="FR108" s="33" t="s">
        <v>289</v>
      </c>
      <c r="FS108" s="33" t="s">
        <v>289</v>
      </c>
      <c r="FT108" s="33" t="s">
        <v>289</v>
      </c>
      <c r="FU108" s="33" t="s">
        <v>289</v>
      </c>
      <c r="FV108" s="33" t="s">
        <v>289</v>
      </c>
      <c r="FW108" s="33" t="s">
        <v>289</v>
      </c>
      <c r="FX108" s="33" t="s">
        <v>289</v>
      </c>
      <c r="FY108" s="33" t="s">
        <v>289</v>
      </c>
      <c r="FZ108" s="33" t="s">
        <v>289</v>
      </c>
      <c r="GA108" s="33" t="s">
        <v>289</v>
      </c>
      <c r="GB108" s="33" t="s">
        <v>289</v>
      </c>
      <c r="GC108" s="33" t="s">
        <v>289</v>
      </c>
      <c r="GD108" s="33" t="s">
        <v>289</v>
      </c>
      <c r="GE108" s="33" t="s">
        <v>289</v>
      </c>
      <c r="GF108" s="33" t="s">
        <v>289</v>
      </c>
      <c r="GG108" s="33" t="s">
        <v>289</v>
      </c>
      <c r="GH108" s="33" t="s">
        <v>289</v>
      </c>
      <c r="GI108" s="33" t="s">
        <v>289</v>
      </c>
      <c r="GJ108" s="33" t="s">
        <v>289</v>
      </c>
      <c r="GK108" s="33" t="s">
        <v>289</v>
      </c>
      <c r="GL108" s="33" t="s">
        <v>289</v>
      </c>
      <c r="GM108" s="33" t="s">
        <v>289</v>
      </c>
      <c r="GN108" s="33" t="s">
        <v>289</v>
      </c>
      <c r="GO108" s="33" t="s">
        <v>289</v>
      </c>
      <c r="GP108" s="33" t="s">
        <v>289</v>
      </c>
      <c r="GQ108" s="33" t="s">
        <v>289</v>
      </c>
      <c r="GR108" s="33" t="s">
        <v>289</v>
      </c>
      <c r="GS108" s="33" t="s">
        <v>289</v>
      </c>
      <c r="GT108" s="33" t="s">
        <v>289</v>
      </c>
      <c r="GU108" s="33" t="s">
        <v>289</v>
      </c>
      <c r="GV108" s="33" t="s">
        <v>289</v>
      </c>
      <c r="GW108" s="33" t="s">
        <v>289</v>
      </c>
      <c r="GX108" s="33" t="s">
        <v>289</v>
      </c>
      <c r="GY108" s="33" t="s">
        <v>289</v>
      </c>
      <c r="GZ108" s="33" t="s">
        <v>289</v>
      </c>
      <c r="HA108" s="33" t="s">
        <v>289</v>
      </c>
      <c r="HB108" s="33" t="s">
        <v>289</v>
      </c>
      <c r="HC108" s="33" t="s">
        <v>289</v>
      </c>
      <c r="HD108" s="33" t="s">
        <v>289</v>
      </c>
      <c r="HE108" s="33" t="s">
        <v>289</v>
      </c>
      <c r="HF108" s="33" t="s">
        <v>289</v>
      </c>
      <c r="HG108" s="33" t="s">
        <v>289</v>
      </c>
      <c r="HH108" s="33" t="s">
        <v>289</v>
      </c>
      <c r="HI108" s="33" t="s">
        <v>289</v>
      </c>
      <c r="HJ108" s="33" t="s">
        <v>289</v>
      </c>
      <c r="HK108" s="33" t="s">
        <v>289</v>
      </c>
      <c r="HL108" s="33" t="s">
        <v>2453</v>
      </c>
      <c r="HM108" s="33" t="s">
        <v>289</v>
      </c>
      <c r="HN108" s="33" t="s">
        <v>2868</v>
      </c>
      <c r="HO108" s="33" t="s">
        <v>289</v>
      </c>
      <c r="HP108" s="33" t="s">
        <v>2869</v>
      </c>
      <c r="HQ108" s="33" t="s">
        <v>2870</v>
      </c>
      <c r="HR108" s="33" t="s">
        <v>2870</v>
      </c>
      <c r="HS108" s="33" t="s">
        <v>2457</v>
      </c>
      <c r="HT108" s="33" t="s">
        <v>745</v>
      </c>
      <c r="HU108" s="33" t="s">
        <v>2458</v>
      </c>
      <c r="HV108" s="33" t="s">
        <v>289</v>
      </c>
      <c r="HW108" s="33" t="s">
        <v>289</v>
      </c>
      <c r="HX108" s="33" t="s">
        <v>289</v>
      </c>
      <c r="HY108" s="33" t="s">
        <v>289</v>
      </c>
      <c r="HZ108" s="33" t="s">
        <v>289</v>
      </c>
      <c r="IA108" s="33">
        <v>5</v>
      </c>
      <c r="IB108" s="33" t="s">
        <v>289</v>
      </c>
      <c r="IC108" s="33" t="s">
        <v>176</v>
      </c>
      <c r="ID108" s="33">
        <v>5</v>
      </c>
      <c r="IE108" s="33" t="s">
        <v>112</v>
      </c>
      <c r="IF108" s="33" t="s">
        <v>140</v>
      </c>
      <c r="IG108" s="33">
        <v>0</v>
      </c>
      <c r="IH108" s="33">
        <v>0</v>
      </c>
      <c r="II108" s="33">
        <v>0</v>
      </c>
      <c r="IJ108" s="33">
        <v>0</v>
      </c>
      <c r="IK108" s="33">
        <v>0</v>
      </c>
      <c r="IL108" s="33">
        <v>0</v>
      </c>
      <c r="IM108" s="33">
        <v>0</v>
      </c>
      <c r="IN108" s="33">
        <v>0</v>
      </c>
      <c r="IO108" s="33">
        <v>0</v>
      </c>
      <c r="IP108" s="33">
        <v>1</v>
      </c>
      <c r="IQ108" s="33" t="s">
        <v>289</v>
      </c>
      <c r="IR108" s="33"/>
      <c r="IS108" s="33"/>
      <c r="IT108" s="33"/>
      <c r="IU108" s="33"/>
      <c r="IV108" s="33"/>
      <c r="IW108" s="33" t="s">
        <v>289</v>
      </c>
      <c r="IX108" s="33" t="s">
        <v>289</v>
      </c>
      <c r="IY108" s="33">
        <v>153729924</v>
      </c>
      <c r="IZ108" s="33" t="s">
        <v>2969</v>
      </c>
      <c r="JA108" s="33" t="s">
        <v>2970</v>
      </c>
      <c r="JB108" s="33" t="s">
        <v>289</v>
      </c>
      <c r="JC108" s="33">
        <v>75</v>
      </c>
    </row>
    <row r="109" spans="2:263" x14ac:dyDescent="0.35">
      <c r="B109" s="33" t="s">
        <v>2974</v>
      </c>
      <c r="C109" s="33" t="s">
        <v>2971</v>
      </c>
      <c r="D109" s="33" t="s">
        <v>2972</v>
      </c>
      <c r="E109" s="33" t="s">
        <v>2472</v>
      </c>
      <c r="F109" s="33"/>
      <c r="G109" s="33"/>
      <c r="H109" s="33" t="s">
        <v>289</v>
      </c>
      <c r="I109" s="33" t="s">
        <v>2472</v>
      </c>
      <c r="J109" s="33" t="s">
        <v>104</v>
      </c>
      <c r="K109" s="33" t="s">
        <v>289</v>
      </c>
      <c r="L109" s="33" t="s">
        <v>105</v>
      </c>
      <c r="M109" s="33" t="s">
        <v>104</v>
      </c>
      <c r="N109" s="33" t="s">
        <v>104</v>
      </c>
      <c r="O109" s="33" t="s">
        <v>2594</v>
      </c>
      <c r="P109" s="33" t="s">
        <v>289</v>
      </c>
      <c r="Q109" s="33" t="s">
        <v>107</v>
      </c>
      <c r="R109" s="33" t="s">
        <v>839</v>
      </c>
      <c r="S109" s="33" t="s">
        <v>1646</v>
      </c>
      <c r="T109" s="33" t="s">
        <v>611</v>
      </c>
      <c r="U109" s="33" t="s">
        <v>839</v>
      </c>
      <c r="V109" s="33" t="s">
        <v>1645</v>
      </c>
      <c r="W109" s="33" t="s">
        <v>1646</v>
      </c>
      <c r="X109" s="33" t="s">
        <v>2595</v>
      </c>
      <c r="Y109" s="33" t="s">
        <v>289</v>
      </c>
      <c r="Z109" s="34" t="s">
        <v>2595</v>
      </c>
      <c r="AA109" s="33" t="s">
        <v>2788</v>
      </c>
      <c r="AB109" s="33" t="s">
        <v>289</v>
      </c>
      <c r="AC109" s="34" t="s">
        <v>2788</v>
      </c>
      <c r="AD109" s="33" t="s">
        <v>2326</v>
      </c>
      <c r="AE109" s="33" t="s">
        <v>2597</v>
      </c>
      <c r="AF109" s="33" t="s">
        <v>289</v>
      </c>
      <c r="AG109" s="33" t="s">
        <v>289</v>
      </c>
      <c r="AH109" s="33" t="s">
        <v>2452</v>
      </c>
      <c r="AI109" s="33" t="s">
        <v>112</v>
      </c>
      <c r="AJ109" s="33" t="s">
        <v>289</v>
      </c>
      <c r="AK109" s="33" t="s">
        <v>112</v>
      </c>
      <c r="AL109" s="33" t="s">
        <v>289</v>
      </c>
      <c r="AM109" s="33" t="s">
        <v>2328</v>
      </c>
      <c r="AN109" s="33" t="s">
        <v>289</v>
      </c>
      <c r="AO109" s="33" t="s">
        <v>289</v>
      </c>
      <c r="AP109" s="33" t="s">
        <v>289</v>
      </c>
      <c r="AQ109" s="33" t="s">
        <v>289</v>
      </c>
      <c r="AR109" s="33" t="s">
        <v>289</v>
      </c>
      <c r="AS109" s="33" t="s">
        <v>289</v>
      </c>
      <c r="AT109" s="33" t="s">
        <v>289</v>
      </c>
      <c r="AU109" s="33" t="s">
        <v>289</v>
      </c>
      <c r="AV109" s="33" t="s">
        <v>289</v>
      </c>
      <c r="AW109" s="33" t="s">
        <v>289</v>
      </c>
      <c r="AX109" s="33" t="s">
        <v>289</v>
      </c>
      <c r="AY109" s="33" t="s">
        <v>289</v>
      </c>
      <c r="AZ109" s="33" t="s">
        <v>289</v>
      </c>
      <c r="BA109" s="33" t="s">
        <v>289</v>
      </c>
      <c r="BB109" s="33" t="s">
        <v>289</v>
      </c>
      <c r="BC109" s="33" t="s">
        <v>289</v>
      </c>
      <c r="BD109" s="33" t="s">
        <v>289</v>
      </c>
      <c r="BE109" s="33" t="s">
        <v>289</v>
      </c>
      <c r="BF109" s="33" t="s">
        <v>289</v>
      </c>
      <c r="BG109" s="33" t="s">
        <v>289</v>
      </c>
      <c r="BH109" s="33" t="s">
        <v>289</v>
      </c>
      <c r="BI109" s="33" t="s">
        <v>289</v>
      </c>
      <c r="BJ109" s="33" t="s">
        <v>289</v>
      </c>
      <c r="BK109" s="33" t="s">
        <v>289</v>
      </c>
      <c r="BL109" s="33" t="s">
        <v>289</v>
      </c>
      <c r="BM109" s="33" t="s">
        <v>289</v>
      </c>
      <c r="BN109" s="33" t="s">
        <v>289</v>
      </c>
      <c r="BO109" s="33" t="s">
        <v>289</v>
      </c>
      <c r="BP109" s="33" t="s">
        <v>289</v>
      </c>
      <c r="BQ109" s="33" t="s">
        <v>289</v>
      </c>
      <c r="BR109" s="33" t="s">
        <v>289</v>
      </c>
      <c r="BS109" s="33" t="s">
        <v>289</v>
      </c>
      <c r="BT109" s="33" t="s">
        <v>289</v>
      </c>
      <c r="BU109" s="33" t="s">
        <v>289</v>
      </c>
      <c r="BV109" s="33" t="s">
        <v>289</v>
      </c>
      <c r="BW109" s="33" t="s">
        <v>289</v>
      </c>
      <c r="BX109" s="33" t="s">
        <v>289</v>
      </c>
      <c r="BY109" s="33" t="s">
        <v>289</v>
      </c>
      <c r="BZ109" s="33" t="s">
        <v>289</v>
      </c>
      <c r="CA109" s="33" t="s">
        <v>289</v>
      </c>
      <c r="CB109" s="33" t="s">
        <v>289</v>
      </c>
      <c r="CC109" s="33" t="s">
        <v>289</v>
      </c>
      <c r="CD109" s="33" t="s">
        <v>289</v>
      </c>
      <c r="CE109" s="33" t="s">
        <v>289</v>
      </c>
      <c r="CF109" s="33" t="s">
        <v>289</v>
      </c>
      <c r="CG109" s="33" t="s">
        <v>289</v>
      </c>
      <c r="CH109" s="33" t="s">
        <v>289</v>
      </c>
      <c r="CI109" s="33" t="s">
        <v>289</v>
      </c>
      <c r="CJ109" s="33" t="s">
        <v>289</v>
      </c>
      <c r="CK109" s="33" t="s">
        <v>289</v>
      </c>
      <c r="CL109" s="33" t="s">
        <v>289</v>
      </c>
      <c r="CM109" s="33" t="s">
        <v>289</v>
      </c>
      <c r="CN109" s="33" t="s">
        <v>289</v>
      </c>
      <c r="CO109" s="33" t="s">
        <v>289</v>
      </c>
      <c r="CP109" s="33" t="s">
        <v>289</v>
      </c>
      <c r="CQ109" s="33" t="s">
        <v>289</v>
      </c>
      <c r="CR109" s="33" t="s">
        <v>289</v>
      </c>
      <c r="CS109" s="33" t="s">
        <v>289</v>
      </c>
      <c r="CT109" s="33" t="s">
        <v>289</v>
      </c>
      <c r="CU109" s="33" t="s">
        <v>289</v>
      </c>
      <c r="CV109" s="33" t="s">
        <v>289</v>
      </c>
      <c r="CW109" s="33" t="s">
        <v>289</v>
      </c>
      <c r="CX109" s="33" t="s">
        <v>289</v>
      </c>
      <c r="CY109" s="33" t="s">
        <v>289</v>
      </c>
      <c r="CZ109" s="33" t="s">
        <v>289</v>
      </c>
      <c r="DA109" s="33" t="s">
        <v>289</v>
      </c>
      <c r="DB109" s="33" t="s">
        <v>289</v>
      </c>
      <c r="DC109" s="33" t="s">
        <v>289</v>
      </c>
      <c r="DD109" s="33" t="s">
        <v>289</v>
      </c>
      <c r="DE109" s="33" t="s">
        <v>289</v>
      </c>
      <c r="DF109" s="33" t="s">
        <v>289</v>
      </c>
      <c r="DG109" s="33" t="s">
        <v>289</v>
      </c>
      <c r="DH109" s="33" t="s">
        <v>289</v>
      </c>
      <c r="DI109" s="33" t="s">
        <v>289</v>
      </c>
      <c r="DJ109" s="33" t="s">
        <v>289</v>
      </c>
      <c r="DK109" s="33" t="s">
        <v>289</v>
      </c>
      <c r="DL109" s="33" t="s">
        <v>289</v>
      </c>
      <c r="DM109" s="33" t="s">
        <v>289</v>
      </c>
      <c r="DN109" s="33" t="s">
        <v>289</v>
      </c>
      <c r="DO109" s="33" t="s">
        <v>289</v>
      </c>
      <c r="DP109" s="33" t="s">
        <v>289</v>
      </c>
      <c r="DQ109" s="33" t="s">
        <v>289</v>
      </c>
      <c r="DR109" s="33" t="s">
        <v>289</v>
      </c>
      <c r="DS109" s="33" t="s">
        <v>289</v>
      </c>
      <c r="DT109" s="33" t="s">
        <v>289</v>
      </c>
      <c r="DU109" s="33" t="s">
        <v>289</v>
      </c>
      <c r="DV109" s="33" t="s">
        <v>289</v>
      </c>
      <c r="DW109" s="33" t="s">
        <v>289</v>
      </c>
      <c r="DX109" s="33" t="s">
        <v>289</v>
      </c>
      <c r="DY109" s="33" t="s">
        <v>289</v>
      </c>
      <c r="DZ109" s="33" t="s">
        <v>289</v>
      </c>
      <c r="EA109" s="33" t="s">
        <v>289</v>
      </c>
      <c r="EB109" s="33" t="s">
        <v>289</v>
      </c>
      <c r="EC109" s="33" t="s">
        <v>289</v>
      </c>
      <c r="ED109" s="33" t="s">
        <v>289</v>
      </c>
      <c r="EE109" s="33" t="s">
        <v>289</v>
      </c>
      <c r="EF109" s="33" t="s">
        <v>289</v>
      </c>
      <c r="EG109" s="33" t="s">
        <v>289</v>
      </c>
      <c r="EH109" s="33" t="s">
        <v>289</v>
      </c>
      <c r="EI109" s="33" t="s">
        <v>289</v>
      </c>
      <c r="EJ109" s="33" t="s">
        <v>289</v>
      </c>
      <c r="EK109" s="33" t="s">
        <v>289</v>
      </c>
      <c r="EL109" s="33" t="s">
        <v>289</v>
      </c>
      <c r="EM109" s="33" t="s">
        <v>289</v>
      </c>
      <c r="EN109" s="33" t="s">
        <v>289</v>
      </c>
      <c r="EO109" s="33" t="s">
        <v>289</v>
      </c>
      <c r="EP109" s="33" t="s">
        <v>289</v>
      </c>
      <c r="EQ109" s="33" t="s">
        <v>289</v>
      </c>
      <c r="ER109" s="33" t="s">
        <v>289</v>
      </c>
      <c r="ES109" s="33" t="s">
        <v>289</v>
      </c>
      <c r="ET109" s="33" t="s">
        <v>289</v>
      </c>
      <c r="EU109" s="33" t="s">
        <v>289</v>
      </c>
      <c r="EV109" s="33" t="s">
        <v>289</v>
      </c>
      <c r="EW109" s="33" t="s">
        <v>289</v>
      </c>
      <c r="EX109" s="33" t="s">
        <v>289</v>
      </c>
      <c r="EY109" s="33" t="s">
        <v>289</v>
      </c>
      <c r="EZ109" s="33" t="s">
        <v>289</v>
      </c>
      <c r="FA109" s="33" t="s">
        <v>289</v>
      </c>
      <c r="FB109" s="33" t="s">
        <v>289</v>
      </c>
      <c r="FC109" s="34" t="s">
        <v>289</v>
      </c>
      <c r="FD109" s="34" t="s">
        <v>289</v>
      </c>
      <c r="FE109" s="33" t="s">
        <v>289</v>
      </c>
      <c r="FF109" s="33" t="s">
        <v>289</v>
      </c>
      <c r="FG109" s="33" t="s">
        <v>289</v>
      </c>
      <c r="FH109" s="33" t="s">
        <v>289</v>
      </c>
      <c r="FI109" s="33" t="s">
        <v>289</v>
      </c>
      <c r="FJ109" s="33" t="s">
        <v>289</v>
      </c>
      <c r="FK109" s="33" t="s">
        <v>289</v>
      </c>
      <c r="FL109" s="34" t="s">
        <v>289</v>
      </c>
      <c r="FM109" s="33" t="s">
        <v>289</v>
      </c>
      <c r="FN109" s="34" t="s">
        <v>289</v>
      </c>
      <c r="FO109" s="33" t="s">
        <v>289</v>
      </c>
      <c r="FP109" s="33" t="s">
        <v>289</v>
      </c>
      <c r="FQ109" s="33" t="s">
        <v>289</v>
      </c>
      <c r="FR109" s="33" t="s">
        <v>289</v>
      </c>
      <c r="FS109" s="33" t="s">
        <v>289</v>
      </c>
      <c r="FT109" s="33" t="s">
        <v>289</v>
      </c>
      <c r="FU109" s="33" t="s">
        <v>289</v>
      </c>
      <c r="FV109" s="33" t="s">
        <v>289</v>
      </c>
      <c r="FW109" s="33" t="s">
        <v>289</v>
      </c>
      <c r="FX109" s="33" t="s">
        <v>289</v>
      </c>
      <c r="FY109" s="33" t="s">
        <v>289</v>
      </c>
      <c r="FZ109" s="33" t="s">
        <v>289</v>
      </c>
      <c r="GA109" s="33" t="s">
        <v>289</v>
      </c>
      <c r="GB109" s="33" t="s">
        <v>289</v>
      </c>
      <c r="GC109" s="33" t="s">
        <v>289</v>
      </c>
      <c r="GD109" s="33" t="s">
        <v>289</v>
      </c>
      <c r="GE109" s="33" t="s">
        <v>289</v>
      </c>
      <c r="GF109" s="33" t="s">
        <v>289</v>
      </c>
      <c r="GG109" s="33" t="s">
        <v>289</v>
      </c>
      <c r="GH109" s="33" t="s">
        <v>289</v>
      </c>
      <c r="GI109" s="33" t="s">
        <v>289</v>
      </c>
      <c r="GJ109" s="33" t="s">
        <v>289</v>
      </c>
      <c r="GK109" s="33" t="s">
        <v>289</v>
      </c>
      <c r="GL109" s="33" t="s">
        <v>289</v>
      </c>
      <c r="GM109" s="33" t="s">
        <v>289</v>
      </c>
      <c r="GN109" s="33" t="s">
        <v>289</v>
      </c>
      <c r="GO109" s="33" t="s">
        <v>289</v>
      </c>
      <c r="GP109" s="33" t="s">
        <v>289</v>
      </c>
      <c r="GQ109" s="33" t="s">
        <v>289</v>
      </c>
      <c r="GR109" s="33" t="s">
        <v>289</v>
      </c>
      <c r="GS109" s="33" t="s">
        <v>289</v>
      </c>
      <c r="GT109" s="33" t="s">
        <v>289</v>
      </c>
      <c r="GU109" s="33" t="s">
        <v>289</v>
      </c>
      <c r="GV109" s="33" t="s">
        <v>289</v>
      </c>
      <c r="GW109" s="33" t="s">
        <v>289</v>
      </c>
      <c r="GX109" s="33" t="s">
        <v>289</v>
      </c>
      <c r="GY109" s="33" t="s">
        <v>289</v>
      </c>
      <c r="GZ109" s="33" t="s">
        <v>289</v>
      </c>
      <c r="HA109" s="33" t="s">
        <v>289</v>
      </c>
      <c r="HB109" s="33" t="s">
        <v>289</v>
      </c>
      <c r="HC109" s="33" t="s">
        <v>289</v>
      </c>
      <c r="HD109" s="33" t="s">
        <v>289</v>
      </c>
      <c r="HE109" s="33" t="s">
        <v>289</v>
      </c>
      <c r="HF109" s="33" t="s">
        <v>289</v>
      </c>
      <c r="HG109" s="33" t="s">
        <v>289</v>
      </c>
      <c r="HH109" s="33" t="s">
        <v>289</v>
      </c>
      <c r="HI109" s="33" t="s">
        <v>289</v>
      </c>
      <c r="HJ109" s="33" t="s">
        <v>289</v>
      </c>
      <c r="HK109" s="33" t="s">
        <v>289</v>
      </c>
      <c r="HL109" s="33" t="s">
        <v>2453</v>
      </c>
      <c r="HM109" s="33" t="s">
        <v>289</v>
      </c>
      <c r="HN109" s="33" t="s">
        <v>2781</v>
      </c>
      <c r="HO109" s="33" t="s">
        <v>289</v>
      </c>
      <c r="HP109" s="33" t="s">
        <v>2782</v>
      </c>
      <c r="HQ109" s="33" t="s">
        <v>2783</v>
      </c>
      <c r="HR109" s="33" t="s">
        <v>2783</v>
      </c>
      <c r="HS109" s="33" t="s">
        <v>2457</v>
      </c>
      <c r="HT109" s="33" t="s">
        <v>745</v>
      </c>
      <c r="HU109" s="33" t="s">
        <v>2458</v>
      </c>
      <c r="HV109" s="33" t="s">
        <v>289</v>
      </c>
      <c r="HW109" s="33" t="s">
        <v>289</v>
      </c>
      <c r="HX109" s="33" t="s">
        <v>289</v>
      </c>
      <c r="HY109" s="33" t="s">
        <v>289</v>
      </c>
      <c r="HZ109" s="33" t="s">
        <v>289</v>
      </c>
      <c r="IA109" s="33">
        <v>60</v>
      </c>
      <c r="IB109" s="33" t="s">
        <v>289</v>
      </c>
      <c r="IC109" s="33" t="s">
        <v>176</v>
      </c>
      <c r="ID109" s="33">
        <v>60</v>
      </c>
      <c r="IE109" s="33" t="s">
        <v>112</v>
      </c>
      <c r="IF109" s="33" t="s">
        <v>130</v>
      </c>
      <c r="IG109" s="33">
        <v>0</v>
      </c>
      <c r="IH109" s="33">
        <v>0</v>
      </c>
      <c r="II109" s="33">
        <v>0</v>
      </c>
      <c r="IJ109" s="33">
        <v>0</v>
      </c>
      <c r="IK109" s="33">
        <v>0</v>
      </c>
      <c r="IL109" s="33">
        <v>0</v>
      </c>
      <c r="IM109" s="33">
        <v>0</v>
      </c>
      <c r="IN109" s="33">
        <v>0</v>
      </c>
      <c r="IO109" s="33">
        <v>1</v>
      </c>
      <c r="IP109" s="33">
        <v>0</v>
      </c>
      <c r="IQ109" s="33" t="s">
        <v>2973</v>
      </c>
      <c r="IR109" s="33"/>
      <c r="IS109" s="33"/>
      <c r="IT109" s="33"/>
      <c r="IU109" s="33"/>
      <c r="IV109" s="33"/>
      <c r="IW109" s="33" t="s">
        <v>289</v>
      </c>
      <c r="IX109" s="33" t="s">
        <v>289</v>
      </c>
      <c r="IY109" s="33">
        <v>153984729</v>
      </c>
      <c r="IZ109" s="33" t="s">
        <v>2974</v>
      </c>
      <c r="JA109" s="33" t="s">
        <v>2975</v>
      </c>
      <c r="JB109" s="33" t="s">
        <v>289</v>
      </c>
      <c r="JC109" s="33">
        <v>104</v>
      </c>
    </row>
    <row r="110" spans="2:263" x14ac:dyDescent="0.35">
      <c r="B110" s="33" t="s">
        <v>2979</v>
      </c>
      <c r="C110" s="33" t="s">
        <v>2976</v>
      </c>
      <c r="D110" s="33" t="s">
        <v>2977</v>
      </c>
      <c r="E110" s="33" t="s">
        <v>2379</v>
      </c>
      <c r="F110" s="33"/>
      <c r="G110" s="33"/>
      <c r="H110" s="33" t="s">
        <v>289</v>
      </c>
      <c r="I110" s="33" t="s">
        <v>2379</v>
      </c>
      <c r="J110" s="33" t="s">
        <v>166</v>
      </c>
      <c r="K110" s="33" t="s">
        <v>289</v>
      </c>
      <c r="L110" s="33" t="s">
        <v>167</v>
      </c>
      <c r="M110" s="33" t="s">
        <v>166</v>
      </c>
      <c r="N110" s="33" t="s">
        <v>166</v>
      </c>
      <c r="O110" s="33" t="s">
        <v>180</v>
      </c>
      <c r="P110" s="33" t="s">
        <v>289</v>
      </c>
      <c r="Q110" s="33" t="s">
        <v>126</v>
      </c>
      <c r="R110" s="33" t="s">
        <v>169</v>
      </c>
      <c r="S110" s="33" t="s">
        <v>1321</v>
      </c>
      <c r="T110" s="33" t="s">
        <v>170</v>
      </c>
      <c r="U110" s="33" t="s">
        <v>169</v>
      </c>
      <c r="V110" s="33" t="s">
        <v>1320</v>
      </c>
      <c r="W110" s="33" t="s">
        <v>1321</v>
      </c>
      <c r="X110" s="33" t="s">
        <v>171</v>
      </c>
      <c r="Y110" s="33" t="s">
        <v>289</v>
      </c>
      <c r="Z110" s="34" t="s">
        <v>171</v>
      </c>
      <c r="AA110" s="33" t="s">
        <v>2492</v>
      </c>
      <c r="AB110" s="33" t="s">
        <v>289</v>
      </c>
      <c r="AC110" s="34" t="s">
        <v>2492</v>
      </c>
      <c r="AD110" s="33" t="s">
        <v>2361</v>
      </c>
      <c r="AE110" s="33" t="s">
        <v>172</v>
      </c>
      <c r="AF110" s="33" t="s">
        <v>2492</v>
      </c>
      <c r="AG110" s="33" t="s">
        <v>2492</v>
      </c>
      <c r="AH110" s="33" t="s">
        <v>2452</v>
      </c>
      <c r="AI110" s="33" t="s">
        <v>112</v>
      </c>
      <c r="AJ110" s="33" t="s">
        <v>289</v>
      </c>
      <c r="AK110" s="33" t="s">
        <v>112</v>
      </c>
      <c r="AL110" s="33" t="s">
        <v>289</v>
      </c>
      <c r="AM110" s="33" t="s">
        <v>2328</v>
      </c>
      <c r="AN110" s="33" t="s">
        <v>289</v>
      </c>
      <c r="AO110" s="33" t="s">
        <v>289</v>
      </c>
      <c r="AP110" s="33" t="s">
        <v>289</v>
      </c>
      <c r="AQ110" s="33" t="s">
        <v>289</v>
      </c>
      <c r="AR110" s="33" t="s">
        <v>289</v>
      </c>
      <c r="AS110" s="33" t="s">
        <v>289</v>
      </c>
      <c r="AT110" s="33" t="s">
        <v>289</v>
      </c>
      <c r="AU110" s="33" t="s">
        <v>289</v>
      </c>
      <c r="AV110" s="33" t="s">
        <v>289</v>
      </c>
      <c r="AW110" s="33" t="s">
        <v>289</v>
      </c>
      <c r="AX110" s="33" t="s">
        <v>289</v>
      </c>
      <c r="AY110" s="33" t="s">
        <v>289</v>
      </c>
      <c r="AZ110" s="33" t="s">
        <v>289</v>
      </c>
      <c r="BA110" s="33" t="s">
        <v>289</v>
      </c>
      <c r="BB110" s="33" t="s">
        <v>289</v>
      </c>
      <c r="BC110" s="33" t="s">
        <v>289</v>
      </c>
      <c r="BD110" s="33" t="s">
        <v>289</v>
      </c>
      <c r="BE110" s="33" t="s">
        <v>289</v>
      </c>
      <c r="BF110" s="33" t="s">
        <v>289</v>
      </c>
      <c r="BG110" s="33" t="s">
        <v>289</v>
      </c>
      <c r="BH110" s="33" t="s">
        <v>289</v>
      </c>
      <c r="BI110" s="33" t="s">
        <v>289</v>
      </c>
      <c r="BJ110" s="33" t="s">
        <v>289</v>
      </c>
      <c r="BK110" s="33" t="s">
        <v>289</v>
      </c>
      <c r="BL110" s="33" t="s">
        <v>289</v>
      </c>
      <c r="BM110" s="33" t="s">
        <v>289</v>
      </c>
      <c r="BN110" s="33" t="s">
        <v>289</v>
      </c>
      <c r="BO110" s="33" t="s">
        <v>289</v>
      </c>
      <c r="BP110" s="33" t="s">
        <v>289</v>
      </c>
      <c r="BQ110" s="33" t="s">
        <v>289</v>
      </c>
      <c r="BR110" s="33" t="s">
        <v>289</v>
      </c>
      <c r="BS110" s="33" t="s">
        <v>289</v>
      </c>
      <c r="BT110" s="33" t="s">
        <v>289</v>
      </c>
      <c r="BU110" s="33" t="s">
        <v>289</v>
      </c>
      <c r="BV110" s="33" t="s">
        <v>289</v>
      </c>
      <c r="BW110" s="33" t="s">
        <v>289</v>
      </c>
      <c r="BX110" s="33" t="s">
        <v>289</v>
      </c>
      <c r="BY110" s="33" t="s">
        <v>289</v>
      </c>
      <c r="BZ110" s="33" t="s">
        <v>289</v>
      </c>
      <c r="CA110" s="33" t="s">
        <v>289</v>
      </c>
      <c r="CB110" s="33" t="s">
        <v>289</v>
      </c>
      <c r="CC110" s="33" t="s">
        <v>289</v>
      </c>
      <c r="CD110" s="33" t="s">
        <v>289</v>
      </c>
      <c r="CE110" s="33" t="s">
        <v>289</v>
      </c>
      <c r="CF110" s="33" t="s">
        <v>289</v>
      </c>
      <c r="CG110" s="33" t="s">
        <v>289</v>
      </c>
      <c r="CH110" s="33" t="s">
        <v>289</v>
      </c>
      <c r="CI110" s="33" t="s">
        <v>289</v>
      </c>
      <c r="CJ110" s="33" t="s">
        <v>289</v>
      </c>
      <c r="CK110" s="33" t="s">
        <v>289</v>
      </c>
      <c r="CL110" s="33" t="s">
        <v>289</v>
      </c>
      <c r="CM110" s="33" t="s">
        <v>289</v>
      </c>
      <c r="CN110" s="33" t="s">
        <v>289</v>
      </c>
      <c r="CO110" s="33" t="s">
        <v>289</v>
      </c>
      <c r="CP110" s="33" t="s">
        <v>289</v>
      </c>
      <c r="CQ110" s="33" t="s">
        <v>289</v>
      </c>
      <c r="CR110" s="33" t="s">
        <v>289</v>
      </c>
      <c r="CS110" s="33" t="s">
        <v>289</v>
      </c>
      <c r="CT110" s="33" t="s">
        <v>289</v>
      </c>
      <c r="CU110" s="33" t="s">
        <v>289</v>
      </c>
      <c r="CV110" s="33" t="s">
        <v>289</v>
      </c>
      <c r="CW110" s="33" t="s">
        <v>289</v>
      </c>
      <c r="CX110" s="33" t="s">
        <v>289</v>
      </c>
      <c r="CY110" s="33" t="s">
        <v>289</v>
      </c>
      <c r="CZ110" s="33" t="s">
        <v>289</v>
      </c>
      <c r="DA110" s="33" t="s">
        <v>289</v>
      </c>
      <c r="DB110" s="33" t="s">
        <v>289</v>
      </c>
      <c r="DC110" s="33" t="s">
        <v>289</v>
      </c>
      <c r="DD110" s="33" t="s">
        <v>289</v>
      </c>
      <c r="DE110" s="33" t="s">
        <v>289</v>
      </c>
      <c r="DF110" s="33" t="s">
        <v>289</v>
      </c>
      <c r="DG110" s="33" t="s">
        <v>289</v>
      </c>
      <c r="DH110" s="33" t="s">
        <v>289</v>
      </c>
      <c r="DI110" s="33" t="s">
        <v>289</v>
      </c>
      <c r="DJ110" s="33" t="s">
        <v>289</v>
      </c>
      <c r="DK110" s="33" t="s">
        <v>289</v>
      </c>
      <c r="DL110" s="33" t="s">
        <v>289</v>
      </c>
      <c r="DM110" s="33" t="s">
        <v>289</v>
      </c>
      <c r="DN110" s="33" t="s">
        <v>289</v>
      </c>
      <c r="DO110" s="33" t="s">
        <v>289</v>
      </c>
      <c r="DP110" s="33" t="s">
        <v>289</v>
      </c>
      <c r="DQ110" s="33" t="s">
        <v>289</v>
      </c>
      <c r="DR110" s="33" t="s">
        <v>289</v>
      </c>
      <c r="DS110" s="33" t="s">
        <v>289</v>
      </c>
      <c r="DT110" s="33" t="s">
        <v>289</v>
      </c>
      <c r="DU110" s="33" t="s">
        <v>289</v>
      </c>
      <c r="DV110" s="33" t="s">
        <v>289</v>
      </c>
      <c r="DW110" s="33" t="s">
        <v>289</v>
      </c>
      <c r="DX110" s="33" t="s">
        <v>289</v>
      </c>
      <c r="DY110" s="33" t="s">
        <v>289</v>
      </c>
      <c r="DZ110" s="33" t="s">
        <v>289</v>
      </c>
      <c r="EA110" s="33" t="s">
        <v>289</v>
      </c>
      <c r="EB110" s="33" t="s">
        <v>289</v>
      </c>
      <c r="EC110" s="33" t="s">
        <v>289</v>
      </c>
      <c r="ED110" s="33" t="s">
        <v>289</v>
      </c>
      <c r="EE110" s="33" t="s">
        <v>289</v>
      </c>
      <c r="EF110" s="33" t="s">
        <v>289</v>
      </c>
      <c r="EG110" s="33" t="s">
        <v>289</v>
      </c>
      <c r="EH110" s="33" t="s">
        <v>289</v>
      </c>
      <c r="EI110" s="33" t="s">
        <v>289</v>
      </c>
      <c r="EJ110" s="33" t="s">
        <v>289</v>
      </c>
      <c r="EK110" s="33" t="s">
        <v>289</v>
      </c>
      <c r="EL110" s="33" t="s">
        <v>289</v>
      </c>
      <c r="EM110" s="33" t="s">
        <v>289</v>
      </c>
      <c r="EN110" s="33" t="s">
        <v>289</v>
      </c>
      <c r="EO110" s="33" t="s">
        <v>289</v>
      </c>
      <c r="EP110" s="33" t="s">
        <v>289</v>
      </c>
      <c r="EQ110" s="33" t="s">
        <v>289</v>
      </c>
      <c r="ER110" s="33" t="s">
        <v>289</v>
      </c>
      <c r="ES110" s="33" t="s">
        <v>289</v>
      </c>
      <c r="ET110" s="33" t="s">
        <v>289</v>
      </c>
      <c r="EU110" s="33" t="s">
        <v>289</v>
      </c>
      <c r="EV110" s="33" t="s">
        <v>289</v>
      </c>
      <c r="EW110" s="33" t="s">
        <v>289</v>
      </c>
      <c r="EX110" s="33" t="s">
        <v>289</v>
      </c>
      <c r="EY110" s="33" t="s">
        <v>289</v>
      </c>
      <c r="EZ110" s="33" t="s">
        <v>289</v>
      </c>
      <c r="FA110" s="33" t="s">
        <v>289</v>
      </c>
      <c r="FB110" s="33" t="s">
        <v>289</v>
      </c>
      <c r="FC110" s="34" t="s">
        <v>289</v>
      </c>
      <c r="FD110" s="34" t="s">
        <v>289</v>
      </c>
      <c r="FE110" s="33" t="s">
        <v>289</v>
      </c>
      <c r="FF110" s="33" t="s">
        <v>289</v>
      </c>
      <c r="FG110" s="33" t="s">
        <v>289</v>
      </c>
      <c r="FH110" s="33" t="s">
        <v>289</v>
      </c>
      <c r="FI110" s="33" t="s">
        <v>289</v>
      </c>
      <c r="FJ110" s="33" t="s">
        <v>289</v>
      </c>
      <c r="FK110" s="33" t="s">
        <v>289</v>
      </c>
      <c r="FL110" s="34" t="s">
        <v>289</v>
      </c>
      <c r="FM110" s="33" t="s">
        <v>289</v>
      </c>
      <c r="FN110" s="34" t="s">
        <v>289</v>
      </c>
      <c r="FO110" s="33" t="s">
        <v>289</v>
      </c>
      <c r="FP110" s="33" t="s">
        <v>289</v>
      </c>
      <c r="FQ110" s="33" t="s">
        <v>289</v>
      </c>
      <c r="FR110" s="33" t="s">
        <v>289</v>
      </c>
      <c r="FS110" s="33" t="s">
        <v>289</v>
      </c>
      <c r="FT110" s="33" t="s">
        <v>289</v>
      </c>
      <c r="FU110" s="33" t="s">
        <v>289</v>
      </c>
      <c r="FV110" s="33" t="s">
        <v>289</v>
      </c>
      <c r="FW110" s="33" t="s">
        <v>289</v>
      </c>
      <c r="FX110" s="33" t="s">
        <v>289</v>
      </c>
      <c r="FY110" s="33" t="s">
        <v>289</v>
      </c>
      <c r="FZ110" s="33" t="s">
        <v>289</v>
      </c>
      <c r="GA110" s="33" t="s">
        <v>289</v>
      </c>
      <c r="GB110" s="33" t="s">
        <v>289</v>
      </c>
      <c r="GC110" s="33" t="s">
        <v>289</v>
      </c>
      <c r="GD110" s="33" t="s">
        <v>289</v>
      </c>
      <c r="GE110" s="33" t="s">
        <v>289</v>
      </c>
      <c r="GF110" s="33" t="s">
        <v>289</v>
      </c>
      <c r="GG110" s="33" t="s">
        <v>289</v>
      </c>
      <c r="GH110" s="33" t="s">
        <v>289</v>
      </c>
      <c r="GI110" s="33" t="s">
        <v>289</v>
      </c>
      <c r="GJ110" s="33" t="s">
        <v>289</v>
      </c>
      <c r="GK110" s="33" t="s">
        <v>289</v>
      </c>
      <c r="GL110" s="33" t="s">
        <v>289</v>
      </c>
      <c r="GM110" s="33" t="s">
        <v>289</v>
      </c>
      <c r="GN110" s="33" t="s">
        <v>289</v>
      </c>
      <c r="GO110" s="33" t="s">
        <v>289</v>
      </c>
      <c r="GP110" s="33" t="s">
        <v>289</v>
      </c>
      <c r="GQ110" s="33" t="s">
        <v>289</v>
      </c>
      <c r="GR110" s="33" t="s">
        <v>289</v>
      </c>
      <c r="GS110" s="33" t="s">
        <v>289</v>
      </c>
      <c r="GT110" s="33" t="s">
        <v>289</v>
      </c>
      <c r="GU110" s="33" t="s">
        <v>289</v>
      </c>
      <c r="GV110" s="33" t="s">
        <v>289</v>
      </c>
      <c r="GW110" s="33" t="s">
        <v>289</v>
      </c>
      <c r="GX110" s="33" t="s">
        <v>289</v>
      </c>
      <c r="GY110" s="33" t="s">
        <v>289</v>
      </c>
      <c r="GZ110" s="33" t="s">
        <v>289</v>
      </c>
      <c r="HA110" s="33" t="s">
        <v>289</v>
      </c>
      <c r="HB110" s="33" t="s">
        <v>289</v>
      </c>
      <c r="HC110" s="33" t="s">
        <v>289</v>
      </c>
      <c r="HD110" s="33" t="s">
        <v>289</v>
      </c>
      <c r="HE110" s="33" t="s">
        <v>289</v>
      </c>
      <c r="HF110" s="33" t="s">
        <v>289</v>
      </c>
      <c r="HG110" s="33" t="s">
        <v>289</v>
      </c>
      <c r="HH110" s="33" t="s">
        <v>289</v>
      </c>
      <c r="HI110" s="33" t="s">
        <v>289</v>
      </c>
      <c r="HJ110" s="33" t="s">
        <v>289</v>
      </c>
      <c r="HK110" s="33" t="s">
        <v>289</v>
      </c>
      <c r="HL110" s="33" t="s">
        <v>2453</v>
      </c>
      <c r="HM110" s="33" t="s">
        <v>289</v>
      </c>
      <c r="HN110" s="33" t="s">
        <v>2773</v>
      </c>
      <c r="HO110" s="33" t="s">
        <v>289</v>
      </c>
      <c r="HP110" s="33" t="s">
        <v>2774</v>
      </c>
      <c r="HQ110" s="33" t="s">
        <v>2775</v>
      </c>
      <c r="HR110" s="33" t="s">
        <v>2775</v>
      </c>
      <c r="HS110" s="33" t="s">
        <v>2457</v>
      </c>
      <c r="HT110" s="33" t="s">
        <v>745</v>
      </c>
      <c r="HU110" s="33" t="s">
        <v>2458</v>
      </c>
      <c r="HV110" s="33" t="s">
        <v>289</v>
      </c>
      <c r="HW110" s="33" t="s">
        <v>289</v>
      </c>
      <c r="HX110" s="33" t="s">
        <v>289</v>
      </c>
      <c r="HY110" s="33" t="s">
        <v>289</v>
      </c>
      <c r="HZ110" s="33" t="s">
        <v>289</v>
      </c>
      <c r="IA110" s="33">
        <v>25</v>
      </c>
      <c r="IB110" s="33" t="s">
        <v>289</v>
      </c>
      <c r="IC110" s="33" t="s">
        <v>176</v>
      </c>
      <c r="ID110" s="33">
        <v>25</v>
      </c>
      <c r="IE110" s="33" t="s">
        <v>117</v>
      </c>
      <c r="IF110" s="33" t="s">
        <v>289</v>
      </c>
      <c r="IG110" s="33" t="s">
        <v>289</v>
      </c>
      <c r="IH110" s="33" t="s">
        <v>289</v>
      </c>
      <c r="II110" s="33" t="s">
        <v>289</v>
      </c>
      <c r="IJ110" s="33" t="s">
        <v>289</v>
      </c>
      <c r="IK110" s="33" t="s">
        <v>289</v>
      </c>
      <c r="IL110" s="33" t="s">
        <v>289</v>
      </c>
      <c r="IM110" s="33" t="s">
        <v>289</v>
      </c>
      <c r="IN110" s="33" t="s">
        <v>289</v>
      </c>
      <c r="IO110" s="33" t="s">
        <v>289</v>
      </c>
      <c r="IP110" s="33" t="s">
        <v>289</v>
      </c>
      <c r="IQ110" s="33" t="s">
        <v>289</v>
      </c>
      <c r="IR110" s="33"/>
      <c r="IS110" s="33"/>
      <c r="IT110" s="33"/>
      <c r="IU110" s="33"/>
      <c r="IV110" s="33"/>
      <c r="IW110" s="33" t="s">
        <v>289</v>
      </c>
      <c r="IX110" s="33" t="s">
        <v>289</v>
      </c>
      <c r="IY110" s="33">
        <v>154200651</v>
      </c>
      <c r="IZ110" s="33" t="s">
        <v>2979</v>
      </c>
      <c r="JA110" s="33" t="s">
        <v>2980</v>
      </c>
      <c r="JB110" s="33" t="s">
        <v>289</v>
      </c>
      <c r="JC110" s="33">
        <v>116</v>
      </c>
    </row>
    <row r="111" spans="2:263" x14ac:dyDescent="0.35">
      <c r="B111" s="33" t="s">
        <v>2984</v>
      </c>
      <c r="C111" s="33" t="s">
        <v>2981</v>
      </c>
      <c r="D111" s="33" t="s">
        <v>2982</v>
      </c>
      <c r="E111" s="33" t="s">
        <v>2379</v>
      </c>
      <c r="F111" s="33"/>
      <c r="G111" s="33"/>
      <c r="H111" s="33" t="s">
        <v>289</v>
      </c>
      <c r="I111" s="33" t="s">
        <v>2379</v>
      </c>
      <c r="J111" s="33" t="s">
        <v>166</v>
      </c>
      <c r="K111" s="33" t="s">
        <v>289</v>
      </c>
      <c r="L111" s="33" t="s">
        <v>167</v>
      </c>
      <c r="M111" s="33" t="s">
        <v>166</v>
      </c>
      <c r="N111" s="33" t="s">
        <v>166</v>
      </c>
      <c r="O111" s="33" t="s">
        <v>178</v>
      </c>
      <c r="P111" s="33" t="s">
        <v>289</v>
      </c>
      <c r="Q111" s="33" t="s">
        <v>126</v>
      </c>
      <c r="R111" s="33" t="s">
        <v>169</v>
      </c>
      <c r="S111" s="33" t="s">
        <v>1321</v>
      </c>
      <c r="T111" s="33" t="s">
        <v>170</v>
      </c>
      <c r="U111" s="33" t="s">
        <v>169</v>
      </c>
      <c r="V111" s="33" t="s">
        <v>1320</v>
      </c>
      <c r="W111" s="33" t="s">
        <v>1321</v>
      </c>
      <c r="X111" s="33" t="s">
        <v>171</v>
      </c>
      <c r="Y111" s="33" t="s">
        <v>289</v>
      </c>
      <c r="Z111" s="34" t="s">
        <v>171</v>
      </c>
      <c r="AA111" s="33" t="s">
        <v>2492</v>
      </c>
      <c r="AB111" s="33" t="s">
        <v>289</v>
      </c>
      <c r="AC111" s="34" t="s">
        <v>2492</v>
      </c>
      <c r="AD111" s="33" t="s">
        <v>2361</v>
      </c>
      <c r="AE111" s="33" t="s">
        <v>172</v>
      </c>
      <c r="AF111" s="33" t="s">
        <v>2492</v>
      </c>
      <c r="AG111" s="33" t="s">
        <v>2492</v>
      </c>
      <c r="AH111" s="33" t="s">
        <v>2452</v>
      </c>
      <c r="AI111" s="33" t="s">
        <v>112</v>
      </c>
      <c r="AJ111" s="33" t="s">
        <v>289</v>
      </c>
      <c r="AK111" s="33" t="s">
        <v>112</v>
      </c>
      <c r="AL111" s="33" t="s">
        <v>289</v>
      </c>
      <c r="AM111" s="33" t="s">
        <v>2328</v>
      </c>
      <c r="AN111" s="33" t="s">
        <v>289</v>
      </c>
      <c r="AO111" s="33" t="s">
        <v>289</v>
      </c>
      <c r="AP111" s="33" t="s">
        <v>289</v>
      </c>
      <c r="AQ111" s="33" t="s">
        <v>289</v>
      </c>
      <c r="AR111" s="33" t="s">
        <v>289</v>
      </c>
      <c r="AS111" s="33" t="s">
        <v>289</v>
      </c>
      <c r="AT111" s="33" t="s">
        <v>289</v>
      </c>
      <c r="AU111" s="33" t="s">
        <v>289</v>
      </c>
      <c r="AV111" s="33" t="s">
        <v>289</v>
      </c>
      <c r="AW111" s="33" t="s">
        <v>289</v>
      </c>
      <c r="AX111" s="33" t="s">
        <v>289</v>
      </c>
      <c r="AY111" s="33" t="s">
        <v>289</v>
      </c>
      <c r="AZ111" s="33" t="s">
        <v>289</v>
      </c>
      <c r="BA111" s="33" t="s">
        <v>289</v>
      </c>
      <c r="BB111" s="33" t="s">
        <v>289</v>
      </c>
      <c r="BC111" s="33" t="s">
        <v>289</v>
      </c>
      <c r="BD111" s="33" t="s">
        <v>289</v>
      </c>
      <c r="BE111" s="33" t="s">
        <v>289</v>
      </c>
      <c r="BF111" s="33" t="s">
        <v>289</v>
      </c>
      <c r="BG111" s="33" t="s">
        <v>289</v>
      </c>
      <c r="BH111" s="33" t="s">
        <v>289</v>
      </c>
      <c r="BI111" s="33" t="s">
        <v>289</v>
      </c>
      <c r="BJ111" s="33" t="s">
        <v>289</v>
      </c>
      <c r="BK111" s="33" t="s">
        <v>289</v>
      </c>
      <c r="BL111" s="33" t="s">
        <v>289</v>
      </c>
      <c r="BM111" s="33" t="s">
        <v>289</v>
      </c>
      <c r="BN111" s="33" t="s">
        <v>289</v>
      </c>
      <c r="BO111" s="33" t="s">
        <v>289</v>
      </c>
      <c r="BP111" s="33" t="s">
        <v>289</v>
      </c>
      <c r="BQ111" s="33" t="s">
        <v>289</v>
      </c>
      <c r="BR111" s="33" t="s">
        <v>289</v>
      </c>
      <c r="BS111" s="33" t="s">
        <v>289</v>
      </c>
      <c r="BT111" s="33" t="s">
        <v>289</v>
      </c>
      <c r="BU111" s="33" t="s">
        <v>289</v>
      </c>
      <c r="BV111" s="33" t="s">
        <v>289</v>
      </c>
      <c r="BW111" s="33" t="s">
        <v>289</v>
      </c>
      <c r="BX111" s="33" t="s">
        <v>289</v>
      </c>
      <c r="BY111" s="33" t="s">
        <v>289</v>
      </c>
      <c r="BZ111" s="33" t="s">
        <v>289</v>
      </c>
      <c r="CA111" s="33" t="s">
        <v>289</v>
      </c>
      <c r="CB111" s="33" t="s">
        <v>289</v>
      </c>
      <c r="CC111" s="33" t="s">
        <v>289</v>
      </c>
      <c r="CD111" s="33" t="s">
        <v>289</v>
      </c>
      <c r="CE111" s="33" t="s">
        <v>289</v>
      </c>
      <c r="CF111" s="33" t="s">
        <v>289</v>
      </c>
      <c r="CG111" s="33" t="s">
        <v>289</v>
      </c>
      <c r="CH111" s="33" t="s">
        <v>289</v>
      </c>
      <c r="CI111" s="33" t="s">
        <v>289</v>
      </c>
      <c r="CJ111" s="33" t="s">
        <v>289</v>
      </c>
      <c r="CK111" s="33" t="s">
        <v>289</v>
      </c>
      <c r="CL111" s="33" t="s">
        <v>289</v>
      </c>
      <c r="CM111" s="33" t="s">
        <v>289</v>
      </c>
      <c r="CN111" s="33" t="s">
        <v>289</v>
      </c>
      <c r="CO111" s="33" t="s">
        <v>289</v>
      </c>
      <c r="CP111" s="33" t="s">
        <v>289</v>
      </c>
      <c r="CQ111" s="33" t="s">
        <v>289</v>
      </c>
      <c r="CR111" s="33" t="s">
        <v>289</v>
      </c>
      <c r="CS111" s="33" t="s">
        <v>289</v>
      </c>
      <c r="CT111" s="33" t="s">
        <v>289</v>
      </c>
      <c r="CU111" s="33" t="s">
        <v>289</v>
      </c>
      <c r="CV111" s="33" t="s">
        <v>289</v>
      </c>
      <c r="CW111" s="33" t="s">
        <v>289</v>
      </c>
      <c r="CX111" s="33" t="s">
        <v>289</v>
      </c>
      <c r="CY111" s="33" t="s">
        <v>289</v>
      </c>
      <c r="CZ111" s="33" t="s">
        <v>289</v>
      </c>
      <c r="DA111" s="33" t="s">
        <v>289</v>
      </c>
      <c r="DB111" s="33" t="s">
        <v>289</v>
      </c>
      <c r="DC111" s="33" t="s">
        <v>289</v>
      </c>
      <c r="DD111" s="33" t="s">
        <v>289</v>
      </c>
      <c r="DE111" s="33" t="s">
        <v>289</v>
      </c>
      <c r="DF111" s="33" t="s">
        <v>289</v>
      </c>
      <c r="DG111" s="33" t="s">
        <v>289</v>
      </c>
      <c r="DH111" s="33" t="s">
        <v>289</v>
      </c>
      <c r="DI111" s="33" t="s">
        <v>289</v>
      </c>
      <c r="DJ111" s="33" t="s">
        <v>289</v>
      </c>
      <c r="DK111" s="33" t="s">
        <v>289</v>
      </c>
      <c r="DL111" s="33" t="s">
        <v>289</v>
      </c>
      <c r="DM111" s="33" t="s">
        <v>289</v>
      </c>
      <c r="DN111" s="33" t="s">
        <v>289</v>
      </c>
      <c r="DO111" s="33" t="s">
        <v>289</v>
      </c>
      <c r="DP111" s="33" t="s">
        <v>289</v>
      </c>
      <c r="DQ111" s="33" t="s">
        <v>289</v>
      </c>
      <c r="DR111" s="33" t="s">
        <v>289</v>
      </c>
      <c r="DS111" s="33" t="s">
        <v>289</v>
      </c>
      <c r="DT111" s="33" t="s">
        <v>289</v>
      </c>
      <c r="DU111" s="33" t="s">
        <v>289</v>
      </c>
      <c r="DV111" s="33" t="s">
        <v>289</v>
      </c>
      <c r="DW111" s="33" t="s">
        <v>289</v>
      </c>
      <c r="DX111" s="33" t="s">
        <v>289</v>
      </c>
      <c r="DY111" s="33" t="s">
        <v>289</v>
      </c>
      <c r="DZ111" s="33" t="s">
        <v>289</v>
      </c>
      <c r="EA111" s="33" t="s">
        <v>289</v>
      </c>
      <c r="EB111" s="33" t="s">
        <v>289</v>
      </c>
      <c r="EC111" s="33" t="s">
        <v>289</v>
      </c>
      <c r="ED111" s="33" t="s">
        <v>289</v>
      </c>
      <c r="EE111" s="33" t="s">
        <v>289</v>
      </c>
      <c r="EF111" s="33" t="s">
        <v>289</v>
      </c>
      <c r="EG111" s="33" t="s">
        <v>289</v>
      </c>
      <c r="EH111" s="33" t="s">
        <v>289</v>
      </c>
      <c r="EI111" s="33" t="s">
        <v>289</v>
      </c>
      <c r="EJ111" s="33" t="s">
        <v>289</v>
      </c>
      <c r="EK111" s="33" t="s">
        <v>289</v>
      </c>
      <c r="EL111" s="33" t="s">
        <v>289</v>
      </c>
      <c r="EM111" s="33" t="s">
        <v>289</v>
      </c>
      <c r="EN111" s="33" t="s">
        <v>289</v>
      </c>
      <c r="EO111" s="33" t="s">
        <v>289</v>
      </c>
      <c r="EP111" s="33" t="s">
        <v>289</v>
      </c>
      <c r="EQ111" s="33" t="s">
        <v>289</v>
      </c>
      <c r="ER111" s="33" t="s">
        <v>289</v>
      </c>
      <c r="ES111" s="33" t="s">
        <v>289</v>
      </c>
      <c r="ET111" s="33" t="s">
        <v>289</v>
      </c>
      <c r="EU111" s="33" t="s">
        <v>289</v>
      </c>
      <c r="EV111" s="33" t="s">
        <v>289</v>
      </c>
      <c r="EW111" s="33" t="s">
        <v>289</v>
      </c>
      <c r="EX111" s="33" t="s">
        <v>289</v>
      </c>
      <c r="EY111" s="33" t="s">
        <v>289</v>
      </c>
      <c r="EZ111" s="33" t="s">
        <v>289</v>
      </c>
      <c r="FA111" s="33" t="s">
        <v>289</v>
      </c>
      <c r="FB111" s="33" t="s">
        <v>289</v>
      </c>
      <c r="FC111" s="34" t="s">
        <v>289</v>
      </c>
      <c r="FD111" s="34" t="s">
        <v>289</v>
      </c>
      <c r="FE111" s="33" t="s">
        <v>289</v>
      </c>
      <c r="FF111" s="33" t="s">
        <v>289</v>
      </c>
      <c r="FG111" s="33" t="s">
        <v>289</v>
      </c>
      <c r="FH111" s="33" t="s">
        <v>289</v>
      </c>
      <c r="FI111" s="33" t="s">
        <v>289</v>
      </c>
      <c r="FJ111" s="33" t="s">
        <v>289</v>
      </c>
      <c r="FK111" s="33" t="s">
        <v>289</v>
      </c>
      <c r="FL111" s="34" t="s">
        <v>289</v>
      </c>
      <c r="FM111" s="33" t="s">
        <v>289</v>
      </c>
      <c r="FN111" s="34" t="s">
        <v>289</v>
      </c>
      <c r="FO111" s="33" t="s">
        <v>289</v>
      </c>
      <c r="FP111" s="33" t="s">
        <v>289</v>
      </c>
      <c r="FQ111" s="33" t="s">
        <v>289</v>
      </c>
      <c r="FR111" s="33" t="s">
        <v>289</v>
      </c>
      <c r="FS111" s="33" t="s">
        <v>289</v>
      </c>
      <c r="FT111" s="33" t="s">
        <v>289</v>
      </c>
      <c r="FU111" s="33" t="s">
        <v>289</v>
      </c>
      <c r="FV111" s="33" t="s">
        <v>289</v>
      </c>
      <c r="FW111" s="33" t="s">
        <v>289</v>
      </c>
      <c r="FX111" s="33" t="s">
        <v>289</v>
      </c>
      <c r="FY111" s="33" t="s">
        <v>289</v>
      </c>
      <c r="FZ111" s="33" t="s">
        <v>289</v>
      </c>
      <c r="GA111" s="33" t="s">
        <v>289</v>
      </c>
      <c r="GB111" s="33" t="s">
        <v>289</v>
      </c>
      <c r="GC111" s="33" t="s">
        <v>289</v>
      </c>
      <c r="GD111" s="33" t="s">
        <v>289</v>
      </c>
      <c r="GE111" s="33" t="s">
        <v>289</v>
      </c>
      <c r="GF111" s="33" t="s">
        <v>289</v>
      </c>
      <c r="GG111" s="33" t="s">
        <v>289</v>
      </c>
      <c r="GH111" s="33" t="s">
        <v>289</v>
      </c>
      <c r="GI111" s="33" t="s">
        <v>289</v>
      </c>
      <c r="GJ111" s="33" t="s">
        <v>289</v>
      </c>
      <c r="GK111" s="33" t="s">
        <v>289</v>
      </c>
      <c r="GL111" s="33" t="s">
        <v>289</v>
      </c>
      <c r="GM111" s="33" t="s">
        <v>289</v>
      </c>
      <c r="GN111" s="33" t="s">
        <v>289</v>
      </c>
      <c r="GO111" s="33" t="s">
        <v>289</v>
      </c>
      <c r="GP111" s="33" t="s">
        <v>289</v>
      </c>
      <c r="GQ111" s="33" t="s">
        <v>289</v>
      </c>
      <c r="GR111" s="33" t="s">
        <v>289</v>
      </c>
      <c r="GS111" s="33" t="s">
        <v>289</v>
      </c>
      <c r="GT111" s="33" t="s">
        <v>289</v>
      </c>
      <c r="GU111" s="33" t="s">
        <v>289</v>
      </c>
      <c r="GV111" s="33" t="s">
        <v>289</v>
      </c>
      <c r="GW111" s="33" t="s">
        <v>289</v>
      </c>
      <c r="GX111" s="33" t="s">
        <v>289</v>
      </c>
      <c r="GY111" s="33" t="s">
        <v>289</v>
      </c>
      <c r="GZ111" s="33" t="s">
        <v>289</v>
      </c>
      <c r="HA111" s="33" t="s">
        <v>289</v>
      </c>
      <c r="HB111" s="33" t="s">
        <v>289</v>
      </c>
      <c r="HC111" s="33" t="s">
        <v>289</v>
      </c>
      <c r="HD111" s="33" t="s">
        <v>289</v>
      </c>
      <c r="HE111" s="33" t="s">
        <v>289</v>
      </c>
      <c r="HF111" s="33" t="s">
        <v>289</v>
      </c>
      <c r="HG111" s="33" t="s">
        <v>289</v>
      </c>
      <c r="HH111" s="33" t="s">
        <v>289</v>
      </c>
      <c r="HI111" s="33" t="s">
        <v>289</v>
      </c>
      <c r="HJ111" s="33" t="s">
        <v>289</v>
      </c>
      <c r="HK111" s="33" t="s">
        <v>289</v>
      </c>
      <c r="HL111" s="33" t="s">
        <v>2453</v>
      </c>
      <c r="HM111" s="33" t="s">
        <v>289</v>
      </c>
      <c r="HN111" s="33" t="s">
        <v>2454</v>
      </c>
      <c r="HO111" s="33" t="s">
        <v>289</v>
      </c>
      <c r="HP111" s="33" t="s">
        <v>2455</v>
      </c>
      <c r="HQ111" s="33" t="s">
        <v>2456</v>
      </c>
      <c r="HR111" s="33" t="s">
        <v>2456</v>
      </c>
      <c r="HS111" s="33" t="s">
        <v>2457</v>
      </c>
      <c r="HT111" s="33" t="s">
        <v>745</v>
      </c>
      <c r="HU111" s="33" t="s">
        <v>2458</v>
      </c>
      <c r="HV111" s="33" t="s">
        <v>289</v>
      </c>
      <c r="HW111" s="33" t="s">
        <v>289</v>
      </c>
      <c r="HX111" s="33" t="s">
        <v>289</v>
      </c>
      <c r="HY111" s="33" t="s">
        <v>289</v>
      </c>
      <c r="HZ111" s="33" t="s">
        <v>289</v>
      </c>
      <c r="IA111" s="33">
        <v>35</v>
      </c>
      <c r="IB111" s="33" t="s">
        <v>289</v>
      </c>
      <c r="IC111" s="33" t="s">
        <v>176</v>
      </c>
      <c r="ID111" s="33">
        <v>35</v>
      </c>
      <c r="IE111" s="33" t="s">
        <v>112</v>
      </c>
      <c r="IF111" s="33" t="s">
        <v>140</v>
      </c>
      <c r="IG111" s="33">
        <v>0</v>
      </c>
      <c r="IH111" s="33">
        <v>0</v>
      </c>
      <c r="II111" s="33">
        <v>0</v>
      </c>
      <c r="IJ111" s="33">
        <v>0</v>
      </c>
      <c r="IK111" s="33">
        <v>0</v>
      </c>
      <c r="IL111" s="33">
        <v>0</v>
      </c>
      <c r="IM111" s="33">
        <v>0</v>
      </c>
      <c r="IN111" s="33">
        <v>0</v>
      </c>
      <c r="IO111" s="33">
        <v>0</v>
      </c>
      <c r="IP111" s="33">
        <v>1</v>
      </c>
      <c r="IQ111" s="33" t="s">
        <v>289</v>
      </c>
      <c r="IR111" s="33"/>
      <c r="IS111" s="33"/>
      <c r="IT111" s="33"/>
      <c r="IU111" s="33"/>
      <c r="IV111" s="33"/>
      <c r="IW111" s="33" t="s">
        <v>289</v>
      </c>
      <c r="IX111" s="33" t="s">
        <v>289</v>
      </c>
      <c r="IY111" s="33">
        <v>154206363</v>
      </c>
      <c r="IZ111" s="33" t="s">
        <v>2984</v>
      </c>
      <c r="JA111" s="33" t="s">
        <v>2985</v>
      </c>
      <c r="JB111" s="33" t="s">
        <v>289</v>
      </c>
      <c r="JC111" s="33">
        <v>126</v>
      </c>
    </row>
    <row r="112" spans="2:263" x14ac:dyDescent="0.35">
      <c r="B112" s="33" t="s">
        <v>2989</v>
      </c>
      <c r="C112" s="33" t="s">
        <v>2986</v>
      </c>
      <c r="D112" s="33" t="s">
        <v>2987</v>
      </c>
      <c r="E112" s="33" t="s">
        <v>2367</v>
      </c>
      <c r="F112" s="33"/>
      <c r="G112" s="33"/>
      <c r="H112" s="33" t="s">
        <v>2988</v>
      </c>
      <c r="I112" s="33" t="s">
        <v>2369</v>
      </c>
      <c r="J112" s="33" t="s">
        <v>198</v>
      </c>
      <c r="K112" s="33" t="s">
        <v>289</v>
      </c>
      <c r="L112" s="33" t="s">
        <v>199</v>
      </c>
      <c r="M112" s="33" t="s">
        <v>198</v>
      </c>
      <c r="N112" s="33" t="s">
        <v>198</v>
      </c>
      <c r="O112" s="33" t="s">
        <v>200</v>
      </c>
      <c r="P112" s="33" t="s">
        <v>289</v>
      </c>
      <c r="Q112" s="33" t="s">
        <v>201</v>
      </c>
      <c r="R112" s="33" t="s">
        <v>205</v>
      </c>
      <c r="S112" s="33" t="s">
        <v>952</v>
      </c>
      <c r="T112" s="33" t="s">
        <v>549</v>
      </c>
      <c r="U112" s="33" t="s">
        <v>205</v>
      </c>
      <c r="V112" s="33" t="s">
        <v>951</v>
      </c>
      <c r="W112" s="33" t="s">
        <v>952</v>
      </c>
      <c r="X112" s="33" t="s">
        <v>110</v>
      </c>
      <c r="Y112" s="33" t="s">
        <v>239</v>
      </c>
      <c r="Z112" s="34" t="s">
        <v>239</v>
      </c>
      <c r="AA112" s="33" t="s">
        <v>2609</v>
      </c>
      <c r="AB112" s="33" t="s">
        <v>289</v>
      </c>
      <c r="AC112" s="34" t="s">
        <v>2609</v>
      </c>
      <c r="AD112" s="33" t="s">
        <v>2361</v>
      </c>
      <c r="AE112" s="33" t="s">
        <v>548</v>
      </c>
      <c r="AF112" s="33" t="s">
        <v>2609</v>
      </c>
      <c r="AG112" s="33" t="s">
        <v>2609</v>
      </c>
      <c r="AH112" s="33" t="s">
        <v>2327</v>
      </c>
      <c r="AI112" s="33" t="s">
        <v>112</v>
      </c>
      <c r="AJ112" s="33" t="s">
        <v>289</v>
      </c>
      <c r="AK112" s="33" t="s">
        <v>112</v>
      </c>
      <c r="AL112" s="33" t="s">
        <v>289</v>
      </c>
      <c r="AM112" s="33" t="s">
        <v>2328</v>
      </c>
      <c r="AN112" s="33" t="s">
        <v>289</v>
      </c>
      <c r="AO112" s="33" t="s">
        <v>289</v>
      </c>
      <c r="AP112" s="33" t="s">
        <v>2350</v>
      </c>
      <c r="AQ112" s="33" t="s">
        <v>289</v>
      </c>
      <c r="AR112" s="33" t="s">
        <v>114</v>
      </c>
      <c r="AS112" s="33">
        <v>1</v>
      </c>
      <c r="AT112" s="33">
        <v>0</v>
      </c>
      <c r="AU112" s="33">
        <v>0</v>
      </c>
      <c r="AV112" s="33" t="s">
        <v>113</v>
      </c>
      <c r="AW112" s="33" t="s">
        <v>2351</v>
      </c>
      <c r="AX112" s="33" t="s">
        <v>115</v>
      </c>
      <c r="AY112" s="33">
        <v>1</v>
      </c>
      <c r="AZ112" s="33">
        <v>0</v>
      </c>
      <c r="BA112" s="33">
        <v>0</v>
      </c>
      <c r="BB112" s="33">
        <v>0</v>
      </c>
      <c r="BC112" s="33">
        <v>0</v>
      </c>
      <c r="BD112" s="33">
        <v>0</v>
      </c>
      <c r="BE112" s="33">
        <v>0</v>
      </c>
      <c r="BF112" s="33">
        <v>0</v>
      </c>
      <c r="BG112" s="33">
        <v>0</v>
      </c>
      <c r="BH112" s="33">
        <v>0</v>
      </c>
      <c r="BI112" s="33" t="s">
        <v>289</v>
      </c>
      <c r="BJ112" s="33" t="s">
        <v>135</v>
      </c>
      <c r="BK112" s="33" t="s">
        <v>2331</v>
      </c>
      <c r="BL112" s="33" t="s">
        <v>2362</v>
      </c>
      <c r="BM112" s="33">
        <v>1</v>
      </c>
      <c r="BN112" s="33">
        <v>1</v>
      </c>
      <c r="BO112" s="33">
        <v>1</v>
      </c>
      <c r="BP112" s="33">
        <v>1</v>
      </c>
      <c r="BQ112" s="33">
        <v>1</v>
      </c>
      <c r="BR112" s="33">
        <v>1</v>
      </c>
      <c r="BS112" s="33">
        <v>1</v>
      </c>
      <c r="BT112" s="33">
        <v>0</v>
      </c>
      <c r="BU112" s="33" t="s">
        <v>2353</v>
      </c>
      <c r="BV112" s="33">
        <v>240</v>
      </c>
      <c r="BW112" s="33">
        <v>120</v>
      </c>
      <c r="BX112" s="33" t="s">
        <v>112</v>
      </c>
      <c r="BY112" s="33">
        <v>270</v>
      </c>
      <c r="BZ112" s="33">
        <v>103.846153846153</v>
      </c>
      <c r="CA112" s="33" t="s">
        <v>112</v>
      </c>
      <c r="CB112" s="33">
        <v>300</v>
      </c>
      <c r="CC112" s="33">
        <v>130.434782608695</v>
      </c>
      <c r="CD112" s="33" t="s">
        <v>112</v>
      </c>
      <c r="CE112" s="33">
        <v>240</v>
      </c>
      <c r="CF112" s="33">
        <v>82.758620689655103</v>
      </c>
      <c r="CG112" s="33" t="s">
        <v>112</v>
      </c>
      <c r="CH112" s="33">
        <v>450</v>
      </c>
      <c r="CI112" s="33">
        <v>187.5</v>
      </c>
      <c r="CJ112" s="33" t="s">
        <v>117</v>
      </c>
      <c r="CK112" s="33">
        <v>900</v>
      </c>
      <c r="CL112" s="33">
        <v>375</v>
      </c>
      <c r="CM112" s="33" t="s">
        <v>117</v>
      </c>
      <c r="CN112" s="33" t="s">
        <v>112</v>
      </c>
      <c r="CO112" s="33">
        <v>600</v>
      </c>
      <c r="CP112" s="33" t="s">
        <v>289</v>
      </c>
      <c r="CQ112" s="33" t="s">
        <v>289</v>
      </c>
      <c r="CR112" s="33" t="s">
        <v>289</v>
      </c>
      <c r="CS112" s="33" t="s">
        <v>289</v>
      </c>
      <c r="CT112" s="33" t="s">
        <v>289</v>
      </c>
      <c r="CU112" s="33" t="s">
        <v>289</v>
      </c>
      <c r="CV112" s="33" t="s">
        <v>176</v>
      </c>
      <c r="CW112" s="33">
        <v>600</v>
      </c>
      <c r="CX112" s="33" t="s">
        <v>112</v>
      </c>
      <c r="CY112" s="33" t="s">
        <v>117</v>
      </c>
      <c r="CZ112" s="33" t="s">
        <v>289</v>
      </c>
      <c r="DA112" s="33" t="s">
        <v>289</v>
      </c>
      <c r="DB112" s="33" t="s">
        <v>289</v>
      </c>
      <c r="DC112" s="33" t="s">
        <v>289</v>
      </c>
      <c r="DD112" s="33" t="s">
        <v>289</v>
      </c>
      <c r="DE112" s="33" t="s">
        <v>289</v>
      </c>
      <c r="DF112" s="33" t="s">
        <v>289</v>
      </c>
      <c r="DG112" s="33" t="s">
        <v>289</v>
      </c>
      <c r="DH112" s="33" t="s">
        <v>289</v>
      </c>
      <c r="DI112" s="33" t="s">
        <v>289</v>
      </c>
      <c r="DJ112" s="33" t="s">
        <v>289</v>
      </c>
      <c r="DK112" s="33" t="s">
        <v>289</v>
      </c>
      <c r="DL112" s="33" t="s">
        <v>289</v>
      </c>
      <c r="DM112" s="33" t="s">
        <v>289</v>
      </c>
      <c r="DN112" s="33" t="s">
        <v>289</v>
      </c>
      <c r="DO112" s="33" t="s">
        <v>289</v>
      </c>
      <c r="DP112" s="33" t="s">
        <v>289</v>
      </c>
      <c r="DQ112" s="33" t="s">
        <v>289</v>
      </c>
      <c r="DR112" s="33" t="s">
        <v>289</v>
      </c>
      <c r="DS112" s="33" t="s">
        <v>289</v>
      </c>
      <c r="DT112" s="33" t="s">
        <v>289</v>
      </c>
      <c r="DU112" s="33" t="s">
        <v>289</v>
      </c>
      <c r="DV112" s="33" t="s">
        <v>289</v>
      </c>
      <c r="DW112" s="33" t="s">
        <v>289</v>
      </c>
      <c r="DX112" s="33" t="s">
        <v>289</v>
      </c>
      <c r="DY112" s="33" t="s">
        <v>289</v>
      </c>
      <c r="DZ112" s="33" t="s">
        <v>289</v>
      </c>
      <c r="EA112" s="33" t="s">
        <v>289</v>
      </c>
      <c r="EB112" s="33" t="s">
        <v>112</v>
      </c>
      <c r="EC112" s="33" t="s">
        <v>201</v>
      </c>
      <c r="ED112" s="33" t="s">
        <v>205</v>
      </c>
      <c r="EE112" s="33" t="s">
        <v>117</v>
      </c>
      <c r="EF112" s="33" t="s">
        <v>140</v>
      </c>
      <c r="EG112" s="33" t="s">
        <v>289</v>
      </c>
      <c r="EH112" s="33" t="s">
        <v>289</v>
      </c>
      <c r="EI112" s="33" t="s">
        <v>289</v>
      </c>
      <c r="EJ112" s="33" t="s">
        <v>289</v>
      </c>
      <c r="EK112" s="33" t="s">
        <v>289</v>
      </c>
      <c r="EL112" s="33" t="s">
        <v>289</v>
      </c>
      <c r="EM112" s="33" t="s">
        <v>289</v>
      </c>
      <c r="EN112" s="33" t="s">
        <v>289</v>
      </c>
      <c r="EO112" s="33" t="s">
        <v>289</v>
      </c>
      <c r="EP112" s="33" t="s">
        <v>289</v>
      </c>
      <c r="EQ112" s="33" t="s">
        <v>289</v>
      </c>
      <c r="ER112" s="33" t="s">
        <v>289</v>
      </c>
      <c r="ES112" s="33" t="s">
        <v>289</v>
      </c>
      <c r="ET112" s="33" t="s">
        <v>289</v>
      </c>
      <c r="EU112" s="33" t="s">
        <v>289</v>
      </c>
      <c r="EV112" s="33" t="s">
        <v>289</v>
      </c>
      <c r="EW112" s="33" t="s">
        <v>289</v>
      </c>
      <c r="EX112" s="33" t="s">
        <v>289</v>
      </c>
      <c r="EY112" s="33" t="s">
        <v>289</v>
      </c>
      <c r="EZ112" s="33" t="s">
        <v>289</v>
      </c>
      <c r="FA112" s="33" t="s">
        <v>289</v>
      </c>
      <c r="FB112" s="33" t="s">
        <v>289</v>
      </c>
      <c r="FC112" s="34" t="s">
        <v>289</v>
      </c>
      <c r="FD112" s="34" t="s">
        <v>289</v>
      </c>
      <c r="FE112" s="33" t="s">
        <v>289</v>
      </c>
      <c r="FF112" s="33" t="s">
        <v>289</v>
      </c>
      <c r="FG112" s="33" t="s">
        <v>289</v>
      </c>
      <c r="FH112" s="33" t="s">
        <v>289</v>
      </c>
      <c r="FI112" s="33" t="s">
        <v>289</v>
      </c>
      <c r="FJ112" s="33" t="s">
        <v>289</v>
      </c>
      <c r="FK112" s="33" t="s">
        <v>289</v>
      </c>
      <c r="FL112" s="34" t="s">
        <v>289</v>
      </c>
      <c r="FM112" s="33" t="s">
        <v>289</v>
      </c>
      <c r="FN112" s="34" t="s">
        <v>289</v>
      </c>
      <c r="FO112" s="33" t="s">
        <v>289</v>
      </c>
      <c r="FP112" s="33" t="s">
        <v>289</v>
      </c>
      <c r="FQ112" s="33" t="s">
        <v>289</v>
      </c>
      <c r="FR112" s="33" t="s">
        <v>289</v>
      </c>
      <c r="FS112" s="33" t="s">
        <v>289</v>
      </c>
      <c r="FT112" s="33" t="s">
        <v>289</v>
      </c>
      <c r="FU112" s="33" t="s">
        <v>289</v>
      </c>
      <c r="FV112" s="33" t="s">
        <v>289</v>
      </c>
      <c r="FW112" s="33" t="s">
        <v>289</v>
      </c>
      <c r="FX112" s="33" t="s">
        <v>289</v>
      </c>
      <c r="FY112" s="33" t="s">
        <v>289</v>
      </c>
      <c r="FZ112" s="33" t="s">
        <v>289</v>
      </c>
      <c r="GA112" s="33" t="s">
        <v>289</v>
      </c>
      <c r="GB112" s="33" t="s">
        <v>289</v>
      </c>
      <c r="GC112" s="33" t="s">
        <v>289</v>
      </c>
      <c r="GD112" s="33" t="s">
        <v>289</v>
      </c>
      <c r="GE112" s="33" t="s">
        <v>289</v>
      </c>
      <c r="GF112" s="33" t="s">
        <v>289</v>
      </c>
      <c r="GG112" s="33" t="s">
        <v>289</v>
      </c>
      <c r="GH112" s="33" t="s">
        <v>289</v>
      </c>
      <c r="GI112" s="33" t="s">
        <v>289</v>
      </c>
      <c r="GJ112" s="33" t="s">
        <v>289</v>
      </c>
      <c r="GK112" s="33" t="s">
        <v>289</v>
      </c>
      <c r="GL112" s="33" t="s">
        <v>289</v>
      </c>
      <c r="GM112" s="33" t="s">
        <v>289</v>
      </c>
      <c r="GN112" s="33" t="s">
        <v>289</v>
      </c>
      <c r="GO112" s="33" t="s">
        <v>289</v>
      </c>
      <c r="GP112" s="33" t="s">
        <v>289</v>
      </c>
      <c r="GQ112" s="33" t="s">
        <v>289</v>
      </c>
      <c r="GR112" s="33" t="s">
        <v>289</v>
      </c>
      <c r="GS112" s="33" t="s">
        <v>289</v>
      </c>
      <c r="GT112" s="33" t="s">
        <v>289</v>
      </c>
      <c r="GU112" s="33" t="s">
        <v>289</v>
      </c>
      <c r="GV112" s="33" t="s">
        <v>289</v>
      </c>
      <c r="GW112" s="33" t="s">
        <v>289</v>
      </c>
      <c r="GX112" s="33" t="s">
        <v>289</v>
      </c>
      <c r="GY112" s="33" t="s">
        <v>289</v>
      </c>
      <c r="GZ112" s="33" t="s">
        <v>289</v>
      </c>
      <c r="HA112" s="33" t="s">
        <v>289</v>
      </c>
      <c r="HB112" s="33" t="s">
        <v>289</v>
      </c>
      <c r="HC112" s="33" t="s">
        <v>289</v>
      </c>
      <c r="HD112" s="33" t="s">
        <v>289</v>
      </c>
      <c r="HE112" s="33" t="s">
        <v>289</v>
      </c>
      <c r="HF112" s="33" t="s">
        <v>289</v>
      </c>
      <c r="HG112" s="33" t="s">
        <v>289</v>
      </c>
      <c r="HH112" s="33" t="s">
        <v>289</v>
      </c>
      <c r="HI112" s="33" t="s">
        <v>289</v>
      </c>
      <c r="HJ112" s="33" t="s">
        <v>289</v>
      </c>
      <c r="HK112" s="33" t="s">
        <v>289</v>
      </c>
      <c r="HL112" s="33" t="s">
        <v>289</v>
      </c>
      <c r="HM112" s="33" t="s">
        <v>289</v>
      </c>
      <c r="HN112" s="33" t="s">
        <v>289</v>
      </c>
      <c r="HO112" s="33" t="s">
        <v>289</v>
      </c>
      <c r="HP112" s="33" t="s">
        <v>289</v>
      </c>
      <c r="HQ112" s="33" t="s">
        <v>289</v>
      </c>
      <c r="HR112" s="33" t="s">
        <v>289</v>
      </c>
      <c r="HS112" s="33" t="s">
        <v>289</v>
      </c>
      <c r="HT112" s="33" t="s">
        <v>289</v>
      </c>
      <c r="HU112" s="33" t="s">
        <v>289</v>
      </c>
      <c r="HV112" s="33" t="s">
        <v>289</v>
      </c>
      <c r="HW112" s="33" t="s">
        <v>289</v>
      </c>
      <c r="HX112" s="33" t="s">
        <v>289</v>
      </c>
      <c r="HY112" s="33" t="s">
        <v>289</v>
      </c>
      <c r="HZ112" s="33" t="s">
        <v>289</v>
      </c>
      <c r="IA112" s="33" t="s">
        <v>289</v>
      </c>
      <c r="IB112" s="33" t="s">
        <v>289</v>
      </c>
      <c r="IC112" s="33" t="s">
        <v>289</v>
      </c>
      <c r="ID112" s="33" t="s">
        <v>289</v>
      </c>
      <c r="IE112" s="33" t="s">
        <v>289</v>
      </c>
      <c r="IF112" s="33" t="s">
        <v>289</v>
      </c>
      <c r="IG112" s="33" t="s">
        <v>289</v>
      </c>
      <c r="IH112" s="33" t="s">
        <v>289</v>
      </c>
      <c r="II112" s="33" t="s">
        <v>289</v>
      </c>
      <c r="IJ112" s="33" t="s">
        <v>289</v>
      </c>
      <c r="IK112" s="33" t="s">
        <v>289</v>
      </c>
      <c r="IL112" s="33" t="s">
        <v>289</v>
      </c>
      <c r="IM112" s="33" t="s">
        <v>289</v>
      </c>
      <c r="IN112" s="33" t="s">
        <v>289</v>
      </c>
      <c r="IO112" s="33" t="s">
        <v>289</v>
      </c>
      <c r="IP112" s="33" t="s">
        <v>289</v>
      </c>
      <c r="IQ112" s="33" t="s">
        <v>289</v>
      </c>
      <c r="IR112" s="33"/>
      <c r="IS112" s="33"/>
      <c r="IT112" s="33"/>
      <c r="IU112" s="33"/>
      <c r="IV112" s="33"/>
      <c r="IW112" s="33" t="s">
        <v>289</v>
      </c>
      <c r="IX112" s="33" t="s">
        <v>289</v>
      </c>
      <c r="IY112" s="33">
        <v>155010174</v>
      </c>
      <c r="IZ112" s="33" t="s">
        <v>2989</v>
      </c>
      <c r="JA112" s="33" t="s">
        <v>2990</v>
      </c>
      <c r="JB112" s="33" t="s">
        <v>289</v>
      </c>
      <c r="JC112" s="33">
        <v>146</v>
      </c>
    </row>
    <row r="113" spans="2:263" x14ac:dyDescent="0.35">
      <c r="B113" s="33" t="s">
        <v>2993</v>
      </c>
      <c r="C113" s="33" t="s">
        <v>2991</v>
      </c>
      <c r="D113" s="33" t="s">
        <v>2992</v>
      </c>
      <c r="E113" s="33" t="s">
        <v>2379</v>
      </c>
      <c r="F113" s="33"/>
      <c r="G113" s="33"/>
      <c r="H113" s="33" t="s">
        <v>289</v>
      </c>
      <c r="I113" s="33" t="s">
        <v>2379</v>
      </c>
      <c r="J113" s="33" t="s">
        <v>166</v>
      </c>
      <c r="K113" s="33" t="s">
        <v>289</v>
      </c>
      <c r="L113" s="33" t="s">
        <v>167</v>
      </c>
      <c r="M113" s="33" t="s">
        <v>166</v>
      </c>
      <c r="N113" s="33" t="s">
        <v>166</v>
      </c>
      <c r="O113" s="33" t="s">
        <v>168</v>
      </c>
      <c r="P113" s="33" t="s">
        <v>289</v>
      </c>
      <c r="Q113" s="33" t="s">
        <v>126</v>
      </c>
      <c r="R113" s="33" t="s">
        <v>169</v>
      </c>
      <c r="S113" s="33" t="s">
        <v>1321</v>
      </c>
      <c r="T113" s="33" t="s">
        <v>170</v>
      </c>
      <c r="U113" s="33" t="s">
        <v>169</v>
      </c>
      <c r="V113" s="33" t="s">
        <v>1320</v>
      </c>
      <c r="W113" s="33" t="s">
        <v>1321</v>
      </c>
      <c r="X113" s="33" t="s">
        <v>171</v>
      </c>
      <c r="Y113" s="33" t="s">
        <v>289</v>
      </c>
      <c r="Z113" s="34" t="s">
        <v>171</v>
      </c>
      <c r="AA113" s="33" t="s">
        <v>2492</v>
      </c>
      <c r="AB113" s="33" t="s">
        <v>289</v>
      </c>
      <c r="AC113" s="34" t="s">
        <v>2492</v>
      </c>
      <c r="AD113" s="33" t="s">
        <v>2361</v>
      </c>
      <c r="AE113" s="33" t="s">
        <v>172</v>
      </c>
      <c r="AF113" s="33" t="s">
        <v>2492</v>
      </c>
      <c r="AG113" s="33" t="s">
        <v>2492</v>
      </c>
      <c r="AH113" s="33" t="s">
        <v>2327</v>
      </c>
      <c r="AI113" s="33" t="s">
        <v>112</v>
      </c>
      <c r="AJ113" s="33" t="s">
        <v>289</v>
      </c>
      <c r="AK113" s="33" t="s">
        <v>112</v>
      </c>
      <c r="AL113" s="33" t="s">
        <v>289</v>
      </c>
      <c r="AM113" s="33" t="s">
        <v>2328</v>
      </c>
      <c r="AN113" s="33" t="s">
        <v>289</v>
      </c>
      <c r="AO113" s="33" t="s">
        <v>289</v>
      </c>
      <c r="AP113" s="33" t="s">
        <v>2350</v>
      </c>
      <c r="AQ113" s="33" t="s">
        <v>289</v>
      </c>
      <c r="AR113" s="33" t="s">
        <v>137</v>
      </c>
      <c r="AS113" s="33">
        <v>0</v>
      </c>
      <c r="AT113" s="33">
        <v>1</v>
      </c>
      <c r="AU113" s="33">
        <v>0</v>
      </c>
      <c r="AV113" s="33" t="s">
        <v>138</v>
      </c>
      <c r="AW113" s="33" t="s">
        <v>2330</v>
      </c>
      <c r="AX113" s="33" t="s">
        <v>115</v>
      </c>
      <c r="AY113" s="33">
        <v>1</v>
      </c>
      <c r="AZ113" s="33">
        <v>0</v>
      </c>
      <c r="BA113" s="33">
        <v>0</v>
      </c>
      <c r="BB113" s="33">
        <v>0</v>
      </c>
      <c r="BC113" s="33">
        <v>0</v>
      </c>
      <c r="BD113" s="33">
        <v>0</v>
      </c>
      <c r="BE113" s="33">
        <v>0</v>
      </c>
      <c r="BF113" s="33">
        <v>0</v>
      </c>
      <c r="BG113" s="33">
        <v>0</v>
      </c>
      <c r="BH113" s="33">
        <v>0</v>
      </c>
      <c r="BI113" s="33" t="s">
        <v>289</v>
      </c>
      <c r="BJ113" s="33" t="s">
        <v>116</v>
      </c>
      <c r="BK113" s="33" t="s">
        <v>151</v>
      </c>
      <c r="BL113" s="33" t="s">
        <v>289</v>
      </c>
      <c r="BM113" s="33" t="s">
        <v>289</v>
      </c>
      <c r="BN113" s="33" t="s">
        <v>289</v>
      </c>
      <c r="BO113" s="33" t="s">
        <v>289</v>
      </c>
      <c r="BP113" s="33" t="s">
        <v>289</v>
      </c>
      <c r="BQ113" s="33" t="s">
        <v>289</v>
      </c>
      <c r="BR113" s="33" t="s">
        <v>289</v>
      </c>
      <c r="BS113" s="33" t="s">
        <v>289</v>
      </c>
      <c r="BT113" s="33" t="s">
        <v>289</v>
      </c>
      <c r="BU113" s="33" t="s">
        <v>289</v>
      </c>
      <c r="BV113" s="33" t="s">
        <v>289</v>
      </c>
      <c r="BW113" s="33" t="s">
        <v>289</v>
      </c>
      <c r="BX113" s="33" t="s">
        <v>289</v>
      </c>
      <c r="BY113" s="33" t="s">
        <v>289</v>
      </c>
      <c r="BZ113" s="33" t="s">
        <v>289</v>
      </c>
      <c r="CA113" s="33" t="s">
        <v>289</v>
      </c>
      <c r="CB113" s="33" t="s">
        <v>289</v>
      </c>
      <c r="CC113" s="33" t="s">
        <v>289</v>
      </c>
      <c r="CD113" s="33" t="s">
        <v>289</v>
      </c>
      <c r="CE113" s="33" t="s">
        <v>289</v>
      </c>
      <c r="CF113" s="33" t="s">
        <v>289</v>
      </c>
      <c r="CG113" s="33" t="s">
        <v>289</v>
      </c>
      <c r="CH113" s="33" t="s">
        <v>289</v>
      </c>
      <c r="CI113" s="33" t="s">
        <v>289</v>
      </c>
      <c r="CJ113" s="33" t="s">
        <v>289</v>
      </c>
      <c r="CK113" s="33" t="s">
        <v>289</v>
      </c>
      <c r="CL113" s="33" t="s">
        <v>289</v>
      </c>
      <c r="CM113" s="33" t="s">
        <v>289</v>
      </c>
      <c r="CN113" s="33" t="s">
        <v>289</v>
      </c>
      <c r="CO113" s="33" t="s">
        <v>289</v>
      </c>
      <c r="CP113" s="33" t="s">
        <v>289</v>
      </c>
      <c r="CQ113" s="33" t="s">
        <v>289</v>
      </c>
      <c r="CR113" s="33" t="s">
        <v>289</v>
      </c>
      <c r="CS113" s="33" t="s">
        <v>289</v>
      </c>
      <c r="CT113" s="33" t="s">
        <v>289</v>
      </c>
      <c r="CU113" s="33" t="s">
        <v>289</v>
      </c>
      <c r="CV113" s="33" t="s">
        <v>289</v>
      </c>
      <c r="CW113" s="33" t="s">
        <v>289</v>
      </c>
      <c r="CX113" s="33" t="s">
        <v>289</v>
      </c>
      <c r="CY113" s="33" t="s">
        <v>289</v>
      </c>
      <c r="CZ113" s="33" t="s">
        <v>289</v>
      </c>
      <c r="DA113" s="33" t="s">
        <v>289</v>
      </c>
      <c r="DB113" s="33" t="s">
        <v>289</v>
      </c>
      <c r="DC113" s="33" t="s">
        <v>289</v>
      </c>
      <c r="DD113" s="33" t="s">
        <v>289</v>
      </c>
      <c r="DE113" s="33" t="s">
        <v>289</v>
      </c>
      <c r="DF113" s="33" t="s">
        <v>289</v>
      </c>
      <c r="DG113" s="33" t="s">
        <v>289</v>
      </c>
      <c r="DH113" s="33" t="s">
        <v>289</v>
      </c>
      <c r="DI113" s="33" t="s">
        <v>289</v>
      </c>
      <c r="DJ113" s="33" t="s">
        <v>289</v>
      </c>
      <c r="DK113" s="33" t="s">
        <v>289</v>
      </c>
      <c r="DL113" s="33" t="s">
        <v>289</v>
      </c>
      <c r="DM113" s="33" t="s">
        <v>289</v>
      </c>
      <c r="DN113" s="33" t="s">
        <v>289</v>
      </c>
      <c r="DO113" s="33" t="s">
        <v>289</v>
      </c>
      <c r="DP113" s="33" t="s">
        <v>289</v>
      </c>
      <c r="DQ113" s="33" t="s">
        <v>289</v>
      </c>
      <c r="DR113" s="33" t="s">
        <v>289</v>
      </c>
      <c r="DS113" s="33" t="s">
        <v>289</v>
      </c>
      <c r="DT113" s="33" t="s">
        <v>289</v>
      </c>
      <c r="DU113" s="33" t="s">
        <v>289</v>
      </c>
      <c r="DV113" s="33" t="s">
        <v>289</v>
      </c>
      <c r="DW113" s="33" t="s">
        <v>289</v>
      </c>
      <c r="DX113" s="33" t="s">
        <v>289</v>
      </c>
      <c r="DY113" s="33" t="s">
        <v>289</v>
      </c>
      <c r="DZ113" s="33" t="s">
        <v>289</v>
      </c>
      <c r="EA113" s="33" t="s">
        <v>289</v>
      </c>
      <c r="EB113" s="33" t="s">
        <v>289</v>
      </c>
      <c r="EC113" s="33" t="s">
        <v>289</v>
      </c>
      <c r="ED113" s="33" t="s">
        <v>289</v>
      </c>
      <c r="EE113" s="33" t="s">
        <v>289</v>
      </c>
      <c r="EF113" s="33" t="s">
        <v>289</v>
      </c>
      <c r="EG113" s="33" t="s">
        <v>2474</v>
      </c>
      <c r="EH113" s="33">
        <v>0</v>
      </c>
      <c r="EI113" s="33">
        <v>1</v>
      </c>
      <c r="EJ113" s="33">
        <v>1</v>
      </c>
      <c r="EK113" s="33">
        <v>0</v>
      </c>
      <c r="EL113" s="33">
        <v>1</v>
      </c>
      <c r="EM113" s="33">
        <v>0</v>
      </c>
      <c r="EN113" s="33">
        <v>1</v>
      </c>
      <c r="EO113" s="33">
        <v>0</v>
      </c>
      <c r="EP113" s="33" t="s">
        <v>289</v>
      </c>
      <c r="EQ113" s="33" t="s">
        <v>289</v>
      </c>
      <c r="ER113" s="33" t="s">
        <v>289</v>
      </c>
      <c r="ES113" s="33" t="s">
        <v>289</v>
      </c>
      <c r="ET113" s="33" t="s">
        <v>289</v>
      </c>
      <c r="EU113" s="33" t="s">
        <v>289</v>
      </c>
      <c r="EV113" s="33">
        <v>25</v>
      </c>
      <c r="EW113" s="33" t="s">
        <v>140</v>
      </c>
      <c r="EX113" s="33" t="s">
        <v>117</v>
      </c>
      <c r="EY113" s="33" t="s">
        <v>289</v>
      </c>
      <c r="EZ113" s="33">
        <v>225</v>
      </c>
      <c r="FA113" s="33">
        <v>350</v>
      </c>
      <c r="FB113" s="33">
        <v>132.222222222222</v>
      </c>
      <c r="FC113" s="34">
        <v>132.222222222222</v>
      </c>
      <c r="FD113" s="34" t="s">
        <v>140</v>
      </c>
      <c r="FE113" s="33" t="s">
        <v>289</v>
      </c>
      <c r="FF113" s="33" t="s">
        <v>289</v>
      </c>
      <c r="FG113" s="33" t="s">
        <v>112</v>
      </c>
      <c r="FH113" s="33">
        <v>75</v>
      </c>
      <c r="FI113" s="33" t="s">
        <v>289</v>
      </c>
      <c r="FJ113" s="33" t="s">
        <v>289</v>
      </c>
      <c r="FK113" s="33" t="s">
        <v>289</v>
      </c>
      <c r="FL113" s="34">
        <v>75</v>
      </c>
      <c r="FM113" s="33" t="s">
        <v>140</v>
      </c>
      <c r="FN113" s="34" t="s">
        <v>289</v>
      </c>
      <c r="FO113" s="33" t="s">
        <v>289</v>
      </c>
      <c r="FP113" s="33" t="s">
        <v>289</v>
      </c>
      <c r="FQ113" s="33" t="s">
        <v>289</v>
      </c>
      <c r="FR113" s="33" t="s">
        <v>289</v>
      </c>
      <c r="FS113" s="33" t="s">
        <v>289</v>
      </c>
      <c r="FT113" s="33" t="s">
        <v>289</v>
      </c>
      <c r="FU113" s="33" t="s">
        <v>289</v>
      </c>
      <c r="FV113" s="33" t="s">
        <v>289</v>
      </c>
      <c r="FW113" s="33" t="s">
        <v>289</v>
      </c>
      <c r="FX113" s="33" t="s">
        <v>289</v>
      </c>
      <c r="FY113" s="33" t="s">
        <v>112</v>
      </c>
      <c r="FZ113" s="33">
        <v>25</v>
      </c>
      <c r="GA113" s="33" t="s">
        <v>289</v>
      </c>
      <c r="GB113" s="33" t="s">
        <v>289</v>
      </c>
      <c r="GC113" s="33">
        <v>25</v>
      </c>
      <c r="GD113" s="33" t="s">
        <v>112</v>
      </c>
      <c r="GE113" s="33" t="s">
        <v>117</v>
      </c>
      <c r="GF113" s="33" t="s">
        <v>289</v>
      </c>
      <c r="GG113" s="33" t="s">
        <v>289</v>
      </c>
      <c r="GH113" s="33" t="s">
        <v>289</v>
      </c>
      <c r="GI113" s="33" t="s">
        <v>289</v>
      </c>
      <c r="GJ113" s="33" t="s">
        <v>289</v>
      </c>
      <c r="GK113" s="33" t="s">
        <v>289</v>
      </c>
      <c r="GL113" s="33" t="s">
        <v>289</v>
      </c>
      <c r="GM113" s="33" t="s">
        <v>289</v>
      </c>
      <c r="GN113" s="33" t="s">
        <v>289</v>
      </c>
      <c r="GO113" s="33" t="s">
        <v>289</v>
      </c>
      <c r="GP113" s="33" t="s">
        <v>289</v>
      </c>
      <c r="GQ113" s="33" t="s">
        <v>289</v>
      </c>
      <c r="GR113" s="33" t="s">
        <v>289</v>
      </c>
      <c r="GS113" s="33" t="s">
        <v>289</v>
      </c>
      <c r="GT113" s="33" t="s">
        <v>289</v>
      </c>
      <c r="GU113" s="33" t="s">
        <v>289</v>
      </c>
      <c r="GV113" s="33" t="s">
        <v>289</v>
      </c>
      <c r="GW113" s="33" t="s">
        <v>289</v>
      </c>
      <c r="GX113" s="33" t="s">
        <v>289</v>
      </c>
      <c r="GY113" s="33" t="s">
        <v>289</v>
      </c>
      <c r="GZ113" s="33" t="s">
        <v>289</v>
      </c>
      <c r="HA113" s="33" t="s">
        <v>289</v>
      </c>
      <c r="HB113" s="33" t="s">
        <v>289</v>
      </c>
      <c r="HC113" s="33" t="s">
        <v>289</v>
      </c>
      <c r="HD113" s="33" t="s">
        <v>289</v>
      </c>
      <c r="HE113" s="33" t="s">
        <v>289</v>
      </c>
      <c r="HF113" s="33" t="s">
        <v>289</v>
      </c>
      <c r="HG113" s="33" t="s">
        <v>112</v>
      </c>
      <c r="HH113" s="33" t="s">
        <v>126</v>
      </c>
      <c r="HI113" s="33" t="s">
        <v>162</v>
      </c>
      <c r="HJ113" s="33" t="s">
        <v>117</v>
      </c>
      <c r="HK113" s="33" t="s">
        <v>117</v>
      </c>
      <c r="HL113" s="33" t="s">
        <v>289</v>
      </c>
      <c r="HM113" s="33" t="s">
        <v>289</v>
      </c>
      <c r="HN113" s="33" t="s">
        <v>289</v>
      </c>
      <c r="HO113" s="33" t="s">
        <v>289</v>
      </c>
      <c r="HP113" s="33" t="s">
        <v>289</v>
      </c>
      <c r="HQ113" s="33" t="s">
        <v>289</v>
      </c>
      <c r="HR113" s="33" t="s">
        <v>289</v>
      </c>
      <c r="HS113" s="33" t="s">
        <v>289</v>
      </c>
      <c r="HT113" s="33" t="s">
        <v>289</v>
      </c>
      <c r="HU113" s="33" t="s">
        <v>289</v>
      </c>
      <c r="HV113" s="33" t="s">
        <v>289</v>
      </c>
      <c r="HW113" s="33" t="s">
        <v>289</v>
      </c>
      <c r="HX113" s="33" t="s">
        <v>289</v>
      </c>
      <c r="HY113" s="33" t="s">
        <v>289</v>
      </c>
      <c r="HZ113" s="33" t="s">
        <v>289</v>
      </c>
      <c r="IA113" s="33" t="s">
        <v>289</v>
      </c>
      <c r="IB113" s="33" t="s">
        <v>289</v>
      </c>
      <c r="IC113" s="33" t="s">
        <v>289</v>
      </c>
      <c r="ID113" s="33" t="s">
        <v>289</v>
      </c>
      <c r="IE113" s="33" t="s">
        <v>289</v>
      </c>
      <c r="IF113" s="33" t="s">
        <v>289</v>
      </c>
      <c r="IG113" s="33" t="s">
        <v>289</v>
      </c>
      <c r="IH113" s="33" t="s">
        <v>289</v>
      </c>
      <c r="II113" s="33" t="s">
        <v>289</v>
      </c>
      <c r="IJ113" s="33" t="s">
        <v>289</v>
      </c>
      <c r="IK113" s="33" t="s">
        <v>289</v>
      </c>
      <c r="IL113" s="33" t="s">
        <v>289</v>
      </c>
      <c r="IM113" s="33" t="s">
        <v>289</v>
      </c>
      <c r="IN113" s="33" t="s">
        <v>289</v>
      </c>
      <c r="IO113" s="33" t="s">
        <v>289</v>
      </c>
      <c r="IP113" s="33" t="s">
        <v>289</v>
      </c>
      <c r="IQ113" s="33" t="s">
        <v>289</v>
      </c>
      <c r="IR113" s="33"/>
      <c r="IS113" s="33"/>
      <c r="IT113" s="33"/>
      <c r="IU113" s="33"/>
      <c r="IV113" s="33"/>
      <c r="IW113" s="33" t="s">
        <v>289</v>
      </c>
      <c r="IX113" s="33" t="s">
        <v>289</v>
      </c>
      <c r="IY113" s="33">
        <v>154200386</v>
      </c>
      <c r="IZ113" s="33" t="s">
        <v>2993</v>
      </c>
      <c r="JA113" s="33" t="s">
        <v>2994</v>
      </c>
      <c r="JB113" s="33" t="s">
        <v>289</v>
      </c>
      <c r="JC113" s="33">
        <v>114</v>
      </c>
    </row>
    <row r="114" spans="2:263" x14ac:dyDescent="0.35">
      <c r="B114" s="33" t="s">
        <v>2999</v>
      </c>
      <c r="C114" s="33" t="s">
        <v>2995</v>
      </c>
      <c r="D114" s="33" t="s">
        <v>2996</v>
      </c>
      <c r="E114" s="33" t="s">
        <v>2379</v>
      </c>
      <c r="F114" s="33"/>
      <c r="G114" s="33"/>
      <c r="H114" s="33" t="s">
        <v>289</v>
      </c>
      <c r="I114" s="33" t="s">
        <v>2379</v>
      </c>
      <c r="J114" s="33" t="s">
        <v>166</v>
      </c>
      <c r="K114" s="33" t="s">
        <v>289</v>
      </c>
      <c r="L114" s="33" t="s">
        <v>167</v>
      </c>
      <c r="M114" s="33" t="s">
        <v>166</v>
      </c>
      <c r="N114" s="33" t="s">
        <v>166</v>
      </c>
      <c r="O114" s="33" t="s">
        <v>180</v>
      </c>
      <c r="P114" s="33" t="s">
        <v>289</v>
      </c>
      <c r="Q114" s="33" t="s">
        <v>126</v>
      </c>
      <c r="R114" s="33" t="s">
        <v>169</v>
      </c>
      <c r="S114" s="33" t="s">
        <v>1321</v>
      </c>
      <c r="T114" s="33" t="s">
        <v>170</v>
      </c>
      <c r="U114" s="33" t="s">
        <v>169</v>
      </c>
      <c r="V114" s="33" t="s">
        <v>1320</v>
      </c>
      <c r="W114" s="33" t="s">
        <v>1321</v>
      </c>
      <c r="X114" s="33" t="s">
        <v>171</v>
      </c>
      <c r="Y114" s="33" t="s">
        <v>289</v>
      </c>
      <c r="Z114" s="34" t="s">
        <v>171</v>
      </c>
      <c r="AA114" s="33" t="s">
        <v>2492</v>
      </c>
      <c r="AB114" s="33" t="s">
        <v>289</v>
      </c>
      <c r="AC114" s="34" t="s">
        <v>2492</v>
      </c>
      <c r="AD114" s="33" t="s">
        <v>2361</v>
      </c>
      <c r="AE114" s="33" t="s">
        <v>172</v>
      </c>
      <c r="AF114" s="33" t="s">
        <v>2492</v>
      </c>
      <c r="AG114" s="33" t="s">
        <v>2492</v>
      </c>
      <c r="AH114" s="33" t="s">
        <v>2452</v>
      </c>
      <c r="AI114" s="33" t="s">
        <v>112</v>
      </c>
      <c r="AJ114" s="33" t="s">
        <v>289</v>
      </c>
      <c r="AK114" s="33" t="s">
        <v>112</v>
      </c>
      <c r="AL114" s="33" t="s">
        <v>289</v>
      </c>
      <c r="AM114" s="33" t="s">
        <v>2328</v>
      </c>
      <c r="AN114" s="33" t="s">
        <v>289</v>
      </c>
      <c r="AO114" s="33" t="s">
        <v>289</v>
      </c>
      <c r="AP114" s="33" t="s">
        <v>289</v>
      </c>
      <c r="AQ114" s="33" t="s">
        <v>289</v>
      </c>
      <c r="AR114" s="33" t="s">
        <v>289</v>
      </c>
      <c r="AS114" s="33" t="s">
        <v>289</v>
      </c>
      <c r="AT114" s="33" t="s">
        <v>289</v>
      </c>
      <c r="AU114" s="33" t="s">
        <v>289</v>
      </c>
      <c r="AV114" s="33" t="s">
        <v>289</v>
      </c>
      <c r="AW114" s="33" t="s">
        <v>289</v>
      </c>
      <c r="AX114" s="33" t="s">
        <v>289</v>
      </c>
      <c r="AY114" s="33" t="s">
        <v>289</v>
      </c>
      <c r="AZ114" s="33" t="s">
        <v>289</v>
      </c>
      <c r="BA114" s="33" t="s">
        <v>289</v>
      </c>
      <c r="BB114" s="33" t="s">
        <v>289</v>
      </c>
      <c r="BC114" s="33" t="s">
        <v>289</v>
      </c>
      <c r="BD114" s="33" t="s">
        <v>289</v>
      </c>
      <c r="BE114" s="33" t="s">
        <v>289</v>
      </c>
      <c r="BF114" s="33" t="s">
        <v>289</v>
      </c>
      <c r="BG114" s="33" t="s">
        <v>289</v>
      </c>
      <c r="BH114" s="33" t="s">
        <v>289</v>
      </c>
      <c r="BI114" s="33" t="s">
        <v>289</v>
      </c>
      <c r="BJ114" s="33" t="s">
        <v>289</v>
      </c>
      <c r="BK114" s="33" t="s">
        <v>289</v>
      </c>
      <c r="BL114" s="33" t="s">
        <v>289</v>
      </c>
      <c r="BM114" s="33" t="s">
        <v>289</v>
      </c>
      <c r="BN114" s="33" t="s">
        <v>289</v>
      </c>
      <c r="BO114" s="33" t="s">
        <v>289</v>
      </c>
      <c r="BP114" s="33" t="s">
        <v>289</v>
      </c>
      <c r="BQ114" s="33" t="s">
        <v>289</v>
      </c>
      <c r="BR114" s="33" t="s">
        <v>289</v>
      </c>
      <c r="BS114" s="33" t="s">
        <v>289</v>
      </c>
      <c r="BT114" s="33" t="s">
        <v>289</v>
      </c>
      <c r="BU114" s="33" t="s">
        <v>289</v>
      </c>
      <c r="BV114" s="33" t="s">
        <v>289</v>
      </c>
      <c r="BW114" s="33" t="s">
        <v>289</v>
      </c>
      <c r="BX114" s="33" t="s">
        <v>289</v>
      </c>
      <c r="BY114" s="33" t="s">
        <v>289</v>
      </c>
      <c r="BZ114" s="33" t="s">
        <v>289</v>
      </c>
      <c r="CA114" s="33" t="s">
        <v>289</v>
      </c>
      <c r="CB114" s="33" t="s">
        <v>289</v>
      </c>
      <c r="CC114" s="33" t="s">
        <v>289</v>
      </c>
      <c r="CD114" s="33" t="s">
        <v>289</v>
      </c>
      <c r="CE114" s="33" t="s">
        <v>289</v>
      </c>
      <c r="CF114" s="33" t="s">
        <v>289</v>
      </c>
      <c r="CG114" s="33" t="s">
        <v>289</v>
      </c>
      <c r="CH114" s="33" t="s">
        <v>289</v>
      </c>
      <c r="CI114" s="33" t="s">
        <v>289</v>
      </c>
      <c r="CJ114" s="33" t="s">
        <v>289</v>
      </c>
      <c r="CK114" s="33" t="s">
        <v>289</v>
      </c>
      <c r="CL114" s="33" t="s">
        <v>289</v>
      </c>
      <c r="CM114" s="33" t="s">
        <v>289</v>
      </c>
      <c r="CN114" s="33" t="s">
        <v>289</v>
      </c>
      <c r="CO114" s="33" t="s">
        <v>289</v>
      </c>
      <c r="CP114" s="33" t="s">
        <v>289</v>
      </c>
      <c r="CQ114" s="33" t="s">
        <v>289</v>
      </c>
      <c r="CR114" s="33" t="s">
        <v>289</v>
      </c>
      <c r="CS114" s="33" t="s">
        <v>289</v>
      </c>
      <c r="CT114" s="33" t="s">
        <v>289</v>
      </c>
      <c r="CU114" s="33" t="s">
        <v>289</v>
      </c>
      <c r="CV114" s="33" t="s">
        <v>289</v>
      </c>
      <c r="CW114" s="33" t="s">
        <v>289</v>
      </c>
      <c r="CX114" s="33" t="s">
        <v>289</v>
      </c>
      <c r="CY114" s="33" t="s">
        <v>289</v>
      </c>
      <c r="CZ114" s="33" t="s">
        <v>289</v>
      </c>
      <c r="DA114" s="33" t="s">
        <v>289</v>
      </c>
      <c r="DB114" s="33" t="s">
        <v>289</v>
      </c>
      <c r="DC114" s="33" t="s">
        <v>289</v>
      </c>
      <c r="DD114" s="33" t="s">
        <v>289</v>
      </c>
      <c r="DE114" s="33" t="s">
        <v>289</v>
      </c>
      <c r="DF114" s="33" t="s">
        <v>289</v>
      </c>
      <c r="DG114" s="33" t="s">
        <v>289</v>
      </c>
      <c r="DH114" s="33" t="s">
        <v>289</v>
      </c>
      <c r="DI114" s="33" t="s">
        <v>289</v>
      </c>
      <c r="DJ114" s="33" t="s">
        <v>289</v>
      </c>
      <c r="DK114" s="33" t="s">
        <v>289</v>
      </c>
      <c r="DL114" s="33" t="s">
        <v>289</v>
      </c>
      <c r="DM114" s="33" t="s">
        <v>289</v>
      </c>
      <c r="DN114" s="33" t="s">
        <v>289</v>
      </c>
      <c r="DO114" s="33" t="s">
        <v>289</v>
      </c>
      <c r="DP114" s="33" t="s">
        <v>289</v>
      </c>
      <c r="DQ114" s="33" t="s">
        <v>289</v>
      </c>
      <c r="DR114" s="33" t="s">
        <v>289</v>
      </c>
      <c r="DS114" s="33" t="s">
        <v>289</v>
      </c>
      <c r="DT114" s="33" t="s">
        <v>289</v>
      </c>
      <c r="DU114" s="33" t="s">
        <v>289</v>
      </c>
      <c r="DV114" s="33" t="s">
        <v>289</v>
      </c>
      <c r="DW114" s="33" t="s">
        <v>289</v>
      </c>
      <c r="DX114" s="33" t="s">
        <v>289</v>
      </c>
      <c r="DY114" s="33" t="s">
        <v>289</v>
      </c>
      <c r="DZ114" s="33" t="s">
        <v>289</v>
      </c>
      <c r="EA114" s="33" t="s">
        <v>289</v>
      </c>
      <c r="EB114" s="33" t="s">
        <v>289</v>
      </c>
      <c r="EC114" s="33" t="s">
        <v>289</v>
      </c>
      <c r="ED114" s="33" t="s">
        <v>289</v>
      </c>
      <c r="EE114" s="33" t="s">
        <v>289</v>
      </c>
      <c r="EF114" s="33" t="s">
        <v>289</v>
      </c>
      <c r="EG114" s="33" t="s">
        <v>289</v>
      </c>
      <c r="EH114" s="33" t="s">
        <v>289</v>
      </c>
      <c r="EI114" s="33" t="s">
        <v>289</v>
      </c>
      <c r="EJ114" s="33" t="s">
        <v>289</v>
      </c>
      <c r="EK114" s="33" t="s">
        <v>289</v>
      </c>
      <c r="EL114" s="33" t="s">
        <v>289</v>
      </c>
      <c r="EM114" s="33" t="s">
        <v>289</v>
      </c>
      <c r="EN114" s="33" t="s">
        <v>289</v>
      </c>
      <c r="EO114" s="33" t="s">
        <v>289</v>
      </c>
      <c r="EP114" s="33" t="s">
        <v>289</v>
      </c>
      <c r="EQ114" s="33" t="s">
        <v>289</v>
      </c>
      <c r="ER114" s="33" t="s">
        <v>289</v>
      </c>
      <c r="ES114" s="33" t="s">
        <v>289</v>
      </c>
      <c r="ET114" s="33" t="s">
        <v>289</v>
      </c>
      <c r="EU114" s="33" t="s">
        <v>289</v>
      </c>
      <c r="EV114" s="33" t="s">
        <v>289</v>
      </c>
      <c r="EW114" s="33" t="s">
        <v>289</v>
      </c>
      <c r="EX114" s="33" t="s">
        <v>289</v>
      </c>
      <c r="EY114" s="33" t="s">
        <v>289</v>
      </c>
      <c r="EZ114" s="33" t="s">
        <v>289</v>
      </c>
      <c r="FA114" s="33" t="s">
        <v>289</v>
      </c>
      <c r="FB114" s="33" t="s">
        <v>289</v>
      </c>
      <c r="FC114" s="34" t="s">
        <v>289</v>
      </c>
      <c r="FD114" s="34" t="s">
        <v>289</v>
      </c>
      <c r="FE114" s="33" t="s">
        <v>289</v>
      </c>
      <c r="FF114" s="33" t="s">
        <v>289</v>
      </c>
      <c r="FG114" s="33" t="s">
        <v>289</v>
      </c>
      <c r="FH114" s="33" t="s">
        <v>289</v>
      </c>
      <c r="FI114" s="33" t="s">
        <v>289</v>
      </c>
      <c r="FJ114" s="33" t="s">
        <v>289</v>
      </c>
      <c r="FK114" s="33" t="s">
        <v>289</v>
      </c>
      <c r="FL114" s="34" t="s">
        <v>289</v>
      </c>
      <c r="FM114" s="33" t="s">
        <v>289</v>
      </c>
      <c r="FN114" s="34" t="s">
        <v>289</v>
      </c>
      <c r="FO114" s="33" t="s">
        <v>289</v>
      </c>
      <c r="FP114" s="33" t="s">
        <v>289</v>
      </c>
      <c r="FQ114" s="33" t="s">
        <v>289</v>
      </c>
      <c r="FR114" s="33" t="s">
        <v>289</v>
      </c>
      <c r="FS114" s="33" t="s">
        <v>289</v>
      </c>
      <c r="FT114" s="33" t="s">
        <v>289</v>
      </c>
      <c r="FU114" s="33" t="s">
        <v>289</v>
      </c>
      <c r="FV114" s="33" t="s">
        <v>289</v>
      </c>
      <c r="FW114" s="33" t="s">
        <v>289</v>
      </c>
      <c r="FX114" s="33" t="s">
        <v>289</v>
      </c>
      <c r="FY114" s="33" t="s">
        <v>289</v>
      </c>
      <c r="FZ114" s="33" t="s">
        <v>289</v>
      </c>
      <c r="GA114" s="33" t="s">
        <v>289</v>
      </c>
      <c r="GB114" s="33" t="s">
        <v>289</v>
      </c>
      <c r="GC114" s="33" t="s">
        <v>289</v>
      </c>
      <c r="GD114" s="33" t="s">
        <v>289</v>
      </c>
      <c r="GE114" s="33" t="s">
        <v>289</v>
      </c>
      <c r="GF114" s="33" t="s">
        <v>289</v>
      </c>
      <c r="GG114" s="33" t="s">
        <v>289</v>
      </c>
      <c r="GH114" s="33" t="s">
        <v>289</v>
      </c>
      <c r="GI114" s="33" t="s">
        <v>289</v>
      </c>
      <c r="GJ114" s="33" t="s">
        <v>289</v>
      </c>
      <c r="GK114" s="33" t="s">
        <v>289</v>
      </c>
      <c r="GL114" s="33" t="s">
        <v>289</v>
      </c>
      <c r="GM114" s="33" t="s">
        <v>289</v>
      </c>
      <c r="GN114" s="33" t="s">
        <v>289</v>
      </c>
      <c r="GO114" s="33" t="s">
        <v>289</v>
      </c>
      <c r="GP114" s="33" t="s">
        <v>289</v>
      </c>
      <c r="GQ114" s="33" t="s">
        <v>289</v>
      </c>
      <c r="GR114" s="33" t="s">
        <v>289</v>
      </c>
      <c r="GS114" s="33" t="s">
        <v>289</v>
      </c>
      <c r="GT114" s="33" t="s">
        <v>289</v>
      </c>
      <c r="GU114" s="33" t="s">
        <v>289</v>
      </c>
      <c r="GV114" s="33" t="s">
        <v>289</v>
      </c>
      <c r="GW114" s="33" t="s">
        <v>289</v>
      </c>
      <c r="GX114" s="33" t="s">
        <v>289</v>
      </c>
      <c r="GY114" s="33" t="s">
        <v>289</v>
      </c>
      <c r="GZ114" s="33" t="s">
        <v>289</v>
      </c>
      <c r="HA114" s="33" t="s">
        <v>289</v>
      </c>
      <c r="HB114" s="33" t="s">
        <v>289</v>
      </c>
      <c r="HC114" s="33" t="s">
        <v>289</v>
      </c>
      <c r="HD114" s="33" t="s">
        <v>289</v>
      </c>
      <c r="HE114" s="33" t="s">
        <v>289</v>
      </c>
      <c r="HF114" s="33" t="s">
        <v>289</v>
      </c>
      <c r="HG114" s="33" t="s">
        <v>289</v>
      </c>
      <c r="HH114" s="33" t="s">
        <v>289</v>
      </c>
      <c r="HI114" s="33" t="s">
        <v>289</v>
      </c>
      <c r="HJ114" s="33" t="s">
        <v>289</v>
      </c>
      <c r="HK114" s="33" t="s">
        <v>289</v>
      </c>
      <c r="HL114" s="33" t="s">
        <v>2453</v>
      </c>
      <c r="HM114" s="33" t="s">
        <v>289</v>
      </c>
      <c r="HN114" s="33" t="s">
        <v>2781</v>
      </c>
      <c r="HO114" s="33" t="s">
        <v>289</v>
      </c>
      <c r="HP114" s="33" t="s">
        <v>2782</v>
      </c>
      <c r="HQ114" s="33" t="s">
        <v>2783</v>
      </c>
      <c r="HR114" s="33" t="s">
        <v>2783</v>
      </c>
      <c r="HS114" s="33" t="s">
        <v>2457</v>
      </c>
      <c r="HT114" s="33" t="s">
        <v>745</v>
      </c>
      <c r="HU114" s="33" t="s">
        <v>2458</v>
      </c>
      <c r="HV114" s="33" t="s">
        <v>289</v>
      </c>
      <c r="HW114" s="33" t="s">
        <v>289</v>
      </c>
      <c r="HX114" s="33" t="s">
        <v>289</v>
      </c>
      <c r="HY114" s="33" t="s">
        <v>289</v>
      </c>
      <c r="HZ114" s="33" t="s">
        <v>289</v>
      </c>
      <c r="IA114" s="33">
        <v>25</v>
      </c>
      <c r="IB114" s="33" t="s">
        <v>289</v>
      </c>
      <c r="IC114" s="33" t="s">
        <v>176</v>
      </c>
      <c r="ID114" s="33">
        <v>25</v>
      </c>
      <c r="IE114" s="33" t="s">
        <v>112</v>
      </c>
      <c r="IF114" s="33" t="s">
        <v>2997</v>
      </c>
      <c r="IG114" s="33">
        <v>0</v>
      </c>
      <c r="IH114" s="33">
        <v>0</v>
      </c>
      <c r="II114" s="33">
        <v>0</v>
      </c>
      <c r="IJ114" s="33">
        <v>0</v>
      </c>
      <c r="IK114" s="33">
        <v>1</v>
      </c>
      <c r="IL114" s="33">
        <v>0</v>
      </c>
      <c r="IM114" s="33">
        <v>0</v>
      </c>
      <c r="IN114" s="33">
        <v>0</v>
      </c>
      <c r="IO114" s="33">
        <v>0</v>
      </c>
      <c r="IP114" s="33">
        <v>0</v>
      </c>
      <c r="IQ114" s="33" t="s">
        <v>289</v>
      </c>
      <c r="IR114" s="33"/>
      <c r="IS114" s="33"/>
      <c r="IT114" s="33"/>
      <c r="IU114" s="33"/>
      <c r="IV114" s="33"/>
      <c r="IW114" s="33" t="s">
        <v>289</v>
      </c>
      <c r="IX114" s="33" t="s">
        <v>289</v>
      </c>
      <c r="IY114" s="33">
        <v>154200660</v>
      </c>
      <c r="IZ114" s="33" t="s">
        <v>2999</v>
      </c>
      <c r="JA114" s="33" t="s">
        <v>3000</v>
      </c>
      <c r="JB114" s="33" t="s">
        <v>289</v>
      </c>
      <c r="JC114" s="33">
        <v>117</v>
      </c>
    </row>
    <row r="115" spans="2:263" x14ac:dyDescent="0.35">
      <c r="B115" s="33" t="s">
        <v>3004</v>
      </c>
      <c r="C115" s="33" t="s">
        <v>3001</v>
      </c>
      <c r="D115" s="33" t="s">
        <v>3002</v>
      </c>
      <c r="E115" s="33" t="s">
        <v>2379</v>
      </c>
      <c r="F115" s="33"/>
      <c r="G115" s="33"/>
      <c r="H115" s="33" t="s">
        <v>289</v>
      </c>
      <c r="I115" s="33" t="s">
        <v>2379</v>
      </c>
      <c r="J115" s="33" t="s">
        <v>166</v>
      </c>
      <c r="K115" s="33" t="s">
        <v>289</v>
      </c>
      <c r="L115" s="33" t="s">
        <v>167</v>
      </c>
      <c r="M115" s="33" t="s">
        <v>166</v>
      </c>
      <c r="N115" s="33" t="s">
        <v>166</v>
      </c>
      <c r="O115" s="33" t="s">
        <v>180</v>
      </c>
      <c r="P115" s="33" t="s">
        <v>289</v>
      </c>
      <c r="Q115" s="33" t="s">
        <v>126</v>
      </c>
      <c r="R115" s="33" t="s">
        <v>169</v>
      </c>
      <c r="S115" s="33" t="s">
        <v>1321</v>
      </c>
      <c r="T115" s="33" t="s">
        <v>170</v>
      </c>
      <c r="U115" s="33" t="s">
        <v>169</v>
      </c>
      <c r="V115" s="33" t="s">
        <v>1320</v>
      </c>
      <c r="W115" s="33" t="s">
        <v>1321</v>
      </c>
      <c r="X115" s="33" t="s">
        <v>171</v>
      </c>
      <c r="Y115" s="33" t="s">
        <v>289</v>
      </c>
      <c r="Z115" s="34" t="s">
        <v>171</v>
      </c>
      <c r="AA115" s="33" t="s">
        <v>2492</v>
      </c>
      <c r="AB115" s="33" t="s">
        <v>289</v>
      </c>
      <c r="AC115" s="34" t="s">
        <v>2492</v>
      </c>
      <c r="AD115" s="33" t="s">
        <v>2361</v>
      </c>
      <c r="AE115" s="33" t="s">
        <v>172</v>
      </c>
      <c r="AF115" s="33" t="s">
        <v>2492</v>
      </c>
      <c r="AG115" s="33" t="s">
        <v>2492</v>
      </c>
      <c r="AH115" s="33" t="s">
        <v>2452</v>
      </c>
      <c r="AI115" s="33" t="s">
        <v>112</v>
      </c>
      <c r="AJ115" s="33" t="s">
        <v>289</v>
      </c>
      <c r="AK115" s="33" t="s">
        <v>112</v>
      </c>
      <c r="AL115" s="33" t="s">
        <v>289</v>
      </c>
      <c r="AM115" s="33" t="s">
        <v>2328</v>
      </c>
      <c r="AN115" s="33" t="s">
        <v>289</v>
      </c>
      <c r="AO115" s="33" t="s">
        <v>289</v>
      </c>
      <c r="AP115" s="33" t="s">
        <v>289</v>
      </c>
      <c r="AQ115" s="33" t="s">
        <v>289</v>
      </c>
      <c r="AR115" s="33" t="s">
        <v>289</v>
      </c>
      <c r="AS115" s="33" t="s">
        <v>289</v>
      </c>
      <c r="AT115" s="33" t="s">
        <v>289</v>
      </c>
      <c r="AU115" s="33" t="s">
        <v>289</v>
      </c>
      <c r="AV115" s="33" t="s">
        <v>289</v>
      </c>
      <c r="AW115" s="33" t="s">
        <v>289</v>
      </c>
      <c r="AX115" s="33" t="s">
        <v>289</v>
      </c>
      <c r="AY115" s="33" t="s">
        <v>289</v>
      </c>
      <c r="AZ115" s="33" t="s">
        <v>289</v>
      </c>
      <c r="BA115" s="33" t="s">
        <v>289</v>
      </c>
      <c r="BB115" s="33" t="s">
        <v>289</v>
      </c>
      <c r="BC115" s="33" t="s">
        <v>289</v>
      </c>
      <c r="BD115" s="33" t="s">
        <v>289</v>
      </c>
      <c r="BE115" s="33" t="s">
        <v>289</v>
      </c>
      <c r="BF115" s="33" t="s">
        <v>289</v>
      </c>
      <c r="BG115" s="33" t="s">
        <v>289</v>
      </c>
      <c r="BH115" s="33" t="s">
        <v>289</v>
      </c>
      <c r="BI115" s="33" t="s">
        <v>289</v>
      </c>
      <c r="BJ115" s="33" t="s">
        <v>289</v>
      </c>
      <c r="BK115" s="33" t="s">
        <v>289</v>
      </c>
      <c r="BL115" s="33" t="s">
        <v>289</v>
      </c>
      <c r="BM115" s="33" t="s">
        <v>289</v>
      </c>
      <c r="BN115" s="33" t="s">
        <v>289</v>
      </c>
      <c r="BO115" s="33" t="s">
        <v>289</v>
      </c>
      <c r="BP115" s="33" t="s">
        <v>289</v>
      </c>
      <c r="BQ115" s="33" t="s">
        <v>289</v>
      </c>
      <c r="BR115" s="33" t="s">
        <v>289</v>
      </c>
      <c r="BS115" s="33" t="s">
        <v>289</v>
      </c>
      <c r="BT115" s="33" t="s">
        <v>289</v>
      </c>
      <c r="BU115" s="33" t="s">
        <v>289</v>
      </c>
      <c r="BV115" s="33" t="s">
        <v>289</v>
      </c>
      <c r="BW115" s="33" t="s">
        <v>289</v>
      </c>
      <c r="BX115" s="33" t="s">
        <v>289</v>
      </c>
      <c r="BY115" s="33" t="s">
        <v>289</v>
      </c>
      <c r="BZ115" s="33" t="s">
        <v>289</v>
      </c>
      <c r="CA115" s="33" t="s">
        <v>289</v>
      </c>
      <c r="CB115" s="33" t="s">
        <v>289</v>
      </c>
      <c r="CC115" s="33" t="s">
        <v>289</v>
      </c>
      <c r="CD115" s="33" t="s">
        <v>289</v>
      </c>
      <c r="CE115" s="33" t="s">
        <v>289</v>
      </c>
      <c r="CF115" s="33" t="s">
        <v>289</v>
      </c>
      <c r="CG115" s="33" t="s">
        <v>289</v>
      </c>
      <c r="CH115" s="33" t="s">
        <v>289</v>
      </c>
      <c r="CI115" s="33" t="s">
        <v>289</v>
      </c>
      <c r="CJ115" s="33" t="s">
        <v>289</v>
      </c>
      <c r="CK115" s="33" t="s">
        <v>289</v>
      </c>
      <c r="CL115" s="33" t="s">
        <v>289</v>
      </c>
      <c r="CM115" s="33" t="s">
        <v>289</v>
      </c>
      <c r="CN115" s="33" t="s">
        <v>289</v>
      </c>
      <c r="CO115" s="33" t="s">
        <v>289</v>
      </c>
      <c r="CP115" s="33" t="s">
        <v>289</v>
      </c>
      <c r="CQ115" s="33" t="s">
        <v>289</v>
      </c>
      <c r="CR115" s="33" t="s">
        <v>289</v>
      </c>
      <c r="CS115" s="33" t="s">
        <v>289</v>
      </c>
      <c r="CT115" s="33" t="s">
        <v>289</v>
      </c>
      <c r="CU115" s="33" t="s">
        <v>289</v>
      </c>
      <c r="CV115" s="33" t="s">
        <v>289</v>
      </c>
      <c r="CW115" s="33" t="s">
        <v>289</v>
      </c>
      <c r="CX115" s="33" t="s">
        <v>289</v>
      </c>
      <c r="CY115" s="33" t="s">
        <v>289</v>
      </c>
      <c r="CZ115" s="33" t="s">
        <v>289</v>
      </c>
      <c r="DA115" s="33" t="s">
        <v>289</v>
      </c>
      <c r="DB115" s="33" t="s">
        <v>289</v>
      </c>
      <c r="DC115" s="33" t="s">
        <v>289</v>
      </c>
      <c r="DD115" s="33" t="s">
        <v>289</v>
      </c>
      <c r="DE115" s="33" t="s">
        <v>289</v>
      </c>
      <c r="DF115" s="33" t="s">
        <v>289</v>
      </c>
      <c r="DG115" s="33" t="s">
        <v>289</v>
      </c>
      <c r="DH115" s="33" t="s">
        <v>289</v>
      </c>
      <c r="DI115" s="33" t="s">
        <v>289</v>
      </c>
      <c r="DJ115" s="33" t="s">
        <v>289</v>
      </c>
      <c r="DK115" s="33" t="s">
        <v>289</v>
      </c>
      <c r="DL115" s="33" t="s">
        <v>289</v>
      </c>
      <c r="DM115" s="33" t="s">
        <v>289</v>
      </c>
      <c r="DN115" s="33" t="s">
        <v>289</v>
      </c>
      <c r="DO115" s="33" t="s">
        <v>289</v>
      </c>
      <c r="DP115" s="33" t="s">
        <v>289</v>
      </c>
      <c r="DQ115" s="33" t="s">
        <v>289</v>
      </c>
      <c r="DR115" s="33" t="s">
        <v>289</v>
      </c>
      <c r="DS115" s="33" t="s">
        <v>289</v>
      </c>
      <c r="DT115" s="33" t="s">
        <v>289</v>
      </c>
      <c r="DU115" s="33" t="s">
        <v>289</v>
      </c>
      <c r="DV115" s="33" t="s">
        <v>289</v>
      </c>
      <c r="DW115" s="33" t="s">
        <v>289</v>
      </c>
      <c r="DX115" s="33" t="s">
        <v>289</v>
      </c>
      <c r="DY115" s="33" t="s">
        <v>289</v>
      </c>
      <c r="DZ115" s="33" t="s">
        <v>289</v>
      </c>
      <c r="EA115" s="33" t="s">
        <v>289</v>
      </c>
      <c r="EB115" s="33" t="s">
        <v>289</v>
      </c>
      <c r="EC115" s="33" t="s">
        <v>289</v>
      </c>
      <c r="ED115" s="33" t="s">
        <v>289</v>
      </c>
      <c r="EE115" s="33" t="s">
        <v>289</v>
      </c>
      <c r="EF115" s="33" t="s">
        <v>289</v>
      </c>
      <c r="EG115" s="33" t="s">
        <v>289</v>
      </c>
      <c r="EH115" s="33" t="s">
        <v>289</v>
      </c>
      <c r="EI115" s="33" t="s">
        <v>289</v>
      </c>
      <c r="EJ115" s="33" t="s">
        <v>289</v>
      </c>
      <c r="EK115" s="33" t="s">
        <v>289</v>
      </c>
      <c r="EL115" s="33" t="s">
        <v>289</v>
      </c>
      <c r="EM115" s="33" t="s">
        <v>289</v>
      </c>
      <c r="EN115" s="33" t="s">
        <v>289</v>
      </c>
      <c r="EO115" s="33" t="s">
        <v>289</v>
      </c>
      <c r="EP115" s="33" t="s">
        <v>289</v>
      </c>
      <c r="EQ115" s="33" t="s">
        <v>289</v>
      </c>
      <c r="ER115" s="33" t="s">
        <v>289</v>
      </c>
      <c r="ES115" s="33" t="s">
        <v>289</v>
      </c>
      <c r="ET115" s="33" t="s">
        <v>289</v>
      </c>
      <c r="EU115" s="33" t="s">
        <v>289</v>
      </c>
      <c r="EV115" s="33" t="s">
        <v>289</v>
      </c>
      <c r="EW115" s="33" t="s">
        <v>289</v>
      </c>
      <c r="EX115" s="33" t="s">
        <v>289</v>
      </c>
      <c r="EY115" s="33" t="s">
        <v>289</v>
      </c>
      <c r="EZ115" s="33" t="s">
        <v>289</v>
      </c>
      <c r="FA115" s="33" t="s">
        <v>289</v>
      </c>
      <c r="FB115" s="33" t="s">
        <v>289</v>
      </c>
      <c r="FC115" s="34" t="s">
        <v>289</v>
      </c>
      <c r="FD115" s="34" t="s">
        <v>289</v>
      </c>
      <c r="FE115" s="33" t="s">
        <v>289</v>
      </c>
      <c r="FF115" s="33" t="s">
        <v>289</v>
      </c>
      <c r="FG115" s="33" t="s">
        <v>289</v>
      </c>
      <c r="FH115" s="33" t="s">
        <v>289</v>
      </c>
      <c r="FI115" s="33" t="s">
        <v>289</v>
      </c>
      <c r="FJ115" s="33" t="s">
        <v>289</v>
      </c>
      <c r="FK115" s="33" t="s">
        <v>289</v>
      </c>
      <c r="FL115" s="34" t="s">
        <v>289</v>
      </c>
      <c r="FM115" s="33" t="s">
        <v>289</v>
      </c>
      <c r="FN115" s="34" t="s">
        <v>289</v>
      </c>
      <c r="FO115" s="33" t="s">
        <v>289</v>
      </c>
      <c r="FP115" s="33" t="s">
        <v>289</v>
      </c>
      <c r="FQ115" s="33" t="s">
        <v>289</v>
      </c>
      <c r="FR115" s="33" t="s">
        <v>289</v>
      </c>
      <c r="FS115" s="33" t="s">
        <v>289</v>
      </c>
      <c r="FT115" s="33" t="s">
        <v>289</v>
      </c>
      <c r="FU115" s="33" t="s">
        <v>289</v>
      </c>
      <c r="FV115" s="33" t="s">
        <v>289</v>
      </c>
      <c r="FW115" s="33" t="s">
        <v>289</v>
      </c>
      <c r="FX115" s="33" t="s">
        <v>289</v>
      </c>
      <c r="FY115" s="33" t="s">
        <v>289</v>
      </c>
      <c r="FZ115" s="33" t="s">
        <v>289</v>
      </c>
      <c r="GA115" s="33" t="s">
        <v>289</v>
      </c>
      <c r="GB115" s="33" t="s">
        <v>289</v>
      </c>
      <c r="GC115" s="33" t="s">
        <v>289</v>
      </c>
      <c r="GD115" s="33" t="s">
        <v>289</v>
      </c>
      <c r="GE115" s="33" t="s">
        <v>289</v>
      </c>
      <c r="GF115" s="33" t="s">
        <v>289</v>
      </c>
      <c r="GG115" s="33" t="s">
        <v>289</v>
      </c>
      <c r="GH115" s="33" t="s">
        <v>289</v>
      </c>
      <c r="GI115" s="33" t="s">
        <v>289</v>
      </c>
      <c r="GJ115" s="33" t="s">
        <v>289</v>
      </c>
      <c r="GK115" s="33" t="s">
        <v>289</v>
      </c>
      <c r="GL115" s="33" t="s">
        <v>289</v>
      </c>
      <c r="GM115" s="33" t="s">
        <v>289</v>
      </c>
      <c r="GN115" s="33" t="s">
        <v>289</v>
      </c>
      <c r="GO115" s="33" t="s">
        <v>289</v>
      </c>
      <c r="GP115" s="33" t="s">
        <v>289</v>
      </c>
      <c r="GQ115" s="33" t="s">
        <v>289</v>
      </c>
      <c r="GR115" s="33" t="s">
        <v>289</v>
      </c>
      <c r="GS115" s="33" t="s">
        <v>289</v>
      </c>
      <c r="GT115" s="33" t="s">
        <v>289</v>
      </c>
      <c r="GU115" s="33" t="s">
        <v>289</v>
      </c>
      <c r="GV115" s="33" t="s">
        <v>289</v>
      </c>
      <c r="GW115" s="33" t="s">
        <v>289</v>
      </c>
      <c r="GX115" s="33" t="s">
        <v>289</v>
      </c>
      <c r="GY115" s="33" t="s">
        <v>289</v>
      </c>
      <c r="GZ115" s="33" t="s">
        <v>289</v>
      </c>
      <c r="HA115" s="33" t="s">
        <v>289</v>
      </c>
      <c r="HB115" s="33" t="s">
        <v>289</v>
      </c>
      <c r="HC115" s="33" t="s">
        <v>289</v>
      </c>
      <c r="HD115" s="33" t="s">
        <v>289</v>
      </c>
      <c r="HE115" s="33" t="s">
        <v>289</v>
      </c>
      <c r="HF115" s="33" t="s">
        <v>289</v>
      </c>
      <c r="HG115" s="33" t="s">
        <v>289</v>
      </c>
      <c r="HH115" s="33" t="s">
        <v>289</v>
      </c>
      <c r="HI115" s="33" t="s">
        <v>289</v>
      </c>
      <c r="HJ115" s="33" t="s">
        <v>289</v>
      </c>
      <c r="HK115" s="33" t="s">
        <v>289</v>
      </c>
      <c r="HL115" s="33" t="s">
        <v>2453</v>
      </c>
      <c r="HM115" s="33" t="s">
        <v>289</v>
      </c>
      <c r="HN115" s="33" t="s">
        <v>2781</v>
      </c>
      <c r="HO115" s="33" t="s">
        <v>289</v>
      </c>
      <c r="HP115" s="33" t="s">
        <v>2782</v>
      </c>
      <c r="HQ115" s="33" t="s">
        <v>2783</v>
      </c>
      <c r="HR115" s="33" t="s">
        <v>2783</v>
      </c>
      <c r="HS115" s="33" t="s">
        <v>2457</v>
      </c>
      <c r="HT115" s="33" t="s">
        <v>745</v>
      </c>
      <c r="HU115" s="33" t="s">
        <v>2458</v>
      </c>
      <c r="HV115" s="33" t="s">
        <v>289</v>
      </c>
      <c r="HW115" s="33" t="s">
        <v>289</v>
      </c>
      <c r="HX115" s="33" t="s">
        <v>289</v>
      </c>
      <c r="HY115" s="33" t="s">
        <v>289</v>
      </c>
      <c r="HZ115" s="33" t="s">
        <v>289</v>
      </c>
      <c r="IA115" s="33">
        <v>30</v>
      </c>
      <c r="IB115" s="33" t="s">
        <v>289</v>
      </c>
      <c r="IC115" s="33" t="s">
        <v>176</v>
      </c>
      <c r="ID115" s="33">
        <v>30</v>
      </c>
      <c r="IE115" s="33" t="s">
        <v>117</v>
      </c>
      <c r="IF115" s="33" t="s">
        <v>289</v>
      </c>
      <c r="IG115" s="33" t="s">
        <v>289</v>
      </c>
      <c r="IH115" s="33" t="s">
        <v>289</v>
      </c>
      <c r="II115" s="33" t="s">
        <v>289</v>
      </c>
      <c r="IJ115" s="33" t="s">
        <v>289</v>
      </c>
      <c r="IK115" s="33" t="s">
        <v>289</v>
      </c>
      <c r="IL115" s="33" t="s">
        <v>289</v>
      </c>
      <c r="IM115" s="33" t="s">
        <v>289</v>
      </c>
      <c r="IN115" s="33" t="s">
        <v>289</v>
      </c>
      <c r="IO115" s="33" t="s">
        <v>289</v>
      </c>
      <c r="IP115" s="33" t="s">
        <v>289</v>
      </c>
      <c r="IQ115" s="33" t="s">
        <v>289</v>
      </c>
      <c r="IR115" s="33"/>
      <c r="IS115" s="33"/>
      <c r="IT115" s="33"/>
      <c r="IU115" s="33"/>
      <c r="IV115" s="33"/>
      <c r="IW115" s="33" t="s">
        <v>289</v>
      </c>
      <c r="IX115" s="33" t="s">
        <v>289</v>
      </c>
      <c r="IY115" s="33">
        <v>154200670</v>
      </c>
      <c r="IZ115" s="33" t="s">
        <v>3004</v>
      </c>
      <c r="JA115" s="33" t="s">
        <v>3005</v>
      </c>
      <c r="JB115" s="33" t="s">
        <v>289</v>
      </c>
      <c r="JC115" s="33">
        <v>119</v>
      </c>
    </row>
    <row r="116" spans="2:263" x14ac:dyDescent="0.35">
      <c r="B116" s="33" t="s">
        <v>3009</v>
      </c>
      <c r="C116" s="33" t="s">
        <v>3006</v>
      </c>
      <c r="D116" s="33" t="s">
        <v>3007</v>
      </c>
      <c r="E116" s="33" t="s">
        <v>2379</v>
      </c>
      <c r="F116" s="33"/>
      <c r="G116" s="33"/>
      <c r="H116" s="33" t="s">
        <v>289</v>
      </c>
      <c r="I116" s="33" t="s">
        <v>2379</v>
      </c>
      <c r="J116" s="33" t="s">
        <v>166</v>
      </c>
      <c r="K116" s="33" t="s">
        <v>289</v>
      </c>
      <c r="L116" s="33" t="s">
        <v>167</v>
      </c>
      <c r="M116" s="33" t="s">
        <v>166</v>
      </c>
      <c r="N116" s="33" t="s">
        <v>166</v>
      </c>
      <c r="O116" s="33" t="s">
        <v>180</v>
      </c>
      <c r="P116" s="33" t="s">
        <v>289</v>
      </c>
      <c r="Q116" s="33" t="s">
        <v>126</v>
      </c>
      <c r="R116" s="33" t="s">
        <v>169</v>
      </c>
      <c r="S116" s="33" t="s">
        <v>1321</v>
      </c>
      <c r="T116" s="33" t="s">
        <v>170</v>
      </c>
      <c r="U116" s="33" t="s">
        <v>169</v>
      </c>
      <c r="V116" s="33" t="s">
        <v>1320</v>
      </c>
      <c r="W116" s="33" t="s">
        <v>1321</v>
      </c>
      <c r="X116" s="33" t="s">
        <v>171</v>
      </c>
      <c r="Y116" s="33" t="s">
        <v>289</v>
      </c>
      <c r="Z116" s="34" t="s">
        <v>171</v>
      </c>
      <c r="AA116" s="33" t="s">
        <v>2492</v>
      </c>
      <c r="AB116" s="33" t="s">
        <v>289</v>
      </c>
      <c r="AC116" s="34" t="s">
        <v>2492</v>
      </c>
      <c r="AD116" s="33" t="s">
        <v>2361</v>
      </c>
      <c r="AE116" s="33" t="s">
        <v>172</v>
      </c>
      <c r="AF116" s="33" t="s">
        <v>2492</v>
      </c>
      <c r="AG116" s="33" t="s">
        <v>2492</v>
      </c>
      <c r="AH116" s="33" t="s">
        <v>2452</v>
      </c>
      <c r="AI116" s="33" t="s">
        <v>112</v>
      </c>
      <c r="AJ116" s="33" t="s">
        <v>289</v>
      </c>
      <c r="AK116" s="33" t="s">
        <v>112</v>
      </c>
      <c r="AL116" s="33" t="s">
        <v>289</v>
      </c>
      <c r="AM116" s="33" t="s">
        <v>2328</v>
      </c>
      <c r="AN116" s="33" t="s">
        <v>289</v>
      </c>
      <c r="AO116" s="33" t="s">
        <v>289</v>
      </c>
      <c r="AP116" s="33" t="s">
        <v>289</v>
      </c>
      <c r="AQ116" s="33" t="s">
        <v>289</v>
      </c>
      <c r="AR116" s="33" t="s">
        <v>289</v>
      </c>
      <c r="AS116" s="33" t="s">
        <v>289</v>
      </c>
      <c r="AT116" s="33" t="s">
        <v>289</v>
      </c>
      <c r="AU116" s="33" t="s">
        <v>289</v>
      </c>
      <c r="AV116" s="33" t="s">
        <v>289</v>
      </c>
      <c r="AW116" s="33" t="s">
        <v>289</v>
      </c>
      <c r="AX116" s="33" t="s">
        <v>289</v>
      </c>
      <c r="AY116" s="33" t="s">
        <v>289</v>
      </c>
      <c r="AZ116" s="33" t="s">
        <v>289</v>
      </c>
      <c r="BA116" s="33" t="s">
        <v>289</v>
      </c>
      <c r="BB116" s="33" t="s">
        <v>289</v>
      </c>
      <c r="BC116" s="33" t="s">
        <v>289</v>
      </c>
      <c r="BD116" s="33" t="s">
        <v>289</v>
      </c>
      <c r="BE116" s="33" t="s">
        <v>289</v>
      </c>
      <c r="BF116" s="33" t="s">
        <v>289</v>
      </c>
      <c r="BG116" s="33" t="s">
        <v>289</v>
      </c>
      <c r="BH116" s="33" t="s">
        <v>289</v>
      </c>
      <c r="BI116" s="33" t="s">
        <v>289</v>
      </c>
      <c r="BJ116" s="33" t="s">
        <v>289</v>
      </c>
      <c r="BK116" s="33" t="s">
        <v>289</v>
      </c>
      <c r="BL116" s="33" t="s">
        <v>289</v>
      </c>
      <c r="BM116" s="33" t="s">
        <v>289</v>
      </c>
      <c r="BN116" s="33" t="s">
        <v>289</v>
      </c>
      <c r="BO116" s="33" t="s">
        <v>289</v>
      </c>
      <c r="BP116" s="33" t="s">
        <v>289</v>
      </c>
      <c r="BQ116" s="33" t="s">
        <v>289</v>
      </c>
      <c r="BR116" s="33" t="s">
        <v>289</v>
      </c>
      <c r="BS116" s="33" t="s">
        <v>289</v>
      </c>
      <c r="BT116" s="33" t="s">
        <v>289</v>
      </c>
      <c r="BU116" s="33" t="s">
        <v>289</v>
      </c>
      <c r="BV116" s="33" t="s">
        <v>289</v>
      </c>
      <c r="BW116" s="33" t="s">
        <v>289</v>
      </c>
      <c r="BX116" s="33" t="s">
        <v>289</v>
      </c>
      <c r="BY116" s="33" t="s">
        <v>289</v>
      </c>
      <c r="BZ116" s="33" t="s">
        <v>289</v>
      </c>
      <c r="CA116" s="33" t="s">
        <v>289</v>
      </c>
      <c r="CB116" s="33" t="s">
        <v>289</v>
      </c>
      <c r="CC116" s="33" t="s">
        <v>289</v>
      </c>
      <c r="CD116" s="33" t="s">
        <v>289</v>
      </c>
      <c r="CE116" s="33" t="s">
        <v>289</v>
      </c>
      <c r="CF116" s="33" t="s">
        <v>289</v>
      </c>
      <c r="CG116" s="33" t="s">
        <v>289</v>
      </c>
      <c r="CH116" s="33" t="s">
        <v>289</v>
      </c>
      <c r="CI116" s="33" t="s">
        <v>289</v>
      </c>
      <c r="CJ116" s="33" t="s">
        <v>289</v>
      </c>
      <c r="CK116" s="33" t="s">
        <v>289</v>
      </c>
      <c r="CL116" s="33" t="s">
        <v>289</v>
      </c>
      <c r="CM116" s="33" t="s">
        <v>289</v>
      </c>
      <c r="CN116" s="33" t="s">
        <v>289</v>
      </c>
      <c r="CO116" s="33" t="s">
        <v>289</v>
      </c>
      <c r="CP116" s="33" t="s">
        <v>289</v>
      </c>
      <c r="CQ116" s="33" t="s">
        <v>289</v>
      </c>
      <c r="CR116" s="33" t="s">
        <v>289</v>
      </c>
      <c r="CS116" s="33" t="s">
        <v>289</v>
      </c>
      <c r="CT116" s="33" t="s">
        <v>289</v>
      </c>
      <c r="CU116" s="33" t="s">
        <v>289</v>
      </c>
      <c r="CV116" s="33" t="s">
        <v>289</v>
      </c>
      <c r="CW116" s="33" t="s">
        <v>289</v>
      </c>
      <c r="CX116" s="33" t="s">
        <v>289</v>
      </c>
      <c r="CY116" s="33" t="s">
        <v>289</v>
      </c>
      <c r="CZ116" s="33" t="s">
        <v>289</v>
      </c>
      <c r="DA116" s="33" t="s">
        <v>289</v>
      </c>
      <c r="DB116" s="33" t="s">
        <v>289</v>
      </c>
      <c r="DC116" s="33" t="s">
        <v>289</v>
      </c>
      <c r="DD116" s="33" t="s">
        <v>289</v>
      </c>
      <c r="DE116" s="33" t="s">
        <v>289</v>
      </c>
      <c r="DF116" s="33" t="s">
        <v>289</v>
      </c>
      <c r="DG116" s="33" t="s">
        <v>289</v>
      </c>
      <c r="DH116" s="33" t="s">
        <v>289</v>
      </c>
      <c r="DI116" s="33" t="s">
        <v>289</v>
      </c>
      <c r="DJ116" s="33" t="s">
        <v>289</v>
      </c>
      <c r="DK116" s="33" t="s">
        <v>289</v>
      </c>
      <c r="DL116" s="33" t="s">
        <v>289</v>
      </c>
      <c r="DM116" s="33" t="s">
        <v>289</v>
      </c>
      <c r="DN116" s="33" t="s">
        <v>289</v>
      </c>
      <c r="DO116" s="33" t="s">
        <v>289</v>
      </c>
      <c r="DP116" s="33" t="s">
        <v>289</v>
      </c>
      <c r="DQ116" s="33" t="s">
        <v>289</v>
      </c>
      <c r="DR116" s="33" t="s">
        <v>289</v>
      </c>
      <c r="DS116" s="33" t="s">
        <v>289</v>
      </c>
      <c r="DT116" s="33" t="s">
        <v>289</v>
      </c>
      <c r="DU116" s="33" t="s">
        <v>289</v>
      </c>
      <c r="DV116" s="33" t="s">
        <v>289</v>
      </c>
      <c r="DW116" s="33" t="s">
        <v>289</v>
      </c>
      <c r="DX116" s="33" t="s">
        <v>289</v>
      </c>
      <c r="DY116" s="33" t="s">
        <v>289</v>
      </c>
      <c r="DZ116" s="33" t="s">
        <v>289</v>
      </c>
      <c r="EA116" s="33" t="s">
        <v>289</v>
      </c>
      <c r="EB116" s="33" t="s">
        <v>289</v>
      </c>
      <c r="EC116" s="33" t="s">
        <v>289</v>
      </c>
      <c r="ED116" s="33" t="s">
        <v>289</v>
      </c>
      <c r="EE116" s="33" t="s">
        <v>289</v>
      </c>
      <c r="EF116" s="33" t="s">
        <v>289</v>
      </c>
      <c r="EG116" s="33" t="s">
        <v>289</v>
      </c>
      <c r="EH116" s="33" t="s">
        <v>289</v>
      </c>
      <c r="EI116" s="33" t="s">
        <v>289</v>
      </c>
      <c r="EJ116" s="33" t="s">
        <v>289</v>
      </c>
      <c r="EK116" s="33" t="s">
        <v>289</v>
      </c>
      <c r="EL116" s="33" t="s">
        <v>289</v>
      </c>
      <c r="EM116" s="33" t="s">
        <v>289</v>
      </c>
      <c r="EN116" s="33" t="s">
        <v>289</v>
      </c>
      <c r="EO116" s="33" t="s">
        <v>289</v>
      </c>
      <c r="EP116" s="33" t="s">
        <v>289</v>
      </c>
      <c r="EQ116" s="33" t="s">
        <v>289</v>
      </c>
      <c r="ER116" s="33" t="s">
        <v>289</v>
      </c>
      <c r="ES116" s="33" t="s">
        <v>289</v>
      </c>
      <c r="ET116" s="33" t="s">
        <v>289</v>
      </c>
      <c r="EU116" s="33" t="s">
        <v>289</v>
      </c>
      <c r="EV116" s="33" t="s">
        <v>289</v>
      </c>
      <c r="EW116" s="33" t="s">
        <v>289</v>
      </c>
      <c r="EX116" s="33" t="s">
        <v>289</v>
      </c>
      <c r="EY116" s="33" t="s">
        <v>289</v>
      </c>
      <c r="EZ116" s="33" t="s">
        <v>289</v>
      </c>
      <c r="FA116" s="33" t="s">
        <v>289</v>
      </c>
      <c r="FB116" s="33" t="s">
        <v>289</v>
      </c>
      <c r="FC116" s="34" t="s">
        <v>289</v>
      </c>
      <c r="FD116" s="34" t="s">
        <v>289</v>
      </c>
      <c r="FE116" s="33" t="s">
        <v>289</v>
      </c>
      <c r="FF116" s="33" t="s">
        <v>289</v>
      </c>
      <c r="FG116" s="33" t="s">
        <v>289</v>
      </c>
      <c r="FH116" s="33" t="s">
        <v>289</v>
      </c>
      <c r="FI116" s="33" t="s">
        <v>289</v>
      </c>
      <c r="FJ116" s="33" t="s">
        <v>289</v>
      </c>
      <c r="FK116" s="33" t="s">
        <v>289</v>
      </c>
      <c r="FL116" s="34" t="s">
        <v>289</v>
      </c>
      <c r="FM116" s="33" t="s">
        <v>289</v>
      </c>
      <c r="FN116" s="34" t="s">
        <v>289</v>
      </c>
      <c r="FO116" s="33" t="s">
        <v>289</v>
      </c>
      <c r="FP116" s="33" t="s">
        <v>289</v>
      </c>
      <c r="FQ116" s="33" t="s">
        <v>289</v>
      </c>
      <c r="FR116" s="33" t="s">
        <v>289</v>
      </c>
      <c r="FS116" s="33" t="s">
        <v>289</v>
      </c>
      <c r="FT116" s="33" t="s">
        <v>289</v>
      </c>
      <c r="FU116" s="33" t="s">
        <v>289</v>
      </c>
      <c r="FV116" s="33" t="s">
        <v>289</v>
      </c>
      <c r="FW116" s="33" t="s">
        <v>289</v>
      </c>
      <c r="FX116" s="33" t="s">
        <v>289</v>
      </c>
      <c r="FY116" s="33" t="s">
        <v>289</v>
      </c>
      <c r="FZ116" s="33" t="s">
        <v>289</v>
      </c>
      <c r="GA116" s="33" t="s">
        <v>289</v>
      </c>
      <c r="GB116" s="33" t="s">
        <v>289</v>
      </c>
      <c r="GC116" s="33" t="s">
        <v>289</v>
      </c>
      <c r="GD116" s="33" t="s">
        <v>289</v>
      </c>
      <c r="GE116" s="33" t="s">
        <v>289</v>
      </c>
      <c r="GF116" s="33" t="s">
        <v>289</v>
      </c>
      <c r="GG116" s="33" t="s">
        <v>289</v>
      </c>
      <c r="GH116" s="33" t="s">
        <v>289</v>
      </c>
      <c r="GI116" s="33" t="s">
        <v>289</v>
      </c>
      <c r="GJ116" s="33" t="s">
        <v>289</v>
      </c>
      <c r="GK116" s="33" t="s">
        <v>289</v>
      </c>
      <c r="GL116" s="33" t="s">
        <v>289</v>
      </c>
      <c r="GM116" s="33" t="s">
        <v>289</v>
      </c>
      <c r="GN116" s="33" t="s">
        <v>289</v>
      </c>
      <c r="GO116" s="33" t="s">
        <v>289</v>
      </c>
      <c r="GP116" s="33" t="s">
        <v>289</v>
      </c>
      <c r="GQ116" s="33" t="s">
        <v>289</v>
      </c>
      <c r="GR116" s="33" t="s">
        <v>289</v>
      </c>
      <c r="GS116" s="33" t="s">
        <v>289</v>
      </c>
      <c r="GT116" s="33" t="s">
        <v>289</v>
      </c>
      <c r="GU116" s="33" t="s">
        <v>289</v>
      </c>
      <c r="GV116" s="33" t="s">
        <v>289</v>
      </c>
      <c r="GW116" s="33" t="s">
        <v>289</v>
      </c>
      <c r="GX116" s="33" t="s">
        <v>289</v>
      </c>
      <c r="GY116" s="33" t="s">
        <v>289</v>
      </c>
      <c r="GZ116" s="33" t="s">
        <v>289</v>
      </c>
      <c r="HA116" s="33" t="s">
        <v>289</v>
      </c>
      <c r="HB116" s="33" t="s">
        <v>289</v>
      </c>
      <c r="HC116" s="33" t="s">
        <v>289</v>
      </c>
      <c r="HD116" s="33" t="s">
        <v>289</v>
      </c>
      <c r="HE116" s="33" t="s">
        <v>289</v>
      </c>
      <c r="HF116" s="33" t="s">
        <v>289</v>
      </c>
      <c r="HG116" s="33" t="s">
        <v>289</v>
      </c>
      <c r="HH116" s="33" t="s">
        <v>289</v>
      </c>
      <c r="HI116" s="33" t="s">
        <v>289</v>
      </c>
      <c r="HJ116" s="33" t="s">
        <v>289</v>
      </c>
      <c r="HK116" s="33" t="s">
        <v>289</v>
      </c>
      <c r="HL116" s="33" t="s">
        <v>2453</v>
      </c>
      <c r="HM116" s="33" t="s">
        <v>289</v>
      </c>
      <c r="HN116" s="33" t="s">
        <v>2781</v>
      </c>
      <c r="HO116" s="33" t="s">
        <v>289</v>
      </c>
      <c r="HP116" s="33" t="s">
        <v>2782</v>
      </c>
      <c r="HQ116" s="33" t="s">
        <v>2783</v>
      </c>
      <c r="HR116" s="33" t="s">
        <v>2783</v>
      </c>
      <c r="HS116" s="33" t="s">
        <v>2457</v>
      </c>
      <c r="HT116" s="33" t="s">
        <v>745</v>
      </c>
      <c r="HU116" s="33" t="s">
        <v>2458</v>
      </c>
      <c r="HV116" s="33" t="s">
        <v>289</v>
      </c>
      <c r="HW116" s="33" t="s">
        <v>289</v>
      </c>
      <c r="HX116" s="33" t="s">
        <v>289</v>
      </c>
      <c r="HY116" s="33" t="s">
        <v>289</v>
      </c>
      <c r="HZ116" s="33" t="s">
        <v>289</v>
      </c>
      <c r="IA116" s="33">
        <v>40</v>
      </c>
      <c r="IB116" s="33" t="s">
        <v>289</v>
      </c>
      <c r="IC116" s="33" t="s">
        <v>176</v>
      </c>
      <c r="ID116" s="33">
        <v>40</v>
      </c>
      <c r="IE116" s="33" t="s">
        <v>112</v>
      </c>
      <c r="IF116" s="33" t="s">
        <v>2997</v>
      </c>
      <c r="IG116" s="33">
        <v>0</v>
      </c>
      <c r="IH116" s="33">
        <v>0</v>
      </c>
      <c r="II116" s="33">
        <v>0</v>
      </c>
      <c r="IJ116" s="33">
        <v>0</v>
      </c>
      <c r="IK116" s="33">
        <v>1</v>
      </c>
      <c r="IL116" s="33">
        <v>0</v>
      </c>
      <c r="IM116" s="33">
        <v>0</v>
      </c>
      <c r="IN116" s="33">
        <v>0</v>
      </c>
      <c r="IO116" s="33">
        <v>0</v>
      </c>
      <c r="IP116" s="33">
        <v>0</v>
      </c>
      <c r="IQ116" s="33" t="s">
        <v>289</v>
      </c>
      <c r="IR116" s="33"/>
      <c r="IS116" s="33"/>
      <c r="IT116" s="33"/>
      <c r="IU116" s="33"/>
      <c r="IV116" s="33"/>
      <c r="IW116" s="33" t="s">
        <v>289</v>
      </c>
      <c r="IX116" s="33" t="s">
        <v>289</v>
      </c>
      <c r="IY116" s="33">
        <v>154200665</v>
      </c>
      <c r="IZ116" s="33" t="s">
        <v>3009</v>
      </c>
      <c r="JA116" s="33" t="s">
        <v>3010</v>
      </c>
      <c r="JB116" s="33" t="s">
        <v>289</v>
      </c>
      <c r="JC116" s="33">
        <v>118</v>
      </c>
    </row>
    <row r="117" spans="2:263" x14ac:dyDescent="0.35">
      <c r="B117" s="33" t="s">
        <v>3014</v>
      </c>
      <c r="C117" s="33" t="s">
        <v>3011</v>
      </c>
      <c r="D117" s="33" t="s">
        <v>3012</v>
      </c>
      <c r="E117" s="33" t="s">
        <v>2379</v>
      </c>
      <c r="F117" s="33"/>
      <c r="G117" s="33"/>
      <c r="H117" s="33" t="s">
        <v>289</v>
      </c>
      <c r="I117" s="33" t="s">
        <v>2379</v>
      </c>
      <c r="J117" s="33" t="s">
        <v>166</v>
      </c>
      <c r="K117" s="33" t="s">
        <v>289</v>
      </c>
      <c r="L117" s="33" t="s">
        <v>167</v>
      </c>
      <c r="M117" s="33" t="s">
        <v>166</v>
      </c>
      <c r="N117" s="33" t="s">
        <v>166</v>
      </c>
      <c r="O117" s="33" t="s">
        <v>168</v>
      </c>
      <c r="P117" s="33" t="s">
        <v>289</v>
      </c>
      <c r="Q117" s="33" t="s">
        <v>126</v>
      </c>
      <c r="R117" s="33" t="s">
        <v>169</v>
      </c>
      <c r="S117" s="33" t="s">
        <v>1321</v>
      </c>
      <c r="T117" s="33" t="s">
        <v>170</v>
      </c>
      <c r="U117" s="33" t="s">
        <v>169</v>
      </c>
      <c r="V117" s="33" t="s">
        <v>1320</v>
      </c>
      <c r="W117" s="33" t="s">
        <v>1321</v>
      </c>
      <c r="X117" s="33" t="s">
        <v>171</v>
      </c>
      <c r="Y117" s="33" t="s">
        <v>289</v>
      </c>
      <c r="Z117" s="34" t="s">
        <v>171</v>
      </c>
      <c r="AA117" s="33" t="s">
        <v>2492</v>
      </c>
      <c r="AB117" s="33" t="s">
        <v>289</v>
      </c>
      <c r="AC117" s="34" t="s">
        <v>2492</v>
      </c>
      <c r="AD117" s="33" t="s">
        <v>2361</v>
      </c>
      <c r="AE117" s="33" t="s">
        <v>172</v>
      </c>
      <c r="AF117" s="33" t="s">
        <v>2492</v>
      </c>
      <c r="AG117" s="33" t="s">
        <v>2492</v>
      </c>
      <c r="AH117" s="33" t="s">
        <v>2327</v>
      </c>
      <c r="AI117" s="33" t="s">
        <v>112</v>
      </c>
      <c r="AJ117" s="33" t="s">
        <v>289</v>
      </c>
      <c r="AK117" s="33" t="s">
        <v>112</v>
      </c>
      <c r="AL117" s="33" t="s">
        <v>289</v>
      </c>
      <c r="AM117" s="33" t="s">
        <v>2328</v>
      </c>
      <c r="AN117" s="33" t="s">
        <v>289</v>
      </c>
      <c r="AO117" s="33" t="s">
        <v>289</v>
      </c>
      <c r="AP117" s="33" t="s">
        <v>2350</v>
      </c>
      <c r="AQ117" s="33" t="s">
        <v>289</v>
      </c>
      <c r="AR117" s="33" t="s">
        <v>137</v>
      </c>
      <c r="AS117" s="33">
        <v>0</v>
      </c>
      <c r="AT117" s="33">
        <v>1</v>
      </c>
      <c r="AU117" s="33">
        <v>0</v>
      </c>
      <c r="AV117" s="33" t="s">
        <v>138</v>
      </c>
      <c r="AW117" s="33" t="s">
        <v>2330</v>
      </c>
      <c r="AX117" s="33" t="s">
        <v>115</v>
      </c>
      <c r="AY117" s="33">
        <v>1</v>
      </c>
      <c r="AZ117" s="33">
        <v>0</v>
      </c>
      <c r="BA117" s="33">
        <v>0</v>
      </c>
      <c r="BB117" s="33">
        <v>0</v>
      </c>
      <c r="BC117" s="33">
        <v>0</v>
      </c>
      <c r="BD117" s="33">
        <v>0</v>
      </c>
      <c r="BE117" s="33">
        <v>0</v>
      </c>
      <c r="BF117" s="33">
        <v>0</v>
      </c>
      <c r="BG117" s="33">
        <v>0</v>
      </c>
      <c r="BH117" s="33">
        <v>0</v>
      </c>
      <c r="BI117" s="33" t="s">
        <v>289</v>
      </c>
      <c r="BJ117" s="33" t="s">
        <v>155</v>
      </c>
      <c r="BK117" s="33" t="s">
        <v>151</v>
      </c>
      <c r="BL117" s="33" t="s">
        <v>289</v>
      </c>
      <c r="BM117" s="33" t="s">
        <v>289</v>
      </c>
      <c r="BN117" s="33" t="s">
        <v>289</v>
      </c>
      <c r="BO117" s="33" t="s">
        <v>289</v>
      </c>
      <c r="BP117" s="33" t="s">
        <v>289</v>
      </c>
      <c r="BQ117" s="33" t="s">
        <v>289</v>
      </c>
      <c r="BR117" s="33" t="s">
        <v>289</v>
      </c>
      <c r="BS117" s="33" t="s">
        <v>289</v>
      </c>
      <c r="BT117" s="33" t="s">
        <v>289</v>
      </c>
      <c r="BU117" s="33" t="s">
        <v>289</v>
      </c>
      <c r="BV117" s="33" t="s">
        <v>289</v>
      </c>
      <c r="BW117" s="33" t="s">
        <v>289</v>
      </c>
      <c r="BX117" s="33" t="s">
        <v>289</v>
      </c>
      <c r="BY117" s="33" t="s">
        <v>289</v>
      </c>
      <c r="BZ117" s="33" t="s">
        <v>289</v>
      </c>
      <c r="CA117" s="33" t="s">
        <v>289</v>
      </c>
      <c r="CB117" s="33" t="s">
        <v>289</v>
      </c>
      <c r="CC117" s="33" t="s">
        <v>289</v>
      </c>
      <c r="CD117" s="33" t="s">
        <v>289</v>
      </c>
      <c r="CE117" s="33" t="s">
        <v>289</v>
      </c>
      <c r="CF117" s="33" t="s">
        <v>289</v>
      </c>
      <c r="CG117" s="33" t="s">
        <v>289</v>
      </c>
      <c r="CH117" s="33" t="s">
        <v>289</v>
      </c>
      <c r="CI117" s="33" t="s">
        <v>289</v>
      </c>
      <c r="CJ117" s="33" t="s">
        <v>289</v>
      </c>
      <c r="CK117" s="33" t="s">
        <v>289</v>
      </c>
      <c r="CL117" s="33" t="s">
        <v>289</v>
      </c>
      <c r="CM117" s="33" t="s">
        <v>289</v>
      </c>
      <c r="CN117" s="33" t="s">
        <v>289</v>
      </c>
      <c r="CO117" s="33" t="s">
        <v>289</v>
      </c>
      <c r="CP117" s="33" t="s">
        <v>289</v>
      </c>
      <c r="CQ117" s="33" t="s">
        <v>289</v>
      </c>
      <c r="CR117" s="33" t="s">
        <v>289</v>
      </c>
      <c r="CS117" s="33" t="s">
        <v>289</v>
      </c>
      <c r="CT117" s="33" t="s">
        <v>289</v>
      </c>
      <c r="CU117" s="33" t="s">
        <v>289</v>
      </c>
      <c r="CV117" s="33" t="s">
        <v>289</v>
      </c>
      <c r="CW117" s="33" t="s">
        <v>289</v>
      </c>
      <c r="CX117" s="33" t="s">
        <v>289</v>
      </c>
      <c r="CY117" s="33" t="s">
        <v>289</v>
      </c>
      <c r="CZ117" s="33" t="s">
        <v>289</v>
      </c>
      <c r="DA117" s="33" t="s">
        <v>289</v>
      </c>
      <c r="DB117" s="33" t="s">
        <v>289</v>
      </c>
      <c r="DC117" s="33" t="s">
        <v>289</v>
      </c>
      <c r="DD117" s="33" t="s">
        <v>289</v>
      </c>
      <c r="DE117" s="33" t="s">
        <v>289</v>
      </c>
      <c r="DF117" s="33" t="s">
        <v>289</v>
      </c>
      <c r="DG117" s="33" t="s">
        <v>289</v>
      </c>
      <c r="DH117" s="33" t="s">
        <v>289</v>
      </c>
      <c r="DI117" s="33" t="s">
        <v>289</v>
      </c>
      <c r="DJ117" s="33" t="s">
        <v>289</v>
      </c>
      <c r="DK117" s="33" t="s">
        <v>289</v>
      </c>
      <c r="DL117" s="33" t="s">
        <v>289</v>
      </c>
      <c r="DM117" s="33" t="s">
        <v>289</v>
      </c>
      <c r="DN117" s="33" t="s">
        <v>289</v>
      </c>
      <c r="DO117" s="33" t="s">
        <v>289</v>
      </c>
      <c r="DP117" s="33" t="s">
        <v>289</v>
      </c>
      <c r="DQ117" s="33" t="s">
        <v>289</v>
      </c>
      <c r="DR117" s="33" t="s">
        <v>289</v>
      </c>
      <c r="DS117" s="33" t="s">
        <v>289</v>
      </c>
      <c r="DT117" s="33" t="s">
        <v>289</v>
      </c>
      <c r="DU117" s="33" t="s">
        <v>289</v>
      </c>
      <c r="DV117" s="33" t="s">
        <v>289</v>
      </c>
      <c r="DW117" s="33" t="s">
        <v>289</v>
      </c>
      <c r="DX117" s="33" t="s">
        <v>289</v>
      </c>
      <c r="DY117" s="33" t="s">
        <v>289</v>
      </c>
      <c r="DZ117" s="33" t="s">
        <v>289</v>
      </c>
      <c r="EA117" s="33" t="s">
        <v>289</v>
      </c>
      <c r="EB117" s="33" t="s">
        <v>289</v>
      </c>
      <c r="EC117" s="33" t="s">
        <v>289</v>
      </c>
      <c r="ED117" s="33" t="s">
        <v>289</v>
      </c>
      <c r="EE117" s="33" t="s">
        <v>289</v>
      </c>
      <c r="EF117" s="33" t="s">
        <v>289</v>
      </c>
      <c r="EG117" s="33" t="s">
        <v>2933</v>
      </c>
      <c r="EH117" s="33">
        <v>1</v>
      </c>
      <c r="EI117" s="33">
        <v>0</v>
      </c>
      <c r="EJ117" s="33">
        <v>0</v>
      </c>
      <c r="EK117" s="33">
        <v>0</v>
      </c>
      <c r="EL117" s="33">
        <v>0</v>
      </c>
      <c r="EM117" s="33">
        <v>0</v>
      </c>
      <c r="EN117" s="33">
        <v>0</v>
      </c>
      <c r="EO117" s="33">
        <v>0</v>
      </c>
      <c r="EP117" s="33" t="s">
        <v>112</v>
      </c>
      <c r="EQ117" s="33">
        <v>30</v>
      </c>
      <c r="ER117" s="33" t="s">
        <v>289</v>
      </c>
      <c r="ES117" s="33" t="s">
        <v>289</v>
      </c>
      <c r="ET117" s="33">
        <v>30</v>
      </c>
      <c r="EU117" s="33" t="s">
        <v>140</v>
      </c>
      <c r="EV117" s="33" t="s">
        <v>289</v>
      </c>
      <c r="EW117" s="33" t="s">
        <v>289</v>
      </c>
      <c r="EX117" s="33" t="s">
        <v>289</v>
      </c>
      <c r="EY117" s="33" t="s">
        <v>289</v>
      </c>
      <c r="EZ117" s="33" t="s">
        <v>289</v>
      </c>
      <c r="FA117" s="33" t="s">
        <v>289</v>
      </c>
      <c r="FB117" s="33" t="s">
        <v>289</v>
      </c>
      <c r="FC117" s="34" t="s">
        <v>289</v>
      </c>
      <c r="FD117" s="34" t="s">
        <v>289</v>
      </c>
      <c r="FE117" s="33" t="s">
        <v>289</v>
      </c>
      <c r="FF117" s="33" t="s">
        <v>289</v>
      </c>
      <c r="FG117" s="33" t="s">
        <v>289</v>
      </c>
      <c r="FH117" s="33" t="s">
        <v>289</v>
      </c>
      <c r="FI117" s="33" t="s">
        <v>289</v>
      </c>
      <c r="FJ117" s="33" t="s">
        <v>289</v>
      </c>
      <c r="FK117" s="33" t="s">
        <v>289</v>
      </c>
      <c r="FL117" s="34" t="s">
        <v>289</v>
      </c>
      <c r="FM117" s="33" t="s">
        <v>289</v>
      </c>
      <c r="FN117" s="34" t="s">
        <v>112</v>
      </c>
      <c r="FO117" s="33">
        <v>5</v>
      </c>
      <c r="FP117" s="33" t="s">
        <v>289</v>
      </c>
      <c r="FQ117" s="33" t="s">
        <v>289</v>
      </c>
      <c r="FR117" s="33" t="s">
        <v>289</v>
      </c>
      <c r="FS117" s="33" t="s">
        <v>289</v>
      </c>
      <c r="FT117" s="33" t="s">
        <v>289</v>
      </c>
      <c r="FU117" s="33" t="s">
        <v>289</v>
      </c>
      <c r="FV117" s="33" t="s">
        <v>140</v>
      </c>
      <c r="FW117" s="33" t="s">
        <v>176</v>
      </c>
      <c r="FX117" s="33" t="s">
        <v>289</v>
      </c>
      <c r="FY117" s="33" t="s">
        <v>289</v>
      </c>
      <c r="FZ117" s="33" t="s">
        <v>289</v>
      </c>
      <c r="GA117" s="33" t="s">
        <v>289</v>
      </c>
      <c r="GB117" s="33" t="s">
        <v>289</v>
      </c>
      <c r="GC117" s="33" t="s">
        <v>289</v>
      </c>
      <c r="GD117" s="33" t="s">
        <v>289</v>
      </c>
      <c r="GE117" s="33" t="s">
        <v>117</v>
      </c>
      <c r="GF117" s="33" t="s">
        <v>289</v>
      </c>
      <c r="GG117" s="33" t="s">
        <v>289</v>
      </c>
      <c r="GH117" s="33" t="s">
        <v>289</v>
      </c>
      <c r="GI117" s="33" t="s">
        <v>289</v>
      </c>
      <c r="GJ117" s="33" t="s">
        <v>289</v>
      </c>
      <c r="GK117" s="33" t="s">
        <v>289</v>
      </c>
      <c r="GL117" s="33" t="s">
        <v>289</v>
      </c>
      <c r="GM117" s="33" t="s">
        <v>289</v>
      </c>
      <c r="GN117" s="33" t="s">
        <v>289</v>
      </c>
      <c r="GO117" s="33" t="s">
        <v>289</v>
      </c>
      <c r="GP117" s="33" t="s">
        <v>289</v>
      </c>
      <c r="GQ117" s="33" t="s">
        <v>289</v>
      </c>
      <c r="GR117" s="33" t="s">
        <v>289</v>
      </c>
      <c r="GS117" s="33" t="s">
        <v>289</v>
      </c>
      <c r="GT117" s="33" t="s">
        <v>289</v>
      </c>
      <c r="GU117" s="33" t="s">
        <v>289</v>
      </c>
      <c r="GV117" s="33" t="s">
        <v>289</v>
      </c>
      <c r="GW117" s="33" t="s">
        <v>289</v>
      </c>
      <c r="GX117" s="33" t="s">
        <v>289</v>
      </c>
      <c r="GY117" s="33" t="s">
        <v>289</v>
      </c>
      <c r="GZ117" s="33" t="s">
        <v>289</v>
      </c>
      <c r="HA117" s="33" t="s">
        <v>289</v>
      </c>
      <c r="HB117" s="33" t="s">
        <v>289</v>
      </c>
      <c r="HC117" s="33" t="s">
        <v>289</v>
      </c>
      <c r="HD117" s="33" t="s">
        <v>289</v>
      </c>
      <c r="HE117" s="33" t="s">
        <v>289</v>
      </c>
      <c r="HF117" s="33" t="s">
        <v>289</v>
      </c>
      <c r="HG117" s="33" t="s">
        <v>112</v>
      </c>
      <c r="HH117" s="33" t="s">
        <v>126</v>
      </c>
      <c r="HI117" s="33" t="s">
        <v>169</v>
      </c>
      <c r="HJ117" s="33" t="s">
        <v>117</v>
      </c>
      <c r="HK117" s="33" t="s">
        <v>117</v>
      </c>
      <c r="HL117" s="33" t="s">
        <v>289</v>
      </c>
      <c r="HM117" s="33" t="s">
        <v>289</v>
      </c>
      <c r="HN117" s="33" t="s">
        <v>289</v>
      </c>
      <c r="HO117" s="33" t="s">
        <v>289</v>
      </c>
      <c r="HP117" s="33" t="s">
        <v>289</v>
      </c>
      <c r="HQ117" s="33" t="s">
        <v>289</v>
      </c>
      <c r="HR117" s="33" t="s">
        <v>289</v>
      </c>
      <c r="HS117" s="33" t="s">
        <v>289</v>
      </c>
      <c r="HT117" s="33" t="s">
        <v>289</v>
      </c>
      <c r="HU117" s="33" t="s">
        <v>289</v>
      </c>
      <c r="HV117" s="33" t="s">
        <v>289</v>
      </c>
      <c r="HW117" s="33" t="s">
        <v>289</v>
      </c>
      <c r="HX117" s="33" t="s">
        <v>289</v>
      </c>
      <c r="HY117" s="33" t="s">
        <v>289</v>
      </c>
      <c r="HZ117" s="33" t="s">
        <v>289</v>
      </c>
      <c r="IA117" s="33" t="s">
        <v>289</v>
      </c>
      <c r="IB117" s="33" t="s">
        <v>289</v>
      </c>
      <c r="IC117" s="33" t="s">
        <v>289</v>
      </c>
      <c r="ID117" s="33" t="s">
        <v>289</v>
      </c>
      <c r="IE117" s="33" t="s">
        <v>289</v>
      </c>
      <c r="IF117" s="33" t="s">
        <v>289</v>
      </c>
      <c r="IG117" s="33" t="s">
        <v>289</v>
      </c>
      <c r="IH117" s="33" t="s">
        <v>289</v>
      </c>
      <c r="II117" s="33" t="s">
        <v>289</v>
      </c>
      <c r="IJ117" s="33" t="s">
        <v>289</v>
      </c>
      <c r="IK117" s="33" t="s">
        <v>289</v>
      </c>
      <c r="IL117" s="33" t="s">
        <v>289</v>
      </c>
      <c r="IM117" s="33" t="s">
        <v>289</v>
      </c>
      <c r="IN117" s="33" t="s">
        <v>289</v>
      </c>
      <c r="IO117" s="33" t="s">
        <v>289</v>
      </c>
      <c r="IP117" s="33" t="s">
        <v>289</v>
      </c>
      <c r="IQ117" s="33" t="s">
        <v>289</v>
      </c>
      <c r="IR117" s="33"/>
      <c r="IS117" s="33"/>
      <c r="IT117" s="33"/>
      <c r="IU117" s="33"/>
      <c r="IV117" s="33"/>
      <c r="IW117" s="33" t="s">
        <v>3013</v>
      </c>
      <c r="IX117" s="33" t="s">
        <v>289</v>
      </c>
      <c r="IY117" s="33">
        <v>154200395</v>
      </c>
      <c r="IZ117" s="33" t="s">
        <v>3014</v>
      </c>
      <c r="JA117" s="33" t="s">
        <v>3015</v>
      </c>
      <c r="JB117" s="33" t="s">
        <v>289</v>
      </c>
      <c r="JC117" s="33">
        <v>115</v>
      </c>
    </row>
    <row r="118" spans="2:263" x14ac:dyDescent="0.35">
      <c r="B118" s="33" t="s">
        <v>3019</v>
      </c>
      <c r="C118" s="33" t="s">
        <v>3016</v>
      </c>
      <c r="D118" s="33" t="s">
        <v>3017</v>
      </c>
      <c r="E118" s="33" t="s">
        <v>2379</v>
      </c>
      <c r="F118" s="33"/>
      <c r="G118" s="33"/>
      <c r="H118" s="33" t="s">
        <v>289</v>
      </c>
      <c r="I118" s="33" t="s">
        <v>2379</v>
      </c>
      <c r="J118" s="33" t="s">
        <v>166</v>
      </c>
      <c r="K118" s="33" t="s">
        <v>289</v>
      </c>
      <c r="L118" s="33" t="s">
        <v>167</v>
      </c>
      <c r="M118" s="33" t="s">
        <v>166</v>
      </c>
      <c r="N118" s="33" t="s">
        <v>166</v>
      </c>
      <c r="O118" s="33" t="s">
        <v>168</v>
      </c>
      <c r="P118" s="33" t="s">
        <v>289</v>
      </c>
      <c r="Q118" s="33" t="s">
        <v>126</v>
      </c>
      <c r="R118" s="33" t="s">
        <v>169</v>
      </c>
      <c r="S118" s="33" t="s">
        <v>1321</v>
      </c>
      <c r="T118" s="33" t="s">
        <v>170</v>
      </c>
      <c r="U118" s="33" t="s">
        <v>169</v>
      </c>
      <c r="V118" s="33" t="s">
        <v>1320</v>
      </c>
      <c r="W118" s="33" t="s">
        <v>1321</v>
      </c>
      <c r="X118" s="33" t="s">
        <v>171</v>
      </c>
      <c r="Y118" s="33" t="s">
        <v>289</v>
      </c>
      <c r="Z118" s="34" t="s">
        <v>171</v>
      </c>
      <c r="AA118" s="33" t="s">
        <v>2492</v>
      </c>
      <c r="AB118" s="33" t="s">
        <v>289</v>
      </c>
      <c r="AC118" s="34" t="s">
        <v>2492</v>
      </c>
      <c r="AD118" s="33" t="s">
        <v>2361</v>
      </c>
      <c r="AE118" s="33" t="s">
        <v>172</v>
      </c>
      <c r="AF118" s="33" t="s">
        <v>2492</v>
      </c>
      <c r="AG118" s="33" t="s">
        <v>2492</v>
      </c>
      <c r="AH118" s="33" t="s">
        <v>2452</v>
      </c>
      <c r="AI118" s="33" t="s">
        <v>112</v>
      </c>
      <c r="AJ118" s="33" t="s">
        <v>289</v>
      </c>
      <c r="AK118" s="33" t="s">
        <v>112</v>
      </c>
      <c r="AL118" s="33" t="s">
        <v>289</v>
      </c>
      <c r="AM118" s="33" t="s">
        <v>2340</v>
      </c>
      <c r="AN118" s="33" t="s">
        <v>289</v>
      </c>
      <c r="AO118" s="33" t="s">
        <v>289</v>
      </c>
      <c r="AP118" s="33" t="s">
        <v>289</v>
      </c>
      <c r="AQ118" s="33" t="s">
        <v>289</v>
      </c>
      <c r="AR118" s="33" t="s">
        <v>289</v>
      </c>
      <c r="AS118" s="33" t="s">
        <v>289</v>
      </c>
      <c r="AT118" s="33" t="s">
        <v>289</v>
      </c>
      <c r="AU118" s="33" t="s">
        <v>289</v>
      </c>
      <c r="AV118" s="33" t="s">
        <v>289</v>
      </c>
      <c r="AW118" s="33" t="s">
        <v>289</v>
      </c>
      <c r="AX118" s="33" t="s">
        <v>289</v>
      </c>
      <c r="AY118" s="33" t="s">
        <v>289</v>
      </c>
      <c r="AZ118" s="33" t="s">
        <v>289</v>
      </c>
      <c r="BA118" s="33" t="s">
        <v>289</v>
      </c>
      <c r="BB118" s="33" t="s">
        <v>289</v>
      </c>
      <c r="BC118" s="33" t="s">
        <v>289</v>
      </c>
      <c r="BD118" s="33" t="s">
        <v>289</v>
      </c>
      <c r="BE118" s="33" t="s">
        <v>289</v>
      </c>
      <c r="BF118" s="33" t="s">
        <v>289</v>
      </c>
      <c r="BG118" s="33" t="s">
        <v>289</v>
      </c>
      <c r="BH118" s="33" t="s">
        <v>289</v>
      </c>
      <c r="BI118" s="33" t="s">
        <v>289</v>
      </c>
      <c r="BJ118" s="33" t="s">
        <v>289</v>
      </c>
      <c r="BK118" s="33" t="s">
        <v>289</v>
      </c>
      <c r="BL118" s="33" t="s">
        <v>289</v>
      </c>
      <c r="BM118" s="33" t="s">
        <v>289</v>
      </c>
      <c r="BN118" s="33" t="s">
        <v>289</v>
      </c>
      <c r="BO118" s="33" t="s">
        <v>289</v>
      </c>
      <c r="BP118" s="33" t="s">
        <v>289</v>
      </c>
      <c r="BQ118" s="33" t="s">
        <v>289</v>
      </c>
      <c r="BR118" s="33" t="s">
        <v>289</v>
      </c>
      <c r="BS118" s="33" t="s">
        <v>289</v>
      </c>
      <c r="BT118" s="33" t="s">
        <v>289</v>
      </c>
      <c r="BU118" s="33" t="s">
        <v>289</v>
      </c>
      <c r="BV118" s="33" t="s">
        <v>289</v>
      </c>
      <c r="BW118" s="33" t="s">
        <v>289</v>
      </c>
      <c r="BX118" s="33" t="s">
        <v>289</v>
      </c>
      <c r="BY118" s="33" t="s">
        <v>289</v>
      </c>
      <c r="BZ118" s="33" t="s">
        <v>289</v>
      </c>
      <c r="CA118" s="33" t="s">
        <v>289</v>
      </c>
      <c r="CB118" s="33" t="s">
        <v>289</v>
      </c>
      <c r="CC118" s="33" t="s">
        <v>289</v>
      </c>
      <c r="CD118" s="33" t="s">
        <v>289</v>
      </c>
      <c r="CE118" s="33" t="s">
        <v>289</v>
      </c>
      <c r="CF118" s="33" t="s">
        <v>289</v>
      </c>
      <c r="CG118" s="33" t="s">
        <v>289</v>
      </c>
      <c r="CH118" s="33" t="s">
        <v>289</v>
      </c>
      <c r="CI118" s="33" t="s">
        <v>289</v>
      </c>
      <c r="CJ118" s="33" t="s">
        <v>289</v>
      </c>
      <c r="CK118" s="33" t="s">
        <v>289</v>
      </c>
      <c r="CL118" s="33" t="s">
        <v>289</v>
      </c>
      <c r="CM118" s="33" t="s">
        <v>289</v>
      </c>
      <c r="CN118" s="33" t="s">
        <v>289</v>
      </c>
      <c r="CO118" s="33" t="s">
        <v>289</v>
      </c>
      <c r="CP118" s="33" t="s">
        <v>289</v>
      </c>
      <c r="CQ118" s="33" t="s">
        <v>289</v>
      </c>
      <c r="CR118" s="33" t="s">
        <v>289</v>
      </c>
      <c r="CS118" s="33" t="s">
        <v>289</v>
      </c>
      <c r="CT118" s="33" t="s">
        <v>289</v>
      </c>
      <c r="CU118" s="33" t="s">
        <v>289</v>
      </c>
      <c r="CV118" s="33" t="s">
        <v>289</v>
      </c>
      <c r="CW118" s="33" t="s">
        <v>289</v>
      </c>
      <c r="CX118" s="33" t="s">
        <v>289</v>
      </c>
      <c r="CY118" s="33" t="s">
        <v>289</v>
      </c>
      <c r="CZ118" s="33" t="s">
        <v>289</v>
      </c>
      <c r="DA118" s="33" t="s">
        <v>289</v>
      </c>
      <c r="DB118" s="33" t="s">
        <v>289</v>
      </c>
      <c r="DC118" s="33" t="s">
        <v>289</v>
      </c>
      <c r="DD118" s="33" t="s">
        <v>289</v>
      </c>
      <c r="DE118" s="33" t="s">
        <v>289</v>
      </c>
      <c r="DF118" s="33" t="s">
        <v>289</v>
      </c>
      <c r="DG118" s="33" t="s">
        <v>289</v>
      </c>
      <c r="DH118" s="33" t="s">
        <v>289</v>
      </c>
      <c r="DI118" s="33" t="s">
        <v>289</v>
      </c>
      <c r="DJ118" s="33" t="s">
        <v>289</v>
      </c>
      <c r="DK118" s="33" t="s">
        <v>289</v>
      </c>
      <c r="DL118" s="33" t="s">
        <v>289</v>
      </c>
      <c r="DM118" s="33" t="s">
        <v>289</v>
      </c>
      <c r="DN118" s="33" t="s">
        <v>289</v>
      </c>
      <c r="DO118" s="33" t="s">
        <v>289</v>
      </c>
      <c r="DP118" s="33" t="s">
        <v>289</v>
      </c>
      <c r="DQ118" s="33" t="s">
        <v>289</v>
      </c>
      <c r="DR118" s="33" t="s">
        <v>289</v>
      </c>
      <c r="DS118" s="33" t="s">
        <v>289</v>
      </c>
      <c r="DT118" s="33" t="s">
        <v>289</v>
      </c>
      <c r="DU118" s="33" t="s">
        <v>289</v>
      </c>
      <c r="DV118" s="33" t="s">
        <v>289</v>
      </c>
      <c r="DW118" s="33" t="s">
        <v>289</v>
      </c>
      <c r="DX118" s="33" t="s">
        <v>289</v>
      </c>
      <c r="DY118" s="33" t="s">
        <v>289</v>
      </c>
      <c r="DZ118" s="33" t="s">
        <v>289</v>
      </c>
      <c r="EA118" s="33" t="s">
        <v>289</v>
      </c>
      <c r="EB118" s="33" t="s">
        <v>289</v>
      </c>
      <c r="EC118" s="33" t="s">
        <v>289</v>
      </c>
      <c r="ED118" s="33" t="s">
        <v>289</v>
      </c>
      <c r="EE118" s="33" t="s">
        <v>289</v>
      </c>
      <c r="EF118" s="33" t="s">
        <v>289</v>
      </c>
      <c r="EG118" s="33" t="s">
        <v>289</v>
      </c>
      <c r="EH118" s="33" t="s">
        <v>289</v>
      </c>
      <c r="EI118" s="33" t="s">
        <v>289</v>
      </c>
      <c r="EJ118" s="33" t="s">
        <v>289</v>
      </c>
      <c r="EK118" s="33" t="s">
        <v>289</v>
      </c>
      <c r="EL118" s="33" t="s">
        <v>289</v>
      </c>
      <c r="EM118" s="33" t="s">
        <v>289</v>
      </c>
      <c r="EN118" s="33" t="s">
        <v>289</v>
      </c>
      <c r="EO118" s="33" t="s">
        <v>289</v>
      </c>
      <c r="EP118" s="33" t="s">
        <v>289</v>
      </c>
      <c r="EQ118" s="33" t="s">
        <v>289</v>
      </c>
      <c r="ER118" s="33" t="s">
        <v>289</v>
      </c>
      <c r="ES118" s="33" t="s">
        <v>289</v>
      </c>
      <c r="ET118" s="33" t="s">
        <v>289</v>
      </c>
      <c r="EU118" s="33" t="s">
        <v>289</v>
      </c>
      <c r="EV118" s="33" t="s">
        <v>289</v>
      </c>
      <c r="EW118" s="33" t="s">
        <v>289</v>
      </c>
      <c r="EX118" s="33" t="s">
        <v>289</v>
      </c>
      <c r="EY118" s="33" t="s">
        <v>289</v>
      </c>
      <c r="EZ118" s="33" t="s">
        <v>289</v>
      </c>
      <c r="FA118" s="33" t="s">
        <v>289</v>
      </c>
      <c r="FB118" s="33" t="s">
        <v>289</v>
      </c>
      <c r="FC118" s="34" t="s">
        <v>289</v>
      </c>
      <c r="FD118" s="34" t="s">
        <v>289</v>
      </c>
      <c r="FE118" s="33" t="s">
        <v>289</v>
      </c>
      <c r="FF118" s="33" t="s">
        <v>289</v>
      </c>
      <c r="FG118" s="33" t="s">
        <v>289</v>
      </c>
      <c r="FH118" s="33" t="s">
        <v>289</v>
      </c>
      <c r="FI118" s="33" t="s">
        <v>289</v>
      </c>
      <c r="FJ118" s="33" t="s">
        <v>289</v>
      </c>
      <c r="FK118" s="33" t="s">
        <v>289</v>
      </c>
      <c r="FL118" s="34" t="s">
        <v>289</v>
      </c>
      <c r="FM118" s="33" t="s">
        <v>289</v>
      </c>
      <c r="FN118" s="34" t="s">
        <v>289</v>
      </c>
      <c r="FO118" s="33" t="s">
        <v>289</v>
      </c>
      <c r="FP118" s="33" t="s">
        <v>289</v>
      </c>
      <c r="FQ118" s="33" t="s">
        <v>289</v>
      </c>
      <c r="FR118" s="33" t="s">
        <v>289</v>
      </c>
      <c r="FS118" s="33" t="s">
        <v>289</v>
      </c>
      <c r="FT118" s="33" t="s">
        <v>289</v>
      </c>
      <c r="FU118" s="33" t="s">
        <v>289</v>
      </c>
      <c r="FV118" s="33" t="s">
        <v>289</v>
      </c>
      <c r="FW118" s="33" t="s">
        <v>289</v>
      </c>
      <c r="FX118" s="33" t="s">
        <v>289</v>
      </c>
      <c r="FY118" s="33" t="s">
        <v>289</v>
      </c>
      <c r="FZ118" s="33" t="s">
        <v>289</v>
      </c>
      <c r="GA118" s="33" t="s">
        <v>289</v>
      </c>
      <c r="GB118" s="33" t="s">
        <v>289</v>
      </c>
      <c r="GC118" s="33" t="s">
        <v>289</v>
      </c>
      <c r="GD118" s="33" t="s">
        <v>289</v>
      </c>
      <c r="GE118" s="33" t="s">
        <v>289</v>
      </c>
      <c r="GF118" s="33" t="s">
        <v>289</v>
      </c>
      <c r="GG118" s="33" t="s">
        <v>289</v>
      </c>
      <c r="GH118" s="33" t="s">
        <v>289</v>
      </c>
      <c r="GI118" s="33" t="s">
        <v>289</v>
      </c>
      <c r="GJ118" s="33" t="s">
        <v>289</v>
      </c>
      <c r="GK118" s="33" t="s">
        <v>289</v>
      </c>
      <c r="GL118" s="33" t="s">
        <v>289</v>
      </c>
      <c r="GM118" s="33" t="s">
        <v>289</v>
      </c>
      <c r="GN118" s="33" t="s">
        <v>289</v>
      </c>
      <c r="GO118" s="33" t="s">
        <v>289</v>
      </c>
      <c r="GP118" s="33" t="s">
        <v>289</v>
      </c>
      <c r="GQ118" s="33" t="s">
        <v>289</v>
      </c>
      <c r="GR118" s="33" t="s">
        <v>289</v>
      </c>
      <c r="GS118" s="33" t="s">
        <v>289</v>
      </c>
      <c r="GT118" s="33" t="s">
        <v>289</v>
      </c>
      <c r="GU118" s="33" t="s">
        <v>289</v>
      </c>
      <c r="GV118" s="33" t="s">
        <v>289</v>
      </c>
      <c r="GW118" s="33" t="s">
        <v>289</v>
      </c>
      <c r="GX118" s="33" t="s">
        <v>289</v>
      </c>
      <c r="GY118" s="33" t="s">
        <v>289</v>
      </c>
      <c r="GZ118" s="33" t="s">
        <v>289</v>
      </c>
      <c r="HA118" s="33" t="s">
        <v>289</v>
      </c>
      <c r="HB118" s="33" t="s">
        <v>289</v>
      </c>
      <c r="HC118" s="33" t="s">
        <v>289</v>
      </c>
      <c r="HD118" s="33" t="s">
        <v>289</v>
      </c>
      <c r="HE118" s="33" t="s">
        <v>289</v>
      </c>
      <c r="HF118" s="33" t="s">
        <v>289</v>
      </c>
      <c r="HG118" s="33" t="s">
        <v>289</v>
      </c>
      <c r="HH118" s="33" t="s">
        <v>289</v>
      </c>
      <c r="HI118" s="33" t="s">
        <v>289</v>
      </c>
      <c r="HJ118" s="33" t="s">
        <v>289</v>
      </c>
      <c r="HK118" s="33" t="s">
        <v>289</v>
      </c>
      <c r="HL118" s="33" t="s">
        <v>2453</v>
      </c>
      <c r="HM118" s="33" t="s">
        <v>289</v>
      </c>
      <c r="HN118" s="33" t="s">
        <v>2722</v>
      </c>
      <c r="HO118" s="33" t="s">
        <v>289</v>
      </c>
      <c r="HP118" s="33" t="s">
        <v>2723</v>
      </c>
      <c r="HQ118" s="33" t="s">
        <v>2724</v>
      </c>
      <c r="HR118" s="33" t="s">
        <v>2724</v>
      </c>
      <c r="HS118" s="33" t="s">
        <v>2457</v>
      </c>
      <c r="HT118" s="33" t="s">
        <v>745</v>
      </c>
      <c r="HU118" s="33" t="s">
        <v>2458</v>
      </c>
      <c r="HV118" s="33" t="s">
        <v>289</v>
      </c>
      <c r="HW118" s="33" t="s">
        <v>289</v>
      </c>
      <c r="HX118" s="33" t="s">
        <v>289</v>
      </c>
      <c r="HY118" s="33" t="s">
        <v>289</v>
      </c>
      <c r="HZ118" s="33" t="s">
        <v>289</v>
      </c>
      <c r="IA118" s="33">
        <v>30</v>
      </c>
      <c r="IB118" s="33" t="s">
        <v>289</v>
      </c>
      <c r="IC118" s="33" t="s">
        <v>176</v>
      </c>
      <c r="ID118" s="33">
        <v>30</v>
      </c>
      <c r="IE118" s="33" t="s">
        <v>117</v>
      </c>
      <c r="IF118" s="33" t="s">
        <v>289</v>
      </c>
      <c r="IG118" s="33" t="s">
        <v>289</v>
      </c>
      <c r="IH118" s="33" t="s">
        <v>289</v>
      </c>
      <c r="II118" s="33" t="s">
        <v>289</v>
      </c>
      <c r="IJ118" s="33" t="s">
        <v>289</v>
      </c>
      <c r="IK118" s="33" t="s">
        <v>289</v>
      </c>
      <c r="IL118" s="33" t="s">
        <v>289</v>
      </c>
      <c r="IM118" s="33" t="s">
        <v>289</v>
      </c>
      <c r="IN118" s="33" t="s">
        <v>289</v>
      </c>
      <c r="IO118" s="33" t="s">
        <v>289</v>
      </c>
      <c r="IP118" s="33" t="s">
        <v>289</v>
      </c>
      <c r="IQ118" s="33" t="s">
        <v>289</v>
      </c>
      <c r="IR118" s="33"/>
      <c r="IS118" s="33"/>
      <c r="IT118" s="33"/>
      <c r="IU118" s="33"/>
      <c r="IV118" s="33"/>
      <c r="IW118" s="33" t="s">
        <v>289</v>
      </c>
      <c r="IX118" s="33" t="s">
        <v>289</v>
      </c>
      <c r="IY118" s="33">
        <v>154200317</v>
      </c>
      <c r="IZ118" s="33" t="s">
        <v>3019</v>
      </c>
      <c r="JA118" s="33" t="s">
        <v>3020</v>
      </c>
      <c r="JB118" s="33" t="s">
        <v>289</v>
      </c>
      <c r="JC118" s="33">
        <v>110</v>
      </c>
    </row>
    <row r="119" spans="2:263" x14ac:dyDescent="0.35">
      <c r="B119" s="33" t="s">
        <v>3024</v>
      </c>
      <c r="C119" s="33" t="s">
        <v>3021</v>
      </c>
      <c r="D119" s="33" t="s">
        <v>3022</v>
      </c>
      <c r="E119" s="33" t="s">
        <v>2379</v>
      </c>
      <c r="F119" s="33"/>
      <c r="G119" s="33"/>
      <c r="H119" s="33" t="s">
        <v>289</v>
      </c>
      <c r="I119" s="33" t="s">
        <v>2379</v>
      </c>
      <c r="J119" s="33" t="s">
        <v>166</v>
      </c>
      <c r="K119" s="33" t="s">
        <v>289</v>
      </c>
      <c r="L119" s="33" t="s">
        <v>167</v>
      </c>
      <c r="M119" s="33" t="s">
        <v>166</v>
      </c>
      <c r="N119" s="33" t="s">
        <v>166</v>
      </c>
      <c r="O119" s="33" t="s">
        <v>168</v>
      </c>
      <c r="P119" s="33" t="s">
        <v>289</v>
      </c>
      <c r="Q119" s="33" t="s">
        <v>126</v>
      </c>
      <c r="R119" s="33" t="s">
        <v>169</v>
      </c>
      <c r="S119" s="33" t="s">
        <v>1321</v>
      </c>
      <c r="T119" s="33" t="s">
        <v>170</v>
      </c>
      <c r="U119" s="33" t="s">
        <v>169</v>
      </c>
      <c r="V119" s="33" t="s">
        <v>1320</v>
      </c>
      <c r="W119" s="33" t="s">
        <v>1321</v>
      </c>
      <c r="X119" s="33" t="s">
        <v>171</v>
      </c>
      <c r="Y119" s="33" t="s">
        <v>289</v>
      </c>
      <c r="Z119" s="34" t="s">
        <v>171</v>
      </c>
      <c r="AA119" s="33" t="s">
        <v>2492</v>
      </c>
      <c r="AB119" s="33" t="s">
        <v>289</v>
      </c>
      <c r="AC119" s="34" t="s">
        <v>2492</v>
      </c>
      <c r="AD119" s="33" t="s">
        <v>2361</v>
      </c>
      <c r="AE119" s="33" t="s">
        <v>172</v>
      </c>
      <c r="AF119" s="33" t="s">
        <v>2492</v>
      </c>
      <c r="AG119" s="33" t="s">
        <v>2492</v>
      </c>
      <c r="AH119" s="33" t="s">
        <v>2327</v>
      </c>
      <c r="AI119" s="33" t="s">
        <v>112</v>
      </c>
      <c r="AJ119" s="33" t="s">
        <v>289</v>
      </c>
      <c r="AK119" s="33" t="s">
        <v>112</v>
      </c>
      <c r="AL119" s="33" t="s">
        <v>289</v>
      </c>
      <c r="AM119" s="33" t="s">
        <v>2340</v>
      </c>
      <c r="AN119" s="33" t="s">
        <v>289</v>
      </c>
      <c r="AO119" s="33" t="s">
        <v>289</v>
      </c>
      <c r="AP119" s="33" t="s">
        <v>2350</v>
      </c>
      <c r="AQ119" s="33" t="s">
        <v>289</v>
      </c>
      <c r="AR119" s="33" t="s">
        <v>137</v>
      </c>
      <c r="AS119" s="33">
        <v>0</v>
      </c>
      <c r="AT119" s="33">
        <v>1</v>
      </c>
      <c r="AU119" s="33">
        <v>0</v>
      </c>
      <c r="AV119" s="33" t="s">
        <v>138</v>
      </c>
      <c r="AW119" s="33" t="s">
        <v>2330</v>
      </c>
      <c r="AX119" s="33" t="s">
        <v>115</v>
      </c>
      <c r="AY119" s="33">
        <v>1</v>
      </c>
      <c r="AZ119" s="33">
        <v>0</v>
      </c>
      <c r="BA119" s="33">
        <v>0</v>
      </c>
      <c r="BB119" s="33">
        <v>0</v>
      </c>
      <c r="BC119" s="33">
        <v>0</v>
      </c>
      <c r="BD119" s="33">
        <v>0</v>
      </c>
      <c r="BE119" s="33">
        <v>0</v>
      </c>
      <c r="BF119" s="33">
        <v>0</v>
      </c>
      <c r="BG119" s="33">
        <v>0</v>
      </c>
      <c r="BH119" s="33">
        <v>0</v>
      </c>
      <c r="BI119" s="33" t="s">
        <v>289</v>
      </c>
      <c r="BJ119" s="33" t="s">
        <v>116</v>
      </c>
      <c r="BK119" s="33" t="s">
        <v>2385</v>
      </c>
      <c r="BL119" s="33" t="s">
        <v>289</v>
      </c>
      <c r="BM119" s="33" t="s">
        <v>289</v>
      </c>
      <c r="BN119" s="33" t="s">
        <v>289</v>
      </c>
      <c r="BO119" s="33" t="s">
        <v>289</v>
      </c>
      <c r="BP119" s="33" t="s">
        <v>289</v>
      </c>
      <c r="BQ119" s="33" t="s">
        <v>289</v>
      </c>
      <c r="BR119" s="33" t="s">
        <v>289</v>
      </c>
      <c r="BS119" s="33" t="s">
        <v>289</v>
      </c>
      <c r="BT119" s="33" t="s">
        <v>289</v>
      </c>
      <c r="BU119" s="33" t="s">
        <v>289</v>
      </c>
      <c r="BV119" s="33" t="s">
        <v>289</v>
      </c>
      <c r="BW119" s="33" t="s">
        <v>289</v>
      </c>
      <c r="BX119" s="33" t="s">
        <v>289</v>
      </c>
      <c r="BY119" s="33" t="s">
        <v>289</v>
      </c>
      <c r="BZ119" s="33" t="s">
        <v>289</v>
      </c>
      <c r="CA119" s="33" t="s">
        <v>289</v>
      </c>
      <c r="CB119" s="33" t="s">
        <v>289</v>
      </c>
      <c r="CC119" s="33" t="s">
        <v>289</v>
      </c>
      <c r="CD119" s="33" t="s">
        <v>289</v>
      </c>
      <c r="CE119" s="33" t="s">
        <v>289</v>
      </c>
      <c r="CF119" s="33" t="s">
        <v>289</v>
      </c>
      <c r="CG119" s="33" t="s">
        <v>289</v>
      </c>
      <c r="CH119" s="33" t="s">
        <v>289</v>
      </c>
      <c r="CI119" s="33" t="s">
        <v>289</v>
      </c>
      <c r="CJ119" s="33" t="s">
        <v>289</v>
      </c>
      <c r="CK119" s="33" t="s">
        <v>289</v>
      </c>
      <c r="CL119" s="33" t="s">
        <v>289</v>
      </c>
      <c r="CM119" s="33" t="s">
        <v>289</v>
      </c>
      <c r="CN119" s="33" t="s">
        <v>289</v>
      </c>
      <c r="CO119" s="33" t="s">
        <v>289</v>
      </c>
      <c r="CP119" s="33" t="s">
        <v>289</v>
      </c>
      <c r="CQ119" s="33" t="s">
        <v>289</v>
      </c>
      <c r="CR119" s="33" t="s">
        <v>289</v>
      </c>
      <c r="CS119" s="33" t="s">
        <v>289</v>
      </c>
      <c r="CT119" s="33" t="s">
        <v>289</v>
      </c>
      <c r="CU119" s="33" t="s">
        <v>289</v>
      </c>
      <c r="CV119" s="33" t="s">
        <v>289</v>
      </c>
      <c r="CW119" s="33" t="s">
        <v>289</v>
      </c>
      <c r="CX119" s="33" t="s">
        <v>289</v>
      </c>
      <c r="CY119" s="33" t="s">
        <v>289</v>
      </c>
      <c r="CZ119" s="33" t="s">
        <v>289</v>
      </c>
      <c r="DA119" s="33" t="s">
        <v>289</v>
      </c>
      <c r="DB119" s="33" t="s">
        <v>289</v>
      </c>
      <c r="DC119" s="33" t="s">
        <v>289</v>
      </c>
      <c r="DD119" s="33" t="s">
        <v>289</v>
      </c>
      <c r="DE119" s="33" t="s">
        <v>289</v>
      </c>
      <c r="DF119" s="33" t="s">
        <v>289</v>
      </c>
      <c r="DG119" s="33" t="s">
        <v>289</v>
      </c>
      <c r="DH119" s="33" t="s">
        <v>289</v>
      </c>
      <c r="DI119" s="33" t="s">
        <v>289</v>
      </c>
      <c r="DJ119" s="33" t="s">
        <v>289</v>
      </c>
      <c r="DK119" s="33" t="s">
        <v>289</v>
      </c>
      <c r="DL119" s="33" t="s">
        <v>289</v>
      </c>
      <c r="DM119" s="33" t="s">
        <v>289</v>
      </c>
      <c r="DN119" s="33" t="s">
        <v>289</v>
      </c>
      <c r="DO119" s="33" t="s">
        <v>289</v>
      </c>
      <c r="DP119" s="33" t="s">
        <v>289</v>
      </c>
      <c r="DQ119" s="33" t="s">
        <v>289</v>
      </c>
      <c r="DR119" s="33" t="s">
        <v>289</v>
      </c>
      <c r="DS119" s="33" t="s">
        <v>289</v>
      </c>
      <c r="DT119" s="33" t="s">
        <v>289</v>
      </c>
      <c r="DU119" s="33" t="s">
        <v>289</v>
      </c>
      <c r="DV119" s="33" t="s">
        <v>289</v>
      </c>
      <c r="DW119" s="33" t="s">
        <v>289</v>
      </c>
      <c r="DX119" s="33" t="s">
        <v>289</v>
      </c>
      <c r="DY119" s="33" t="s">
        <v>289</v>
      </c>
      <c r="DZ119" s="33" t="s">
        <v>289</v>
      </c>
      <c r="EA119" s="33" t="s">
        <v>289</v>
      </c>
      <c r="EB119" s="33" t="s">
        <v>289</v>
      </c>
      <c r="EC119" s="33" t="s">
        <v>289</v>
      </c>
      <c r="ED119" s="33" t="s">
        <v>289</v>
      </c>
      <c r="EE119" s="33" t="s">
        <v>289</v>
      </c>
      <c r="EF119" s="33" t="s">
        <v>289</v>
      </c>
      <c r="EG119" s="33" t="s">
        <v>2750</v>
      </c>
      <c r="EH119" s="33">
        <v>0</v>
      </c>
      <c r="EI119" s="33">
        <v>1</v>
      </c>
      <c r="EJ119" s="33">
        <v>1</v>
      </c>
      <c r="EK119" s="33">
        <v>0</v>
      </c>
      <c r="EL119" s="33">
        <v>0</v>
      </c>
      <c r="EM119" s="33">
        <v>0</v>
      </c>
      <c r="EN119" s="33">
        <v>1</v>
      </c>
      <c r="EO119" s="33">
        <v>0</v>
      </c>
      <c r="EP119" s="33" t="s">
        <v>289</v>
      </c>
      <c r="EQ119" s="33" t="s">
        <v>289</v>
      </c>
      <c r="ER119" s="33" t="s">
        <v>289</v>
      </c>
      <c r="ES119" s="33" t="s">
        <v>289</v>
      </c>
      <c r="ET119" s="33" t="s">
        <v>289</v>
      </c>
      <c r="EU119" s="33" t="s">
        <v>289</v>
      </c>
      <c r="EV119" s="33">
        <v>25</v>
      </c>
      <c r="EW119" s="33" t="s">
        <v>112</v>
      </c>
      <c r="EX119" s="33" t="s">
        <v>117</v>
      </c>
      <c r="EY119" s="33" t="s">
        <v>289</v>
      </c>
      <c r="EZ119" s="33">
        <v>70</v>
      </c>
      <c r="FA119" s="33">
        <v>125</v>
      </c>
      <c r="FB119" s="33">
        <v>151.78571428571399</v>
      </c>
      <c r="FC119" s="34">
        <v>151.78571428571399</v>
      </c>
      <c r="FD119" s="34" t="s">
        <v>112</v>
      </c>
      <c r="FE119" s="33" t="s">
        <v>289</v>
      </c>
      <c r="FF119" s="33" t="s">
        <v>289</v>
      </c>
      <c r="FG119" s="33" t="s">
        <v>289</v>
      </c>
      <c r="FH119" s="33" t="s">
        <v>289</v>
      </c>
      <c r="FI119" s="33" t="s">
        <v>289</v>
      </c>
      <c r="FJ119" s="33" t="s">
        <v>289</v>
      </c>
      <c r="FK119" s="33" t="s">
        <v>289</v>
      </c>
      <c r="FL119" s="34" t="s">
        <v>289</v>
      </c>
      <c r="FM119" s="33" t="s">
        <v>289</v>
      </c>
      <c r="FN119" s="34" t="s">
        <v>289</v>
      </c>
      <c r="FO119" s="33" t="s">
        <v>289</v>
      </c>
      <c r="FP119" s="33" t="s">
        <v>289</v>
      </c>
      <c r="FQ119" s="33" t="s">
        <v>289</v>
      </c>
      <c r="FR119" s="33" t="s">
        <v>289</v>
      </c>
      <c r="FS119" s="33" t="s">
        <v>289</v>
      </c>
      <c r="FT119" s="33" t="s">
        <v>289</v>
      </c>
      <c r="FU119" s="33" t="s">
        <v>289</v>
      </c>
      <c r="FV119" s="33" t="s">
        <v>289</v>
      </c>
      <c r="FW119" s="33" t="s">
        <v>289</v>
      </c>
      <c r="FX119" s="33" t="s">
        <v>289</v>
      </c>
      <c r="FY119" s="33" t="s">
        <v>112</v>
      </c>
      <c r="FZ119" s="33">
        <v>25</v>
      </c>
      <c r="GA119" s="33" t="s">
        <v>289</v>
      </c>
      <c r="GB119" s="33" t="s">
        <v>289</v>
      </c>
      <c r="GC119" s="33">
        <v>25</v>
      </c>
      <c r="GD119" s="33" t="s">
        <v>112</v>
      </c>
      <c r="GE119" s="33" t="s">
        <v>112</v>
      </c>
      <c r="GF119" s="33" t="s">
        <v>130</v>
      </c>
      <c r="GG119" s="33">
        <v>0</v>
      </c>
      <c r="GH119" s="33">
        <v>0</v>
      </c>
      <c r="GI119" s="33">
        <v>0</v>
      </c>
      <c r="GJ119" s="33">
        <v>0</v>
      </c>
      <c r="GK119" s="33">
        <v>0</v>
      </c>
      <c r="GL119" s="33">
        <v>0</v>
      </c>
      <c r="GM119" s="33">
        <v>0</v>
      </c>
      <c r="GN119" s="33">
        <v>0</v>
      </c>
      <c r="GO119" s="33">
        <v>0</v>
      </c>
      <c r="GP119" s="33">
        <v>0</v>
      </c>
      <c r="GQ119" s="33">
        <v>0</v>
      </c>
      <c r="GR119" s="33">
        <v>0</v>
      </c>
      <c r="GS119" s="33">
        <v>0</v>
      </c>
      <c r="GT119" s="33">
        <v>0</v>
      </c>
      <c r="GU119" s="33">
        <v>1</v>
      </c>
      <c r="GV119" s="33">
        <v>0</v>
      </c>
      <c r="GW119" s="33" t="s">
        <v>2447</v>
      </c>
      <c r="GX119" s="33" t="s">
        <v>3023</v>
      </c>
      <c r="GY119" s="33">
        <v>0</v>
      </c>
      <c r="GZ119" s="33">
        <v>0</v>
      </c>
      <c r="HA119" s="33">
        <v>0</v>
      </c>
      <c r="HB119" s="33">
        <v>0</v>
      </c>
      <c r="HC119" s="33">
        <v>0</v>
      </c>
      <c r="HD119" s="33">
        <v>0</v>
      </c>
      <c r="HE119" s="33">
        <v>1</v>
      </c>
      <c r="HF119" s="33">
        <v>0</v>
      </c>
      <c r="HG119" s="33" t="s">
        <v>112</v>
      </c>
      <c r="HH119" s="33" t="s">
        <v>126</v>
      </c>
      <c r="HI119" s="33" t="s">
        <v>169</v>
      </c>
      <c r="HJ119" s="33" t="s">
        <v>112</v>
      </c>
      <c r="HK119" s="33" t="s">
        <v>117</v>
      </c>
      <c r="HL119" s="33" t="s">
        <v>289</v>
      </c>
      <c r="HM119" s="33" t="s">
        <v>289</v>
      </c>
      <c r="HN119" s="33" t="s">
        <v>289</v>
      </c>
      <c r="HO119" s="33" t="s">
        <v>289</v>
      </c>
      <c r="HP119" s="33" t="s">
        <v>289</v>
      </c>
      <c r="HQ119" s="33" t="s">
        <v>289</v>
      </c>
      <c r="HR119" s="33" t="s">
        <v>289</v>
      </c>
      <c r="HS119" s="33" t="s">
        <v>289</v>
      </c>
      <c r="HT119" s="33" t="s">
        <v>289</v>
      </c>
      <c r="HU119" s="33" t="s">
        <v>289</v>
      </c>
      <c r="HV119" s="33" t="s">
        <v>289</v>
      </c>
      <c r="HW119" s="33" t="s">
        <v>289</v>
      </c>
      <c r="HX119" s="33" t="s">
        <v>289</v>
      </c>
      <c r="HY119" s="33" t="s">
        <v>289</v>
      </c>
      <c r="HZ119" s="33" t="s">
        <v>289</v>
      </c>
      <c r="IA119" s="33" t="s">
        <v>289</v>
      </c>
      <c r="IB119" s="33" t="s">
        <v>289</v>
      </c>
      <c r="IC119" s="33" t="s">
        <v>289</v>
      </c>
      <c r="ID119" s="33" t="s">
        <v>289</v>
      </c>
      <c r="IE119" s="33" t="s">
        <v>289</v>
      </c>
      <c r="IF119" s="33" t="s">
        <v>289</v>
      </c>
      <c r="IG119" s="33" t="s">
        <v>289</v>
      </c>
      <c r="IH119" s="33" t="s">
        <v>289</v>
      </c>
      <c r="II119" s="33" t="s">
        <v>289</v>
      </c>
      <c r="IJ119" s="33" t="s">
        <v>289</v>
      </c>
      <c r="IK119" s="33" t="s">
        <v>289</v>
      </c>
      <c r="IL119" s="33" t="s">
        <v>289</v>
      </c>
      <c r="IM119" s="33" t="s">
        <v>289</v>
      </c>
      <c r="IN119" s="33" t="s">
        <v>289</v>
      </c>
      <c r="IO119" s="33" t="s">
        <v>289</v>
      </c>
      <c r="IP119" s="33" t="s">
        <v>289</v>
      </c>
      <c r="IQ119" s="33" t="s">
        <v>289</v>
      </c>
      <c r="IR119" s="33"/>
      <c r="IS119" s="33"/>
      <c r="IT119" s="33"/>
      <c r="IU119" s="33"/>
      <c r="IV119" s="33"/>
      <c r="IW119" s="33" t="s">
        <v>289</v>
      </c>
      <c r="IX119" s="33" t="s">
        <v>289</v>
      </c>
      <c r="IY119" s="33">
        <v>154200380</v>
      </c>
      <c r="IZ119" s="33" t="s">
        <v>3024</v>
      </c>
      <c r="JA119" s="33" t="s">
        <v>3025</v>
      </c>
      <c r="JB119" s="33" t="s">
        <v>289</v>
      </c>
      <c r="JC119" s="33">
        <v>113</v>
      </c>
    </row>
    <row r="120" spans="2:263" x14ac:dyDescent="0.35">
      <c r="B120" s="33" t="s">
        <v>3029</v>
      </c>
      <c r="C120" s="33" t="s">
        <v>3026</v>
      </c>
      <c r="D120" s="33" t="s">
        <v>3027</v>
      </c>
      <c r="E120" s="33" t="s">
        <v>2367</v>
      </c>
      <c r="F120" s="33"/>
      <c r="G120" s="33"/>
      <c r="H120" s="33" t="s">
        <v>3028</v>
      </c>
      <c r="I120" s="33" t="s">
        <v>2369</v>
      </c>
      <c r="J120" s="33" t="s">
        <v>198</v>
      </c>
      <c r="K120" s="33" t="s">
        <v>289</v>
      </c>
      <c r="L120" s="33" t="s">
        <v>199</v>
      </c>
      <c r="M120" s="33" t="s">
        <v>198</v>
      </c>
      <c r="N120" s="33" t="s">
        <v>198</v>
      </c>
      <c r="O120" s="33" t="s">
        <v>200</v>
      </c>
      <c r="P120" s="33" t="s">
        <v>289</v>
      </c>
      <c r="Q120" s="33" t="s">
        <v>201</v>
      </c>
      <c r="R120" s="33" t="s">
        <v>205</v>
      </c>
      <c r="S120" s="33" t="s">
        <v>952</v>
      </c>
      <c r="T120" s="33" t="s">
        <v>549</v>
      </c>
      <c r="U120" s="33" t="s">
        <v>205</v>
      </c>
      <c r="V120" s="33" t="s">
        <v>951</v>
      </c>
      <c r="W120" s="33" t="s">
        <v>952</v>
      </c>
      <c r="X120" s="33" t="s">
        <v>110</v>
      </c>
      <c r="Y120" s="33" t="s">
        <v>2767</v>
      </c>
      <c r="Z120" s="34" t="s">
        <v>2767</v>
      </c>
      <c r="AA120" s="33" t="s">
        <v>2609</v>
      </c>
      <c r="AB120" s="33" t="s">
        <v>289</v>
      </c>
      <c r="AC120" s="34" t="s">
        <v>2609</v>
      </c>
      <c r="AD120" s="33" t="s">
        <v>2361</v>
      </c>
      <c r="AE120" s="33" t="s">
        <v>548</v>
      </c>
      <c r="AF120" s="33" t="s">
        <v>2609</v>
      </c>
      <c r="AG120" s="33" t="s">
        <v>2609</v>
      </c>
      <c r="AH120" s="33" t="s">
        <v>2327</v>
      </c>
      <c r="AI120" s="33" t="s">
        <v>112</v>
      </c>
      <c r="AJ120" s="33" t="s">
        <v>289</v>
      </c>
      <c r="AK120" s="33" t="s">
        <v>112</v>
      </c>
      <c r="AL120" s="33" t="s">
        <v>289</v>
      </c>
      <c r="AM120" s="33" t="s">
        <v>2328</v>
      </c>
      <c r="AN120" s="33" t="s">
        <v>289</v>
      </c>
      <c r="AO120" s="33" t="s">
        <v>289</v>
      </c>
      <c r="AP120" s="33" t="s">
        <v>2350</v>
      </c>
      <c r="AQ120" s="33" t="s">
        <v>289</v>
      </c>
      <c r="AR120" s="33" t="s">
        <v>137</v>
      </c>
      <c r="AS120" s="33">
        <v>0</v>
      </c>
      <c r="AT120" s="33">
        <v>1</v>
      </c>
      <c r="AU120" s="33">
        <v>0</v>
      </c>
      <c r="AV120" s="33" t="s">
        <v>138</v>
      </c>
      <c r="AW120" s="33" t="s">
        <v>2330</v>
      </c>
      <c r="AX120" s="33" t="s">
        <v>115</v>
      </c>
      <c r="AY120" s="33">
        <v>1</v>
      </c>
      <c r="AZ120" s="33">
        <v>0</v>
      </c>
      <c r="BA120" s="33">
        <v>0</v>
      </c>
      <c r="BB120" s="33">
        <v>0</v>
      </c>
      <c r="BC120" s="33">
        <v>0</v>
      </c>
      <c r="BD120" s="33">
        <v>0</v>
      </c>
      <c r="BE120" s="33">
        <v>0</v>
      </c>
      <c r="BF120" s="33">
        <v>0</v>
      </c>
      <c r="BG120" s="33">
        <v>0</v>
      </c>
      <c r="BH120" s="33">
        <v>0</v>
      </c>
      <c r="BI120" s="33" t="s">
        <v>289</v>
      </c>
      <c r="BJ120" s="33" t="s">
        <v>155</v>
      </c>
      <c r="BK120" s="33" t="s">
        <v>2331</v>
      </c>
      <c r="BL120" s="33" t="s">
        <v>289</v>
      </c>
      <c r="BM120" s="33" t="s">
        <v>289</v>
      </c>
      <c r="BN120" s="33" t="s">
        <v>289</v>
      </c>
      <c r="BO120" s="33" t="s">
        <v>289</v>
      </c>
      <c r="BP120" s="33" t="s">
        <v>289</v>
      </c>
      <c r="BQ120" s="33" t="s">
        <v>289</v>
      </c>
      <c r="BR120" s="33" t="s">
        <v>289</v>
      </c>
      <c r="BS120" s="33" t="s">
        <v>289</v>
      </c>
      <c r="BT120" s="33" t="s">
        <v>289</v>
      </c>
      <c r="BU120" s="33" t="s">
        <v>289</v>
      </c>
      <c r="BV120" s="33" t="s">
        <v>289</v>
      </c>
      <c r="BW120" s="33" t="s">
        <v>289</v>
      </c>
      <c r="BX120" s="33" t="s">
        <v>289</v>
      </c>
      <c r="BY120" s="33" t="s">
        <v>289</v>
      </c>
      <c r="BZ120" s="33" t="s">
        <v>289</v>
      </c>
      <c r="CA120" s="33" t="s">
        <v>289</v>
      </c>
      <c r="CB120" s="33" t="s">
        <v>289</v>
      </c>
      <c r="CC120" s="33" t="s">
        <v>289</v>
      </c>
      <c r="CD120" s="33" t="s">
        <v>289</v>
      </c>
      <c r="CE120" s="33" t="s">
        <v>289</v>
      </c>
      <c r="CF120" s="33" t="s">
        <v>289</v>
      </c>
      <c r="CG120" s="33" t="s">
        <v>289</v>
      </c>
      <c r="CH120" s="33" t="s">
        <v>289</v>
      </c>
      <c r="CI120" s="33" t="s">
        <v>289</v>
      </c>
      <c r="CJ120" s="33" t="s">
        <v>289</v>
      </c>
      <c r="CK120" s="33" t="s">
        <v>289</v>
      </c>
      <c r="CL120" s="33" t="s">
        <v>289</v>
      </c>
      <c r="CM120" s="33" t="s">
        <v>289</v>
      </c>
      <c r="CN120" s="33" t="s">
        <v>289</v>
      </c>
      <c r="CO120" s="33" t="s">
        <v>289</v>
      </c>
      <c r="CP120" s="33" t="s">
        <v>289</v>
      </c>
      <c r="CQ120" s="33" t="s">
        <v>289</v>
      </c>
      <c r="CR120" s="33" t="s">
        <v>289</v>
      </c>
      <c r="CS120" s="33" t="s">
        <v>289</v>
      </c>
      <c r="CT120" s="33" t="s">
        <v>289</v>
      </c>
      <c r="CU120" s="33" t="s">
        <v>289</v>
      </c>
      <c r="CV120" s="33" t="s">
        <v>289</v>
      </c>
      <c r="CW120" s="33" t="s">
        <v>289</v>
      </c>
      <c r="CX120" s="33" t="s">
        <v>289</v>
      </c>
      <c r="CY120" s="33" t="s">
        <v>289</v>
      </c>
      <c r="CZ120" s="33" t="s">
        <v>289</v>
      </c>
      <c r="DA120" s="33" t="s">
        <v>289</v>
      </c>
      <c r="DB120" s="33" t="s">
        <v>289</v>
      </c>
      <c r="DC120" s="33" t="s">
        <v>289</v>
      </c>
      <c r="DD120" s="33" t="s">
        <v>289</v>
      </c>
      <c r="DE120" s="33" t="s">
        <v>289</v>
      </c>
      <c r="DF120" s="33" t="s">
        <v>289</v>
      </c>
      <c r="DG120" s="33" t="s">
        <v>289</v>
      </c>
      <c r="DH120" s="33" t="s">
        <v>289</v>
      </c>
      <c r="DI120" s="33" t="s">
        <v>289</v>
      </c>
      <c r="DJ120" s="33" t="s">
        <v>289</v>
      </c>
      <c r="DK120" s="33" t="s">
        <v>289</v>
      </c>
      <c r="DL120" s="33" t="s">
        <v>289</v>
      </c>
      <c r="DM120" s="33" t="s">
        <v>289</v>
      </c>
      <c r="DN120" s="33" t="s">
        <v>289</v>
      </c>
      <c r="DO120" s="33" t="s">
        <v>289</v>
      </c>
      <c r="DP120" s="33" t="s">
        <v>289</v>
      </c>
      <c r="DQ120" s="33" t="s">
        <v>289</v>
      </c>
      <c r="DR120" s="33" t="s">
        <v>289</v>
      </c>
      <c r="DS120" s="33" t="s">
        <v>289</v>
      </c>
      <c r="DT120" s="33" t="s">
        <v>289</v>
      </c>
      <c r="DU120" s="33" t="s">
        <v>289</v>
      </c>
      <c r="DV120" s="33" t="s">
        <v>289</v>
      </c>
      <c r="DW120" s="33" t="s">
        <v>289</v>
      </c>
      <c r="DX120" s="33" t="s">
        <v>289</v>
      </c>
      <c r="DY120" s="33" t="s">
        <v>289</v>
      </c>
      <c r="DZ120" s="33" t="s">
        <v>289</v>
      </c>
      <c r="EA120" s="33" t="s">
        <v>289</v>
      </c>
      <c r="EB120" s="33" t="s">
        <v>289</v>
      </c>
      <c r="EC120" s="33" t="s">
        <v>289</v>
      </c>
      <c r="ED120" s="33" t="s">
        <v>289</v>
      </c>
      <c r="EE120" s="33" t="s">
        <v>289</v>
      </c>
      <c r="EF120" s="33" t="s">
        <v>289</v>
      </c>
      <c r="EG120" s="33" t="s">
        <v>2343</v>
      </c>
      <c r="EH120" s="33">
        <v>1</v>
      </c>
      <c r="EI120" s="33">
        <v>1</v>
      </c>
      <c r="EJ120" s="33">
        <v>1</v>
      </c>
      <c r="EK120" s="33">
        <v>1</v>
      </c>
      <c r="EL120" s="33">
        <v>1</v>
      </c>
      <c r="EM120" s="33">
        <v>1</v>
      </c>
      <c r="EN120" s="33">
        <v>1</v>
      </c>
      <c r="EO120" s="33">
        <v>0</v>
      </c>
      <c r="EP120" s="33" t="s">
        <v>112</v>
      </c>
      <c r="EQ120" s="33">
        <v>25</v>
      </c>
      <c r="ER120" s="33" t="s">
        <v>289</v>
      </c>
      <c r="ES120" s="33" t="s">
        <v>289</v>
      </c>
      <c r="ET120" s="33">
        <v>25</v>
      </c>
      <c r="EU120" s="33" t="s">
        <v>112</v>
      </c>
      <c r="EV120" s="33">
        <v>25</v>
      </c>
      <c r="EW120" s="33" t="s">
        <v>112</v>
      </c>
      <c r="EX120" s="33" t="s">
        <v>112</v>
      </c>
      <c r="EY120" s="33">
        <v>50</v>
      </c>
      <c r="EZ120" s="33" t="s">
        <v>289</v>
      </c>
      <c r="FA120" s="33" t="s">
        <v>289</v>
      </c>
      <c r="FB120" s="33" t="s">
        <v>289</v>
      </c>
      <c r="FC120" s="34">
        <v>50</v>
      </c>
      <c r="FD120" s="34" t="s">
        <v>112</v>
      </c>
      <c r="FE120" s="33">
        <v>25</v>
      </c>
      <c r="FF120" s="33" t="s">
        <v>112</v>
      </c>
      <c r="FG120" s="33" t="s">
        <v>112</v>
      </c>
      <c r="FH120" s="33">
        <v>100</v>
      </c>
      <c r="FI120" s="33" t="s">
        <v>289</v>
      </c>
      <c r="FJ120" s="33" t="s">
        <v>289</v>
      </c>
      <c r="FK120" s="33" t="s">
        <v>289</v>
      </c>
      <c r="FL120" s="34">
        <v>100</v>
      </c>
      <c r="FM120" s="33" t="s">
        <v>112</v>
      </c>
      <c r="FN120" s="34" t="s">
        <v>112</v>
      </c>
      <c r="FO120" s="33">
        <v>50</v>
      </c>
      <c r="FP120" s="33" t="s">
        <v>289</v>
      </c>
      <c r="FQ120" s="33" t="s">
        <v>289</v>
      </c>
      <c r="FR120" s="33" t="s">
        <v>289</v>
      </c>
      <c r="FS120" s="33" t="s">
        <v>289</v>
      </c>
      <c r="FT120" s="33" t="s">
        <v>289</v>
      </c>
      <c r="FU120" s="33" t="s">
        <v>289</v>
      </c>
      <c r="FV120" s="33" t="s">
        <v>112</v>
      </c>
      <c r="FW120" s="33" t="s">
        <v>176</v>
      </c>
      <c r="FX120" s="33">
        <v>50</v>
      </c>
      <c r="FY120" s="33" t="s">
        <v>112</v>
      </c>
      <c r="FZ120" s="33">
        <v>25</v>
      </c>
      <c r="GA120" s="33" t="s">
        <v>289</v>
      </c>
      <c r="GB120" s="33" t="s">
        <v>289</v>
      </c>
      <c r="GC120" s="33">
        <v>25</v>
      </c>
      <c r="GD120" s="33" t="s">
        <v>112</v>
      </c>
      <c r="GE120" s="33" t="s">
        <v>117</v>
      </c>
      <c r="GF120" s="33" t="s">
        <v>289</v>
      </c>
      <c r="GG120" s="33" t="s">
        <v>289</v>
      </c>
      <c r="GH120" s="33" t="s">
        <v>289</v>
      </c>
      <c r="GI120" s="33" t="s">
        <v>289</v>
      </c>
      <c r="GJ120" s="33" t="s">
        <v>289</v>
      </c>
      <c r="GK120" s="33" t="s">
        <v>289</v>
      </c>
      <c r="GL120" s="33" t="s">
        <v>289</v>
      </c>
      <c r="GM120" s="33" t="s">
        <v>289</v>
      </c>
      <c r="GN120" s="33" t="s">
        <v>289</v>
      </c>
      <c r="GO120" s="33" t="s">
        <v>289</v>
      </c>
      <c r="GP120" s="33" t="s">
        <v>289</v>
      </c>
      <c r="GQ120" s="33" t="s">
        <v>289</v>
      </c>
      <c r="GR120" s="33" t="s">
        <v>289</v>
      </c>
      <c r="GS120" s="33" t="s">
        <v>289</v>
      </c>
      <c r="GT120" s="33" t="s">
        <v>289</v>
      </c>
      <c r="GU120" s="33" t="s">
        <v>289</v>
      </c>
      <c r="GV120" s="33" t="s">
        <v>289</v>
      </c>
      <c r="GW120" s="33" t="s">
        <v>289</v>
      </c>
      <c r="GX120" s="33" t="s">
        <v>289</v>
      </c>
      <c r="GY120" s="33" t="s">
        <v>289</v>
      </c>
      <c r="GZ120" s="33" t="s">
        <v>289</v>
      </c>
      <c r="HA120" s="33" t="s">
        <v>289</v>
      </c>
      <c r="HB120" s="33" t="s">
        <v>289</v>
      </c>
      <c r="HC120" s="33" t="s">
        <v>289</v>
      </c>
      <c r="HD120" s="33" t="s">
        <v>289</v>
      </c>
      <c r="HE120" s="33" t="s">
        <v>289</v>
      </c>
      <c r="HF120" s="33" t="s">
        <v>289</v>
      </c>
      <c r="HG120" s="33" t="s">
        <v>112</v>
      </c>
      <c r="HH120" s="33" t="s">
        <v>201</v>
      </c>
      <c r="HI120" s="33" t="s">
        <v>205</v>
      </c>
      <c r="HJ120" s="33" t="s">
        <v>117</v>
      </c>
      <c r="HK120" s="33" t="s">
        <v>117</v>
      </c>
      <c r="HL120" s="33" t="s">
        <v>289</v>
      </c>
      <c r="HM120" s="33" t="s">
        <v>289</v>
      </c>
      <c r="HN120" s="33" t="s">
        <v>289</v>
      </c>
      <c r="HO120" s="33" t="s">
        <v>289</v>
      </c>
      <c r="HP120" s="33" t="s">
        <v>289</v>
      </c>
      <c r="HQ120" s="33" t="s">
        <v>289</v>
      </c>
      <c r="HR120" s="33" t="s">
        <v>289</v>
      </c>
      <c r="HS120" s="33" t="s">
        <v>289</v>
      </c>
      <c r="HT120" s="33" t="s">
        <v>289</v>
      </c>
      <c r="HU120" s="33" t="s">
        <v>289</v>
      </c>
      <c r="HV120" s="33" t="s">
        <v>289</v>
      </c>
      <c r="HW120" s="33" t="s">
        <v>289</v>
      </c>
      <c r="HX120" s="33" t="s">
        <v>289</v>
      </c>
      <c r="HY120" s="33" t="s">
        <v>289</v>
      </c>
      <c r="HZ120" s="33" t="s">
        <v>289</v>
      </c>
      <c r="IA120" s="33" t="s">
        <v>289</v>
      </c>
      <c r="IB120" s="33" t="s">
        <v>289</v>
      </c>
      <c r="IC120" s="33" t="s">
        <v>289</v>
      </c>
      <c r="ID120" s="33" t="s">
        <v>289</v>
      </c>
      <c r="IE120" s="33" t="s">
        <v>289</v>
      </c>
      <c r="IF120" s="33" t="s">
        <v>289</v>
      </c>
      <c r="IG120" s="33" t="s">
        <v>289</v>
      </c>
      <c r="IH120" s="33" t="s">
        <v>289</v>
      </c>
      <c r="II120" s="33" t="s">
        <v>289</v>
      </c>
      <c r="IJ120" s="33" t="s">
        <v>289</v>
      </c>
      <c r="IK120" s="33" t="s">
        <v>289</v>
      </c>
      <c r="IL120" s="33" t="s">
        <v>289</v>
      </c>
      <c r="IM120" s="33" t="s">
        <v>289</v>
      </c>
      <c r="IN120" s="33" t="s">
        <v>289</v>
      </c>
      <c r="IO120" s="33" t="s">
        <v>289</v>
      </c>
      <c r="IP120" s="33" t="s">
        <v>289</v>
      </c>
      <c r="IQ120" s="33" t="s">
        <v>289</v>
      </c>
      <c r="IR120" s="33"/>
      <c r="IS120" s="33"/>
      <c r="IT120" s="33"/>
      <c r="IU120" s="33"/>
      <c r="IV120" s="33"/>
      <c r="IW120" s="33" t="s">
        <v>289</v>
      </c>
      <c r="IX120" s="33" t="s">
        <v>289</v>
      </c>
      <c r="IY120" s="33">
        <v>155010159</v>
      </c>
      <c r="IZ120" s="33" t="s">
        <v>3029</v>
      </c>
      <c r="JA120" s="33" t="s">
        <v>3030</v>
      </c>
      <c r="JB120" s="33" t="s">
        <v>289</v>
      </c>
      <c r="JC120" s="33">
        <v>140</v>
      </c>
    </row>
    <row r="121" spans="2:263" x14ac:dyDescent="0.35">
      <c r="B121" s="33" t="s">
        <v>3034</v>
      </c>
      <c r="C121" s="33" t="s">
        <v>3031</v>
      </c>
      <c r="D121" s="33" t="s">
        <v>3032</v>
      </c>
      <c r="E121" s="33" t="s">
        <v>2379</v>
      </c>
      <c r="F121" s="33"/>
      <c r="G121" s="33"/>
      <c r="H121" s="33" t="s">
        <v>289</v>
      </c>
      <c r="I121" s="33" t="s">
        <v>2379</v>
      </c>
      <c r="J121" s="33" t="s">
        <v>244</v>
      </c>
      <c r="K121" s="33" t="s">
        <v>289</v>
      </c>
      <c r="L121" s="33" t="s">
        <v>245</v>
      </c>
      <c r="M121" s="33" t="s">
        <v>244</v>
      </c>
      <c r="N121" s="33" t="s">
        <v>244</v>
      </c>
      <c r="O121" s="33" t="s">
        <v>246</v>
      </c>
      <c r="P121" s="33" t="s">
        <v>289</v>
      </c>
      <c r="Q121" s="33" t="s">
        <v>247</v>
      </c>
      <c r="R121" s="33" t="s">
        <v>248</v>
      </c>
      <c r="S121" s="33" t="s">
        <v>140</v>
      </c>
      <c r="T121" s="33" t="s">
        <v>249</v>
      </c>
      <c r="U121" s="33" t="s">
        <v>248</v>
      </c>
      <c r="V121" s="33" t="s">
        <v>529</v>
      </c>
      <c r="W121" s="33" t="s">
        <v>140</v>
      </c>
      <c r="X121" s="33" t="s">
        <v>248</v>
      </c>
      <c r="Y121" s="33" t="s">
        <v>289</v>
      </c>
      <c r="Z121" s="34" t="s">
        <v>248</v>
      </c>
      <c r="AA121" s="33" t="s">
        <v>110</v>
      </c>
      <c r="AB121" s="33" t="s">
        <v>251</v>
      </c>
      <c r="AC121" s="34" t="s">
        <v>251</v>
      </c>
      <c r="AD121" s="33" t="s">
        <v>2361</v>
      </c>
      <c r="AE121" s="33" t="s">
        <v>111</v>
      </c>
      <c r="AF121" s="33" t="s">
        <v>110</v>
      </c>
      <c r="AG121" s="33" t="s">
        <v>251</v>
      </c>
      <c r="AH121" s="33" t="s">
        <v>2452</v>
      </c>
      <c r="AI121" s="33" t="s">
        <v>112</v>
      </c>
      <c r="AJ121" s="33" t="s">
        <v>289</v>
      </c>
      <c r="AK121" s="33" t="s">
        <v>112</v>
      </c>
      <c r="AL121" s="33" t="s">
        <v>289</v>
      </c>
      <c r="AM121" s="33" t="s">
        <v>2328</v>
      </c>
      <c r="AN121" s="33" t="s">
        <v>289</v>
      </c>
      <c r="AO121" s="33" t="s">
        <v>289</v>
      </c>
      <c r="AP121" s="33" t="s">
        <v>289</v>
      </c>
      <c r="AQ121" s="33" t="s">
        <v>289</v>
      </c>
      <c r="AR121" s="33" t="s">
        <v>289</v>
      </c>
      <c r="AS121" s="33" t="s">
        <v>289</v>
      </c>
      <c r="AT121" s="33" t="s">
        <v>289</v>
      </c>
      <c r="AU121" s="33" t="s">
        <v>289</v>
      </c>
      <c r="AV121" s="33" t="s">
        <v>289</v>
      </c>
      <c r="AW121" s="33" t="s">
        <v>289</v>
      </c>
      <c r="AX121" s="33" t="s">
        <v>289</v>
      </c>
      <c r="AY121" s="33" t="s">
        <v>289</v>
      </c>
      <c r="AZ121" s="33" t="s">
        <v>289</v>
      </c>
      <c r="BA121" s="33" t="s">
        <v>289</v>
      </c>
      <c r="BB121" s="33" t="s">
        <v>289</v>
      </c>
      <c r="BC121" s="33" t="s">
        <v>289</v>
      </c>
      <c r="BD121" s="33" t="s">
        <v>289</v>
      </c>
      <c r="BE121" s="33" t="s">
        <v>289</v>
      </c>
      <c r="BF121" s="33" t="s">
        <v>289</v>
      </c>
      <c r="BG121" s="33" t="s">
        <v>289</v>
      </c>
      <c r="BH121" s="33" t="s">
        <v>289</v>
      </c>
      <c r="BI121" s="33" t="s">
        <v>289</v>
      </c>
      <c r="BJ121" s="33" t="s">
        <v>289</v>
      </c>
      <c r="BK121" s="33" t="s">
        <v>289</v>
      </c>
      <c r="BL121" s="33" t="s">
        <v>289</v>
      </c>
      <c r="BM121" s="33" t="s">
        <v>289</v>
      </c>
      <c r="BN121" s="33" t="s">
        <v>289</v>
      </c>
      <c r="BO121" s="33" t="s">
        <v>289</v>
      </c>
      <c r="BP121" s="33" t="s">
        <v>289</v>
      </c>
      <c r="BQ121" s="33" t="s">
        <v>289</v>
      </c>
      <c r="BR121" s="33" t="s">
        <v>289</v>
      </c>
      <c r="BS121" s="33" t="s">
        <v>289</v>
      </c>
      <c r="BT121" s="33" t="s">
        <v>289</v>
      </c>
      <c r="BU121" s="33" t="s">
        <v>289</v>
      </c>
      <c r="BV121" s="33" t="s">
        <v>289</v>
      </c>
      <c r="BW121" s="33" t="s">
        <v>289</v>
      </c>
      <c r="BX121" s="33" t="s">
        <v>289</v>
      </c>
      <c r="BY121" s="33" t="s">
        <v>289</v>
      </c>
      <c r="BZ121" s="33" t="s">
        <v>289</v>
      </c>
      <c r="CA121" s="33" t="s">
        <v>289</v>
      </c>
      <c r="CB121" s="33" t="s">
        <v>289</v>
      </c>
      <c r="CC121" s="33" t="s">
        <v>289</v>
      </c>
      <c r="CD121" s="33" t="s">
        <v>289</v>
      </c>
      <c r="CE121" s="33" t="s">
        <v>289</v>
      </c>
      <c r="CF121" s="33" t="s">
        <v>289</v>
      </c>
      <c r="CG121" s="33" t="s">
        <v>289</v>
      </c>
      <c r="CH121" s="33" t="s">
        <v>289</v>
      </c>
      <c r="CI121" s="33" t="s">
        <v>289</v>
      </c>
      <c r="CJ121" s="33" t="s">
        <v>289</v>
      </c>
      <c r="CK121" s="33" t="s">
        <v>289</v>
      </c>
      <c r="CL121" s="33" t="s">
        <v>289</v>
      </c>
      <c r="CM121" s="33" t="s">
        <v>289</v>
      </c>
      <c r="CN121" s="33" t="s">
        <v>289</v>
      </c>
      <c r="CO121" s="33" t="s">
        <v>289</v>
      </c>
      <c r="CP121" s="33" t="s">
        <v>289</v>
      </c>
      <c r="CQ121" s="33" t="s">
        <v>289</v>
      </c>
      <c r="CR121" s="33" t="s">
        <v>289</v>
      </c>
      <c r="CS121" s="33" t="s">
        <v>289</v>
      </c>
      <c r="CT121" s="33" t="s">
        <v>289</v>
      </c>
      <c r="CU121" s="33" t="s">
        <v>289</v>
      </c>
      <c r="CV121" s="33" t="s">
        <v>289</v>
      </c>
      <c r="CW121" s="33" t="s">
        <v>289</v>
      </c>
      <c r="CX121" s="33" t="s">
        <v>289</v>
      </c>
      <c r="CY121" s="33" t="s">
        <v>289</v>
      </c>
      <c r="CZ121" s="33" t="s">
        <v>289</v>
      </c>
      <c r="DA121" s="33" t="s">
        <v>289</v>
      </c>
      <c r="DB121" s="33" t="s">
        <v>289</v>
      </c>
      <c r="DC121" s="33" t="s">
        <v>289</v>
      </c>
      <c r="DD121" s="33" t="s">
        <v>289</v>
      </c>
      <c r="DE121" s="33" t="s">
        <v>289</v>
      </c>
      <c r="DF121" s="33" t="s">
        <v>289</v>
      </c>
      <c r="DG121" s="33" t="s">
        <v>289</v>
      </c>
      <c r="DH121" s="33" t="s">
        <v>289</v>
      </c>
      <c r="DI121" s="33" t="s">
        <v>289</v>
      </c>
      <c r="DJ121" s="33" t="s">
        <v>289</v>
      </c>
      <c r="DK121" s="33" t="s">
        <v>289</v>
      </c>
      <c r="DL121" s="33" t="s">
        <v>289</v>
      </c>
      <c r="DM121" s="33" t="s">
        <v>289</v>
      </c>
      <c r="DN121" s="33" t="s">
        <v>289</v>
      </c>
      <c r="DO121" s="33" t="s">
        <v>289</v>
      </c>
      <c r="DP121" s="33" t="s">
        <v>289</v>
      </c>
      <c r="DQ121" s="33" t="s">
        <v>289</v>
      </c>
      <c r="DR121" s="33" t="s">
        <v>289</v>
      </c>
      <c r="DS121" s="33" t="s">
        <v>289</v>
      </c>
      <c r="DT121" s="33" t="s">
        <v>289</v>
      </c>
      <c r="DU121" s="33" t="s">
        <v>289</v>
      </c>
      <c r="DV121" s="33" t="s">
        <v>289</v>
      </c>
      <c r="DW121" s="33" t="s">
        <v>289</v>
      </c>
      <c r="DX121" s="33" t="s">
        <v>289</v>
      </c>
      <c r="DY121" s="33" t="s">
        <v>289</v>
      </c>
      <c r="DZ121" s="33" t="s">
        <v>289</v>
      </c>
      <c r="EA121" s="33" t="s">
        <v>289</v>
      </c>
      <c r="EB121" s="33" t="s">
        <v>289</v>
      </c>
      <c r="EC121" s="33" t="s">
        <v>289</v>
      </c>
      <c r="ED121" s="33" t="s">
        <v>289</v>
      </c>
      <c r="EE121" s="33" t="s">
        <v>289</v>
      </c>
      <c r="EF121" s="33" t="s">
        <v>289</v>
      </c>
      <c r="EG121" s="33" t="s">
        <v>289</v>
      </c>
      <c r="EH121" s="33" t="s">
        <v>289</v>
      </c>
      <c r="EI121" s="33" t="s">
        <v>289</v>
      </c>
      <c r="EJ121" s="33" t="s">
        <v>289</v>
      </c>
      <c r="EK121" s="33" t="s">
        <v>289</v>
      </c>
      <c r="EL121" s="33" t="s">
        <v>289</v>
      </c>
      <c r="EM121" s="33" t="s">
        <v>289</v>
      </c>
      <c r="EN121" s="33" t="s">
        <v>289</v>
      </c>
      <c r="EO121" s="33" t="s">
        <v>289</v>
      </c>
      <c r="EP121" s="33" t="s">
        <v>289</v>
      </c>
      <c r="EQ121" s="33" t="s">
        <v>289</v>
      </c>
      <c r="ER121" s="33" t="s">
        <v>289</v>
      </c>
      <c r="ES121" s="33" t="s">
        <v>289</v>
      </c>
      <c r="ET121" s="33" t="s">
        <v>289</v>
      </c>
      <c r="EU121" s="33" t="s">
        <v>289</v>
      </c>
      <c r="EV121" s="33" t="s">
        <v>289</v>
      </c>
      <c r="EW121" s="33" t="s">
        <v>289</v>
      </c>
      <c r="EX121" s="33" t="s">
        <v>289</v>
      </c>
      <c r="EY121" s="33" t="s">
        <v>289</v>
      </c>
      <c r="EZ121" s="33" t="s">
        <v>289</v>
      </c>
      <c r="FA121" s="33" t="s">
        <v>289</v>
      </c>
      <c r="FB121" s="33" t="s">
        <v>289</v>
      </c>
      <c r="FC121" s="34" t="s">
        <v>289</v>
      </c>
      <c r="FD121" s="34" t="s">
        <v>289</v>
      </c>
      <c r="FE121" s="33" t="s">
        <v>289</v>
      </c>
      <c r="FF121" s="33" t="s">
        <v>289</v>
      </c>
      <c r="FG121" s="33" t="s">
        <v>289</v>
      </c>
      <c r="FH121" s="33" t="s">
        <v>289</v>
      </c>
      <c r="FI121" s="33" t="s">
        <v>289</v>
      </c>
      <c r="FJ121" s="33" t="s">
        <v>289</v>
      </c>
      <c r="FK121" s="33" t="s">
        <v>289</v>
      </c>
      <c r="FL121" s="34" t="s">
        <v>289</v>
      </c>
      <c r="FM121" s="33" t="s">
        <v>289</v>
      </c>
      <c r="FN121" s="34" t="s">
        <v>289</v>
      </c>
      <c r="FO121" s="33" t="s">
        <v>289</v>
      </c>
      <c r="FP121" s="33" t="s">
        <v>289</v>
      </c>
      <c r="FQ121" s="33" t="s">
        <v>289</v>
      </c>
      <c r="FR121" s="33" t="s">
        <v>289</v>
      </c>
      <c r="FS121" s="33" t="s">
        <v>289</v>
      </c>
      <c r="FT121" s="33" t="s">
        <v>289</v>
      </c>
      <c r="FU121" s="33" t="s">
        <v>289</v>
      </c>
      <c r="FV121" s="33" t="s">
        <v>289</v>
      </c>
      <c r="FW121" s="33" t="s">
        <v>289</v>
      </c>
      <c r="FX121" s="33" t="s">
        <v>289</v>
      </c>
      <c r="FY121" s="33" t="s">
        <v>289</v>
      </c>
      <c r="FZ121" s="33" t="s">
        <v>289</v>
      </c>
      <c r="GA121" s="33" t="s">
        <v>289</v>
      </c>
      <c r="GB121" s="33" t="s">
        <v>289</v>
      </c>
      <c r="GC121" s="33" t="s">
        <v>289</v>
      </c>
      <c r="GD121" s="33" t="s">
        <v>289</v>
      </c>
      <c r="GE121" s="33" t="s">
        <v>289</v>
      </c>
      <c r="GF121" s="33" t="s">
        <v>289</v>
      </c>
      <c r="GG121" s="33" t="s">
        <v>289</v>
      </c>
      <c r="GH121" s="33" t="s">
        <v>289</v>
      </c>
      <c r="GI121" s="33" t="s">
        <v>289</v>
      </c>
      <c r="GJ121" s="33" t="s">
        <v>289</v>
      </c>
      <c r="GK121" s="33" t="s">
        <v>289</v>
      </c>
      <c r="GL121" s="33" t="s">
        <v>289</v>
      </c>
      <c r="GM121" s="33" t="s">
        <v>289</v>
      </c>
      <c r="GN121" s="33" t="s">
        <v>289</v>
      </c>
      <c r="GO121" s="33" t="s">
        <v>289</v>
      </c>
      <c r="GP121" s="33" t="s">
        <v>289</v>
      </c>
      <c r="GQ121" s="33" t="s">
        <v>289</v>
      </c>
      <c r="GR121" s="33" t="s">
        <v>289</v>
      </c>
      <c r="GS121" s="33" t="s">
        <v>289</v>
      </c>
      <c r="GT121" s="33" t="s">
        <v>289</v>
      </c>
      <c r="GU121" s="33" t="s">
        <v>289</v>
      </c>
      <c r="GV121" s="33" t="s">
        <v>289</v>
      </c>
      <c r="GW121" s="33" t="s">
        <v>289</v>
      </c>
      <c r="GX121" s="33" t="s">
        <v>289</v>
      </c>
      <c r="GY121" s="33" t="s">
        <v>289</v>
      </c>
      <c r="GZ121" s="33" t="s">
        <v>289</v>
      </c>
      <c r="HA121" s="33" t="s">
        <v>289</v>
      </c>
      <c r="HB121" s="33" t="s">
        <v>289</v>
      </c>
      <c r="HC121" s="33" t="s">
        <v>289</v>
      </c>
      <c r="HD121" s="33" t="s">
        <v>289</v>
      </c>
      <c r="HE121" s="33" t="s">
        <v>289</v>
      </c>
      <c r="HF121" s="33" t="s">
        <v>289</v>
      </c>
      <c r="HG121" s="33" t="s">
        <v>289</v>
      </c>
      <c r="HH121" s="33" t="s">
        <v>289</v>
      </c>
      <c r="HI121" s="33" t="s">
        <v>289</v>
      </c>
      <c r="HJ121" s="33" t="s">
        <v>289</v>
      </c>
      <c r="HK121" s="33" t="s">
        <v>289</v>
      </c>
      <c r="HL121" s="33" t="s">
        <v>2453</v>
      </c>
      <c r="HM121" s="33" t="s">
        <v>289</v>
      </c>
      <c r="HN121" s="33" t="s">
        <v>2733</v>
      </c>
      <c r="HO121" s="33" t="s">
        <v>289</v>
      </c>
      <c r="HP121" s="33" t="s">
        <v>2734</v>
      </c>
      <c r="HQ121" s="33" t="s">
        <v>2735</v>
      </c>
      <c r="HR121" s="33" t="s">
        <v>2735</v>
      </c>
      <c r="HS121" s="33" t="s">
        <v>2457</v>
      </c>
      <c r="HT121" s="33" t="s">
        <v>745</v>
      </c>
      <c r="HU121" s="33" t="s">
        <v>2458</v>
      </c>
      <c r="HV121" s="33" t="s">
        <v>289</v>
      </c>
      <c r="HW121" s="33" t="s">
        <v>289</v>
      </c>
      <c r="HX121" s="33" t="s">
        <v>289</v>
      </c>
      <c r="HY121" s="33" t="s">
        <v>289</v>
      </c>
      <c r="HZ121" s="33" t="s">
        <v>289</v>
      </c>
      <c r="IA121" s="33">
        <v>50</v>
      </c>
      <c r="IB121" s="33" t="s">
        <v>289</v>
      </c>
      <c r="IC121" s="33" t="s">
        <v>176</v>
      </c>
      <c r="ID121" s="33">
        <v>50</v>
      </c>
      <c r="IE121" s="33" t="s">
        <v>112</v>
      </c>
      <c r="IF121" s="33" t="s">
        <v>3033</v>
      </c>
      <c r="IG121" s="33">
        <v>0</v>
      </c>
      <c r="IH121" s="33">
        <v>1</v>
      </c>
      <c r="II121" s="33">
        <v>0</v>
      </c>
      <c r="IJ121" s="33">
        <v>0</v>
      </c>
      <c r="IK121" s="33">
        <v>0</v>
      </c>
      <c r="IL121" s="33">
        <v>1</v>
      </c>
      <c r="IM121" s="33">
        <v>0</v>
      </c>
      <c r="IN121" s="33">
        <v>0</v>
      </c>
      <c r="IO121" s="33">
        <v>0</v>
      </c>
      <c r="IP121" s="33">
        <v>0</v>
      </c>
      <c r="IQ121" s="33" t="s">
        <v>289</v>
      </c>
      <c r="IR121" s="33"/>
      <c r="IS121" s="33"/>
      <c r="IT121" s="33"/>
      <c r="IU121" s="33"/>
      <c r="IV121" s="33"/>
      <c r="IW121" s="33" t="s">
        <v>289</v>
      </c>
      <c r="IX121" s="33" t="s">
        <v>289</v>
      </c>
      <c r="IY121" s="33">
        <v>153729931</v>
      </c>
      <c r="IZ121" s="33" t="s">
        <v>3034</v>
      </c>
      <c r="JA121" s="33" t="s">
        <v>3035</v>
      </c>
      <c r="JB121" s="33" t="s">
        <v>289</v>
      </c>
      <c r="JC121" s="33">
        <v>76</v>
      </c>
    </row>
    <row r="122" spans="2:263" x14ac:dyDescent="0.35">
      <c r="B122" s="33" t="s">
        <v>3040</v>
      </c>
      <c r="C122" s="33" t="s">
        <v>3036</v>
      </c>
      <c r="D122" s="33" t="s">
        <v>3037</v>
      </c>
      <c r="E122" s="33" t="s">
        <v>2420</v>
      </c>
      <c r="F122" s="33"/>
      <c r="G122" s="33"/>
      <c r="H122" s="33">
        <v>0</v>
      </c>
      <c r="I122" s="33" t="s">
        <v>2420</v>
      </c>
      <c r="J122" s="33" t="s">
        <v>182</v>
      </c>
      <c r="K122" s="33" t="s">
        <v>289</v>
      </c>
      <c r="L122" s="33" t="s">
        <v>183</v>
      </c>
      <c r="M122" s="33" t="s">
        <v>182</v>
      </c>
      <c r="N122" s="33" t="s">
        <v>182</v>
      </c>
      <c r="O122" s="33" t="s">
        <v>110</v>
      </c>
      <c r="P122" s="33" t="s">
        <v>2380</v>
      </c>
      <c r="Q122" s="33" t="s">
        <v>2381</v>
      </c>
      <c r="R122" s="33" t="s">
        <v>851</v>
      </c>
      <c r="S122" s="33" t="s">
        <v>1089</v>
      </c>
      <c r="T122" s="33" t="s">
        <v>623</v>
      </c>
      <c r="U122" s="33" t="s">
        <v>851</v>
      </c>
      <c r="V122" s="33" t="s">
        <v>1088</v>
      </c>
      <c r="W122" s="33" t="s">
        <v>1089</v>
      </c>
      <c r="X122" s="33" t="s">
        <v>2421</v>
      </c>
      <c r="Y122" s="33" t="s">
        <v>289</v>
      </c>
      <c r="Z122" s="34" t="s">
        <v>2421</v>
      </c>
      <c r="AA122" s="33" t="s">
        <v>2422</v>
      </c>
      <c r="AB122" s="33" t="s">
        <v>289</v>
      </c>
      <c r="AC122" s="34" t="s">
        <v>2422</v>
      </c>
      <c r="AD122" s="33" t="s">
        <v>2361</v>
      </c>
      <c r="AE122" s="33" t="s">
        <v>2423</v>
      </c>
      <c r="AF122" s="33" t="s">
        <v>2424</v>
      </c>
      <c r="AG122" s="33" t="s">
        <v>2424</v>
      </c>
      <c r="AH122" s="33" t="s">
        <v>2327</v>
      </c>
      <c r="AI122" s="33" t="s">
        <v>112</v>
      </c>
      <c r="AJ122" s="33" t="s">
        <v>289</v>
      </c>
      <c r="AK122" s="33" t="s">
        <v>112</v>
      </c>
      <c r="AL122" s="33" t="s">
        <v>289</v>
      </c>
      <c r="AM122" s="33" t="s">
        <v>2328</v>
      </c>
      <c r="AN122" s="33" t="s">
        <v>289</v>
      </c>
      <c r="AO122" s="33" t="s">
        <v>289</v>
      </c>
      <c r="AP122" s="33" t="s">
        <v>2350</v>
      </c>
      <c r="AQ122" s="33" t="s">
        <v>289</v>
      </c>
      <c r="AR122" s="33" t="s">
        <v>2370</v>
      </c>
      <c r="AS122" s="33">
        <v>1</v>
      </c>
      <c r="AT122" s="33">
        <v>1</v>
      </c>
      <c r="AU122" s="33">
        <v>0</v>
      </c>
      <c r="AV122" s="33" t="s">
        <v>113</v>
      </c>
      <c r="AW122" s="33" t="s">
        <v>2351</v>
      </c>
      <c r="AX122" s="33" t="s">
        <v>115</v>
      </c>
      <c r="AY122" s="33">
        <v>1</v>
      </c>
      <c r="AZ122" s="33">
        <v>0</v>
      </c>
      <c r="BA122" s="33">
        <v>0</v>
      </c>
      <c r="BB122" s="33">
        <v>0</v>
      </c>
      <c r="BC122" s="33">
        <v>0</v>
      </c>
      <c r="BD122" s="33">
        <v>0</v>
      </c>
      <c r="BE122" s="33">
        <v>0</v>
      </c>
      <c r="BF122" s="33">
        <v>0</v>
      </c>
      <c r="BG122" s="33">
        <v>0</v>
      </c>
      <c r="BH122" s="33">
        <v>0</v>
      </c>
      <c r="BI122" s="33" t="s">
        <v>289</v>
      </c>
      <c r="BJ122" s="33" t="s">
        <v>135</v>
      </c>
      <c r="BK122" s="33" t="s">
        <v>2385</v>
      </c>
      <c r="BL122" s="33" t="s">
        <v>3038</v>
      </c>
      <c r="BM122" s="33">
        <v>0</v>
      </c>
      <c r="BN122" s="33">
        <v>1</v>
      </c>
      <c r="BO122" s="33">
        <v>0</v>
      </c>
      <c r="BP122" s="33">
        <v>1</v>
      </c>
      <c r="BQ122" s="33">
        <v>0</v>
      </c>
      <c r="BR122" s="33">
        <v>0</v>
      </c>
      <c r="BS122" s="33">
        <v>1</v>
      </c>
      <c r="BT122" s="33">
        <v>0</v>
      </c>
      <c r="BU122" s="33" t="s">
        <v>2353</v>
      </c>
      <c r="BV122" s="33" t="s">
        <v>289</v>
      </c>
      <c r="BW122" s="33" t="s">
        <v>289</v>
      </c>
      <c r="BX122" s="33" t="s">
        <v>289</v>
      </c>
      <c r="BY122" s="33">
        <v>240</v>
      </c>
      <c r="BZ122" s="33">
        <v>92.307692307692307</v>
      </c>
      <c r="CA122" s="33" t="s">
        <v>112</v>
      </c>
      <c r="CB122" s="33" t="s">
        <v>289</v>
      </c>
      <c r="CC122" s="33" t="s">
        <v>289</v>
      </c>
      <c r="CD122" s="33" t="s">
        <v>289</v>
      </c>
      <c r="CE122" s="33">
        <v>240</v>
      </c>
      <c r="CF122" s="33">
        <v>82.758620689655103</v>
      </c>
      <c r="CG122" s="33" t="s">
        <v>112</v>
      </c>
      <c r="CH122" s="33" t="s">
        <v>289</v>
      </c>
      <c r="CI122" s="33" t="s">
        <v>289</v>
      </c>
      <c r="CJ122" s="33" t="s">
        <v>289</v>
      </c>
      <c r="CK122" s="33" t="s">
        <v>289</v>
      </c>
      <c r="CL122" s="33" t="s">
        <v>289</v>
      </c>
      <c r="CM122" s="33" t="s">
        <v>289</v>
      </c>
      <c r="CN122" s="33" t="s">
        <v>117</v>
      </c>
      <c r="CO122" s="33">
        <v>2400</v>
      </c>
      <c r="CP122" s="33" t="s">
        <v>289</v>
      </c>
      <c r="CQ122" s="33" t="s">
        <v>289</v>
      </c>
      <c r="CR122" s="33" t="s">
        <v>289</v>
      </c>
      <c r="CS122" s="33" t="s">
        <v>158</v>
      </c>
      <c r="CT122" s="33">
        <v>5</v>
      </c>
      <c r="CU122" s="33">
        <v>2400</v>
      </c>
      <c r="CV122" s="33">
        <v>480</v>
      </c>
      <c r="CW122" s="33">
        <v>480</v>
      </c>
      <c r="CX122" s="33" t="s">
        <v>112</v>
      </c>
      <c r="CY122" s="33" t="s">
        <v>112</v>
      </c>
      <c r="CZ122" s="33" t="s">
        <v>214</v>
      </c>
      <c r="DA122" s="33">
        <v>0</v>
      </c>
      <c r="DB122" s="33">
        <v>0</v>
      </c>
      <c r="DC122" s="33">
        <v>0</v>
      </c>
      <c r="DD122" s="33">
        <v>0</v>
      </c>
      <c r="DE122" s="33">
        <v>0</v>
      </c>
      <c r="DF122" s="33">
        <v>0</v>
      </c>
      <c r="DG122" s="33">
        <v>0</v>
      </c>
      <c r="DH122" s="33">
        <v>0</v>
      </c>
      <c r="DI122" s="33">
        <v>0</v>
      </c>
      <c r="DJ122" s="33">
        <v>0</v>
      </c>
      <c r="DK122" s="33">
        <v>0</v>
      </c>
      <c r="DL122" s="33">
        <v>0</v>
      </c>
      <c r="DM122" s="33">
        <v>1</v>
      </c>
      <c r="DN122" s="33">
        <v>0</v>
      </c>
      <c r="DO122" s="33">
        <v>0</v>
      </c>
      <c r="DP122" s="33">
        <v>0</v>
      </c>
      <c r="DQ122" s="33">
        <v>0</v>
      </c>
      <c r="DR122" s="33" t="s">
        <v>289</v>
      </c>
      <c r="DS122" s="33" t="s">
        <v>3039</v>
      </c>
      <c r="DT122" s="33">
        <v>0</v>
      </c>
      <c r="DU122" s="33">
        <v>1</v>
      </c>
      <c r="DV122" s="33">
        <v>0</v>
      </c>
      <c r="DW122" s="33">
        <v>0</v>
      </c>
      <c r="DX122" s="33">
        <v>0</v>
      </c>
      <c r="DY122" s="33">
        <v>0</v>
      </c>
      <c r="DZ122" s="33">
        <v>1</v>
      </c>
      <c r="EA122" s="33">
        <v>0</v>
      </c>
      <c r="EB122" s="33" t="s">
        <v>112</v>
      </c>
      <c r="EC122" s="33" t="s">
        <v>2381</v>
      </c>
      <c r="ED122" s="33" t="s">
        <v>851</v>
      </c>
      <c r="EE122" s="33" t="s">
        <v>112</v>
      </c>
      <c r="EF122" s="33" t="s">
        <v>112</v>
      </c>
      <c r="EG122" s="33" t="s">
        <v>2401</v>
      </c>
      <c r="EH122" s="33">
        <v>1</v>
      </c>
      <c r="EI122" s="33">
        <v>0</v>
      </c>
      <c r="EJ122" s="33">
        <v>1</v>
      </c>
      <c r="EK122" s="33">
        <v>0</v>
      </c>
      <c r="EL122" s="33">
        <v>0</v>
      </c>
      <c r="EM122" s="33">
        <v>0</v>
      </c>
      <c r="EN122" s="33">
        <v>1</v>
      </c>
      <c r="EO122" s="33">
        <v>0</v>
      </c>
      <c r="EP122" s="33" t="s">
        <v>112</v>
      </c>
      <c r="EQ122" s="33">
        <v>30</v>
      </c>
      <c r="ER122" s="33" t="s">
        <v>289</v>
      </c>
      <c r="ES122" s="33" t="s">
        <v>289</v>
      </c>
      <c r="ET122" s="33">
        <v>30</v>
      </c>
      <c r="EU122" s="33" t="s">
        <v>112</v>
      </c>
      <c r="EV122" s="33" t="s">
        <v>289</v>
      </c>
      <c r="EW122" s="33" t="s">
        <v>289</v>
      </c>
      <c r="EX122" s="33" t="s">
        <v>112</v>
      </c>
      <c r="EY122" s="33">
        <v>125</v>
      </c>
      <c r="EZ122" s="33" t="s">
        <v>289</v>
      </c>
      <c r="FA122" s="33" t="s">
        <v>289</v>
      </c>
      <c r="FB122" s="33" t="s">
        <v>289</v>
      </c>
      <c r="FC122" s="34">
        <v>125</v>
      </c>
      <c r="FD122" s="34" t="s">
        <v>112</v>
      </c>
      <c r="FE122" s="33" t="s">
        <v>289</v>
      </c>
      <c r="FF122" s="33" t="s">
        <v>289</v>
      </c>
      <c r="FG122" s="33" t="s">
        <v>289</v>
      </c>
      <c r="FH122" s="33" t="s">
        <v>289</v>
      </c>
      <c r="FI122" s="33" t="s">
        <v>289</v>
      </c>
      <c r="FJ122" s="33" t="s">
        <v>289</v>
      </c>
      <c r="FK122" s="33" t="s">
        <v>289</v>
      </c>
      <c r="FL122" s="34" t="s">
        <v>289</v>
      </c>
      <c r="FM122" s="33" t="s">
        <v>289</v>
      </c>
      <c r="FN122" s="34" t="s">
        <v>289</v>
      </c>
      <c r="FO122" s="33" t="s">
        <v>289</v>
      </c>
      <c r="FP122" s="33" t="s">
        <v>289</v>
      </c>
      <c r="FQ122" s="33" t="s">
        <v>289</v>
      </c>
      <c r="FR122" s="33" t="s">
        <v>289</v>
      </c>
      <c r="FS122" s="33" t="s">
        <v>289</v>
      </c>
      <c r="FT122" s="33" t="s">
        <v>289</v>
      </c>
      <c r="FU122" s="33" t="s">
        <v>289</v>
      </c>
      <c r="FV122" s="33" t="s">
        <v>289</v>
      </c>
      <c r="FW122" s="33" t="s">
        <v>289</v>
      </c>
      <c r="FX122" s="33" t="s">
        <v>289</v>
      </c>
      <c r="FY122" s="33" t="s">
        <v>112</v>
      </c>
      <c r="FZ122" s="33">
        <v>50</v>
      </c>
      <c r="GA122" s="33" t="s">
        <v>289</v>
      </c>
      <c r="GB122" s="33" t="s">
        <v>289</v>
      </c>
      <c r="GC122" s="33">
        <v>50</v>
      </c>
      <c r="GD122" s="33" t="s">
        <v>112</v>
      </c>
      <c r="GE122" s="33" t="s">
        <v>117</v>
      </c>
      <c r="GF122" s="33" t="s">
        <v>289</v>
      </c>
      <c r="GG122" s="33" t="s">
        <v>289</v>
      </c>
      <c r="GH122" s="33" t="s">
        <v>289</v>
      </c>
      <c r="GI122" s="33" t="s">
        <v>289</v>
      </c>
      <c r="GJ122" s="33" t="s">
        <v>289</v>
      </c>
      <c r="GK122" s="33" t="s">
        <v>289</v>
      </c>
      <c r="GL122" s="33" t="s">
        <v>289</v>
      </c>
      <c r="GM122" s="33" t="s">
        <v>289</v>
      </c>
      <c r="GN122" s="33" t="s">
        <v>289</v>
      </c>
      <c r="GO122" s="33" t="s">
        <v>289</v>
      </c>
      <c r="GP122" s="33" t="s">
        <v>289</v>
      </c>
      <c r="GQ122" s="33" t="s">
        <v>289</v>
      </c>
      <c r="GR122" s="33" t="s">
        <v>289</v>
      </c>
      <c r="GS122" s="33" t="s">
        <v>289</v>
      </c>
      <c r="GT122" s="33" t="s">
        <v>289</v>
      </c>
      <c r="GU122" s="33" t="s">
        <v>289</v>
      </c>
      <c r="GV122" s="33" t="s">
        <v>289</v>
      </c>
      <c r="GW122" s="33" t="s">
        <v>289</v>
      </c>
      <c r="GX122" s="33" t="s">
        <v>289</v>
      </c>
      <c r="GY122" s="33" t="s">
        <v>289</v>
      </c>
      <c r="GZ122" s="33" t="s">
        <v>289</v>
      </c>
      <c r="HA122" s="33" t="s">
        <v>289</v>
      </c>
      <c r="HB122" s="33" t="s">
        <v>289</v>
      </c>
      <c r="HC122" s="33" t="s">
        <v>289</v>
      </c>
      <c r="HD122" s="33" t="s">
        <v>289</v>
      </c>
      <c r="HE122" s="33" t="s">
        <v>289</v>
      </c>
      <c r="HF122" s="33" t="s">
        <v>289</v>
      </c>
      <c r="HG122" s="33" t="s">
        <v>112</v>
      </c>
      <c r="HH122" s="33" t="s">
        <v>2381</v>
      </c>
      <c r="HI122" s="33" t="s">
        <v>851</v>
      </c>
      <c r="HJ122" s="33" t="s">
        <v>112</v>
      </c>
      <c r="HK122" s="33" t="s">
        <v>112</v>
      </c>
      <c r="HL122" s="33" t="s">
        <v>289</v>
      </c>
      <c r="HM122" s="33" t="s">
        <v>289</v>
      </c>
      <c r="HN122" s="33" t="s">
        <v>289</v>
      </c>
      <c r="HO122" s="33" t="s">
        <v>289</v>
      </c>
      <c r="HP122" s="33" t="s">
        <v>289</v>
      </c>
      <c r="HQ122" s="33" t="s">
        <v>289</v>
      </c>
      <c r="HR122" s="33" t="s">
        <v>289</v>
      </c>
      <c r="HS122" s="33" t="s">
        <v>289</v>
      </c>
      <c r="HT122" s="33" t="s">
        <v>289</v>
      </c>
      <c r="HU122" s="33" t="s">
        <v>289</v>
      </c>
      <c r="HV122" s="33" t="s">
        <v>289</v>
      </c>
      <c r="HW122" s="33" t="s">
        <v>289</v>
      </c>
      <c r="HX122" s="33" t="s">
        <v>289</v>
      </c>
      <c r="HY122" s="33" t="s">
        <v>289</v>
      </c>
      <c r="HZ122" s="33" t="s">
        <v>289</v>
      </c>
      <c r="IA122" s="33" t="s">
        <v>289</v>
      </c>
      <c r="IB122" s="33" t="s">
        <v>289</v>
      </c>
      <c r="IC122" s="33" t="s">
        <v>289</v>
      </c>
      <c r="ID122" s="33" t="s">
        <v>289</v>
      </c>
      <c r="IE122" s="33" t="s">
        <v>289</v>
      </c>
      <c r="IF122" s="33" t="s">
        <v>289</v>
      </c>
      <c r="IG122" s="33" t="s">
        <v>289</v>
      </c>
      <c r="IH122" s="33" t="s">
        <v>289</v>
      </c>
      <c r="II122" s="33" t="s">
        <v>289</v>
      </c>
      <c r="IJ122" s="33" t="s">
        <v>289</v>
      </c>
      <c r="IK122" s="33" t="s">
        <v>289</v>
      </c>
      <c r="IL122" s="33" t="s">
        <v>289</v>
      </c>
      <c r="IM122" s="33" t="s">
        <v>289</v>
      </c>
      <c r="IN122" s="33" t="s">
        <v>289</v>
      </c>
      <c r="IO122" s="33" t="s">
        <v>289</v>
      </c>
      <c r="IP122" s="33" t="s">
        <v>289</v>
      </c>
      <c r="IQ122" s="33" t="s">
        <v>289</v>
      </c>
      <c r="IR122" s="33"/>
      <c r="IS122" s="33"/>
      <c r="IT122" s="33"/>
      <c r="IU122" s="33"/>
      <c r="IV122" s="33"/>
      <c r="IW122" s="33" t="s">
        <v>289</v>
      </c>
      <c r="IX122" s="33" t="s">
        <v>289</v>
      </c>
      <c r="IY122" s="33">
        <v>153515337</v>
      </c>
      <c r="IZ122" s="33" t="s">
        <v>3040</v>
      </c>
      <c r="JA122" s="33" t="s">
        <v>3041</v>
      </c>
      <c r="JB122" s="33" t="s">
        <v>289</v>
      </c>
      <c r="JC122" s="33">
        <v>3</v>
      </c>
    </row>
    <row r="123" spans="2:263" x14ac:dyDescent="0.35">
      <c r="B123" s="33" t="s">
        <v>3044</v>
      </c>
      <c r="C123" s="33" t="s">
        <v>3042</v>
      </c>
      <c r="D123" s="33" t="s">
        <v>3043</v>
      </c>
      <c r="E123" s="33" t="s">
        <v>2379</v>
      </c>
      <c r="F123" s="33"/>
      <c r="G123" s="33"/>
      <c r="H123" s="33">
        <v>0</v>
      </c>
      <c r="I123" s="33" t="s">
        <v>2379</v>
      </c>
      <c r="J123" s="33" t="s">
        <v>198</v>
      </c>
      <c r="K123" s="33" t="s">
        <v>289</v>
      </c>
      <c r="L123" s="33" t="s">
        <v>199</v>
      </c>
      <c r="M123" s="33" t="s">
        <v>198</v>
      </c>
      <c r="N123" s="33" t="s">
        <v>198</v>
      </c>
      <c r="O123" s="33" t="s">
        <v>206</v>
      </c>
      <c r="P123" s="33" t="s">
        <v>289</v>
      </c>
      <c r="Q123" s="33" t="s">
        <v>120</v>
      </c>
      <c r="R123" s="33" t="s">
        <v>122</v>
      </c>
      <c r="S123" s="33" t="s">
        <v>998</v>
      </c>
      <c r="T123" s="33" t="s">
        <v>207</v>
      </c>
      <c r="U123" s="33" t="s">
        <v>122</v>
      </c>
      <c r="V123" s="33" t="s">
        <v>997</v>
      </c>
      <c r="W123" s="33" t="s">
        <v>998</v>
      </c>
      <c r="X123" s="33" t="s">
        <v>2413</v>
      </c>
      <c r="Y123" s="33" t="s">
        <v>289</v>
      </c>
      <c r="Z123" s="34" t="s">
        <v>2413</v>
      </c>
      <c r="AA123" s="33" t="s">
        <v>2414</v>
      </c>
      <c r="AB123" s="33" t="s">
        <v>289</v>
      </c>
      <c r="AC123" s="34" t="s">
        <v>2414</v>
      </c>
      <c r="AD123" s="33" t="s">
        <v>2361</v>
      </c>
      <c r="AE123" s="33" t="s">
        <v>208</v>
      </c>
      <c r="AF123" s="33" t="s">
        <v>2414</v>
      </c>
      <c r="AG123" s="33" t="s">
        <v>2414</v>
      </c>
      <c r="AH123" s="33" t="s">
        <v>2327</v>
      </c>
      <c r="AI123" s="33" t="s">
        <v>112</v>
      </c>
      <c r="AJ123" s="33" t="s">
        <v>289</v>
      </c>
      <c r="AK123" s="33" t="s">
        <v>112</v>
      </c>
      <c r="AL123" s="33" t="s">
        <v>289</v>
      </c>
      <c r="AM123" s="33" t="s">
        <v>2328</v>
      </c>
      <c r="AN123" s="33" t="s">
        <v>289</v>
      </c>
      <c r="AO123" s="33" t="s">
        <v>289</v>
      </c>
      <c r="AP123" s="33" t="s">
        <v>2350</v>
      </c>
      <c r="AQ123" s="33" t="s">
        <v>289</v>
      </c>
      <c r="AR123" s="33" t="s">
        <v>137</v>
      </c>
      <c r="AS123" s="33">
        <v>0</v>
      </c>
      <c r="AT123" s="33">
        <v>1</v>
      </c>
      <c r="AU123" s="33">
        <v>0</v>
      </c>
      <c r="AV123" s="33" t="s">
        <v>138</v>
      </c>
      <c r="AW123" s="33" t="s">
        <v>2330</v>
      </c>
      <c r="AX123" s="33" t="s">
        <v>115</v>
      </c>
      <c r="AY123" s="33">
        <v>1</v>
      </c>
      <c r="AZ123" s="33">
        <v>0</v>
      </c>
      <c r="BA123" s="33">
        <v>0</v>
      </c>
      <c r="BB123" s="33">
        <v>0</v>
      </c>
      <c r="BC123" s="33">
        <v>0</v>
      </c>
      <c r="BD123" s="33">
        <v>0</v>
      </c>
      <c r="BE123" s="33">
        <v>0</v>
      </c>
      <c r="BF123" s="33">
        <v>0</v>
      </c>
      <c r="BG123" s="33">
        <v>0</v>
      </c>
      <c r="BH123" s="33">
        <v>0</v>
      </c>
      <c r="BI123" s="33" t="s">
        <v>289</v>
      </c>
      <c r="BJ123" s="33" t="s">
        <v>135</v>
      </c>
      <c r="BK123" s="33" t="s">
        <v>2385</v>
      </c>
      <c r="BL123" s="33" t="s">
        <v>289</v>
      </c>
      <c r="BM123" s="33" t="s">
        <v>289</v>
      </c>
      <c r="BN123" s="33" t="s">
        <v>289</v>
      </c>
      <c r="BO123" s="33" t="s">
        <v>289</v>
      </c>
      <c r="BP123" s="33" t="s">
        <v>289</v>
      </c>
      <c r="BQ123" s="33" t="s">
        <v>289</v>
      </c>
      <c r="BR123" s="33" t="s">
        <v>289</v>
      </c>
      <c r="BS123" s="33" t="s">
        <v>289</v>
      </c>
      <c r="BT123" s="33" t="s">
        <v>289</v>
      </c>
      <c r="BU123" s="33" t="s">
        <v>289</v>
      </c>
      <c r="BV123" s="33" t="s">
        <v>289</v>
      </c>
      <c r="BW123" s="33" t="s">
        <v>289</v>
      </c>
      <c r="BX123" s="33" t="s">
        <v>289</v>
      </c>
      <c r="BY123" s="33" t="s">
        <v>289</v>
      </c>
      <c r="BZ123" s="33" t="s">
        <v>289</v>
      </c>
      <c r="CA123" s="33" t="s">
        <v>289</v>
      </c>
      <c r="CB123" s="33" t="s">
        <v>289</v>
      </c>
      <c r="CC123" s="33" t="s">
        <v>289</v>
      </c>
      <c r="CD123" s="33" t="s">
        <v>289</v>
      </c>
      <c r="CE123" s="33" t="s">
        <v>289</v>
      </c>
      <c r="CF123" s="33" t="s">
        <v>289</v>
      </c>
      <c r="CG123" s="33" t="s">
        <v>289</v>
      </c>
      <c r="CH123" s="33" t="s">
        <v>289</v>
      </c>
      <c r="CI123" s="33" t="s">
        <v>289</v>
      </c>
      <c r="CJ123" s="33" t="s">
        <v>289</v>
      </c>
      <c r="CK123" s="33" t="s">
        <v>289</v>
      </c>
      <c r="CL123" s="33" t="s">
        <v>289</v>
      </c>
      <c r="CM123" s="33" t="s">
        <v>289</v>
      </c>
      <c r="CN123" s="33" t="s">
        <v>289</v>
      </c>
      <c r="CO123" s="33" t="s">
        <v>289</v>
      </c>
      <c r="CP123" s="33" t="s">
        <v>289</v>
      </c>
      <c r="CQ123" s="33" t="s">
        <v>289</v>
      </c>
      <c r="CR123" s="33" t="s">
        <v>289</v>
      </c>
      <c r="CS123" s="33" t="s">
        <v>289</v>
      </c>
      <c r="CT123" s="33" t="s">
        <v>289</v>
      </c>
      <c r="CU123" s="33" t="s">
        <v>289</v>
      </c>
      <c r="CV123" s="33" t="s">
        <v>289</v>
      </c>
      <c r="CW123" s="33" t="s">
        <v>289</v>
      </c>
      <c r="CX123" s="33" t="s">
        <v>289</v>
      </c>
      <c r="CY123" s="33" t="s">
        <v>289</v>
      </c>
      <c r="CZ123" s="33" t="s">
        <v>289</v>
      </c>
      <c r="DA123" s="33" t="s">
        <v>289</v>
      </c>
      <c r="DB123" s="33" t="s">
        <v>289</v>
      </c>
      <c r="DC123" s="33" t="s">
        <v>289</v>
      </c>
      <c r="DD123" s="33" t="s">
        <v>289</v>
      </c>
      <c r="DE123" s="33" t="s">
        <v>289</v>
      </c>
      <c r="DF123" s="33" t="s">
        <v>289</v>
      </c>
      <c r="DG123" s="33" t="s">
        <v>289</v>
      </c>
      <c r="DH123" s="33" t="s">
        <v>289</v>
      </c>
      <c r="DI123" s="33" t="s">
        <v>289</v>
      </c>
      <c r="DJ123" s="33" t="s">
        <v>289</v>
      </c>
      <c r="DK123" s="33" t="s">
        <v>289</v>
      </c>
      <c r="DL123" s="33" t="s">
        <v>289</v>
      </c>
      <c r="DM123" s="33" t="s">
        <v>289</v>
      </c>
      <c r="DN123" s="33" t="s">
        <v>289</v>
      </c>
      <c r="DO123" s="33" t="s">
        <v>289</v>
      </c>
      <c r="DP123" s="33" t="s">
        <v>289</v>
      </c>
      <c r="DQ123" s="33" t="s">
        <v>289</v>
      </c>
      <c r="DR123" s="33" t="s">
        <v>289</v>
      </c>
      <c r="DS123" s="33" t="s">
        <v>289</v>
      </c>
      <c r="DT123" s="33" t="s">
        <v>289</v>
      </c>
      <c r="DU123" s="33" t="s">
        <v>289</v>
      </c>
      <c r="DV123" s="33" t="s">
        <v>289</v>
      </c>
      <c r="DW123" s="33" t="s">
        <v>289</v>
      </c>
      <c r="DX123" s="33" t="s">
        <v>289</v>
      </c>
      <c r="DY123" s="33" t="s">
        <v>289</v>
      </c>
      <c r="DZ123" s="33" t="s">
        <v>289</v>
      </c>
      <c r="EA123" s="33" t="s">
        <v>289</v>
      </c>
      <c r="EB123" s="33" t="s">
        <v>289</v>
      </c>
      <c r="EC123" s="33" t="s">
        <v>289</v>
      </c>
      <c r="ED123" s="33" t="s">
        <v>289</v>
      </c>
      <c r="EE123" s="33" t="s">
        <v>289</v>
      </c>
      <c r="EF123" s="33" t="s">
        <v>289</v>
      </c>
      <c r="EG123" s="33" t="s">
        <v>2415</v>
      </c>
      <c r="EH123" s="33">
        <v>0</v>
      </c>
      <c r="EI123" s="33">
        <v>1</v>
      </c>
      <c r="EJ123" s="33">
        <v>1</v>
      </c>
      <c r="EK123" s="33">
        <v>1</v>
      </c>
      <c r="EL123" s="33">
        <v>1</v>
      </c>
      <c r="EM123" s="33">
        <v>0</v>
      </c>
      <c r="EN123" s="33">
        <v>1</v>
      </c>
      <c r="EO123" s="33">
        <v>0</v>
      </c>
      <c r="EP123" s="33" t="s">
        <v>289</v>
      </c>
      <c r="EQ123" s="33" t="s">
        <v>289</v>
      </c>
      <c r="ER123" s="33" t="s">
        <v>289</v>
      </c>
      <c r="ES123" s="33" t="s">
        <v>289</v>
      </c>
      <c r="ET123" s="33" t="s">
        <v>289</v>
      </c>
      <c r="EU123" s="33" t="s">
        <v>289</v>
      </c>
      <c r="EV123" s="33">
        <v>25</v>
      </c>
      <c r="EW123" s="33" t="s">
        <v>140</v>
      </c>
      <c r="EX123" s="33" t="s">
        <v>117</v>
      </c>
      <c r="EY123" s="33" t="s">
        <v>289</v>
      </c>
      <c r="EZ123" s="33">
        <v>100</v>
      </c>
      <c r="FA123" s="33">
        <v>80</v>
      </c>
      <c r="FB123" s="33">
        <v>68</v>
      </c>
      <c r="FC123" s="34">
        <v>68</v>
      </c>
      <c r="FD123" s="34" t="s">
        <v>140</v>
      </c>
      <c r="FE123" s="33">
        <v>75</v>
      </c>
      <c r="FF123" s="33" t="s">
        <v>140</v>
      </c>
      <c r="FG123" s="33" t="s">
        <v>112</v>
      </c>
      <c r="FH123" s="33">
        <v>75</v>
      </c>
      <c r="FI123" s="33" t="s">
        <v>289</v>
      </c>
      <c r="FJ123" s="33" t="s">
        <v>289</v>
      </c>
      <c r="FK123" s="33" t="s">
        <v>289</v>
      </c>
      <c r="FL123" s="34">
        <v>75</v>
      </c>
      <c r="FM123" s="33" t="s">
        <v>140</v>
      </c>
      <c r="FN123" s="34" t="s">
        <v>289</v>
      </c>
      <c r="FO123" s="33" t="s">
        <v>289</v>
      </c>
      <c r="FP123" s="33" t="s">
        <v>289</v>
      </c>
      <c r="FQ123" s="33" t="s">
        <v>289</v>
      </c>
      <c r="FR123" s="33" t="s">
        <v>289</v>
      </c>
      <c r="FS123" s="33" t="s">
        <v>289</v>
      </c>
      <c r="FT123" s="33" t="s">
        <v>289</v>
      </c>
      <c r="FU123" s="33" t="s">
        <v>289</v>
      </c>
      <c r="FV123" s="33" t="s">
        <v>289</v>
      </c>
      <c r="FW123" s="33" t="s">
        <v>289</v>
      </c>
      <c r="FX123" s="33" t="s">
        <v>289</v>
      </c>
      <c r="FY123" s="33" t="s">
        <v>112</v>
      </c>
      <c r="FZ123" s="33">
        <v>25</v>
      </c>
      <c r="GA123" s="33" t="s">
        <v>289</v>
      </c>
      <c r="GB123" s="33" t="s">
        <v>289</v>
      </c>
      <c r="GC123" s="33">
        <v>25</v>
      </c>
      <c r="GD123" s="33" t="s">
        <v>140</v>
      </c>
      <c r="GE123" s="33" t="s">
        <v>117</v>
      </c>
      <c r="GF123" s="33" t="s">
        <v>289</v>
      </c>
      <c r="GG123" s="33" t="s">
        <v>289</v>
      </c>
      <c r="GH123" s="33" t="s">
        <v>289</v>
      </c>
      <c r="GI123" s="33" t="s">
        <v>289</v>
      </c>
      <c r="GJ123" s="33" t="s">
        <v>289</v>
      </c>
      <c r="GK123" s="33" t="s">
        <v>289</v>
      </c>
      <c r="GL123" s="33" t="s">
        <v>289</v>
      </c>
      <c r="GM123" s="33" t="s">
        <v>289</v>
      </c>
      <c r="GN123" s="33" t="s">
        <v>289</v>
      </c>
      <c r="GO123" s="33" t="s">
        <v>289</v>
      </c>
      <c r="GP123" s="33" t="s">
        <v>289</v>
      </c>
      <c r="GQ123" s="33" t="s">
        <v>289</v>
      </c>
      <c r="GR123" s="33" t="s">
        <v>289</v>
      </c>
      <c r="GS123" s="33" t="s">
        <v>289</v>
      </c>
      <c r="GT123" s="33" t="s">
        <v>289</v>
      </c>
      <c r="GU123" s="33" t="s">
        <v>289</v>
      </c>
      <c r="GV123" s="33" t="s">
        <v>289</v>
      </c>
      <c r="GW123" s="33" t="s">
        <v>289</v>
      </c>
      <c r="GX123" s="33" t="s">
        <v>289</v>
      </c>
      <c r="GY123" s="33" t="s">
        <v>289</v>
      </c>
      <c r="GZ123" s="33" t="s">
        <v>289</v>
      </c>
      <c r="HA123" s="33" t="s">
        <v>289</v>
      </c>
      <c r="HB123" s="33" t="s">
        <v>289</v>
      </c>
      <c r="HC123" s="33" t="s">
        <v>289</v>
      </c>
      <c r="HD123" s="33" t="s">
        <v>289</v>
      </c>
      <c r="HE123" s="33" t="s">
        <v>289</v>
      </c>
      <c r="HF123" s="33" t="s">
        <v>289</v>
      </c>
      <c r="HG123" s="33" t="s">
        <v>112</v>
      </c>
      <c r="HH123" s="33" t="s">
        <v>120</v>
      </c>
      <c r="HI123" s="33" t="s">
        <v>122</v>
      </c>
      <c r="HJ123" s="33" t="s">
        <v>117</v>
      </c>
      <c r="HK123" s="33" t="s">
        <v>117</v>
      </c>
      <c r="HL123" s="33" t="s">
        <v>289</v>
      </c>
      <c r="HM123" s="33" t="s">
        <v>289</v>
      </c>
      <c r="HN123" s="33" t="s">
        <v>289</v>
      </c>
      <c r="HO123" s="33" t="s">
        <v>289</v>
      </c>
      <c r="HP123" s="33" t="s">
        <v>289</v>
      </c>
      <c r="HQ123" s="33" t="s">
        <v>289</v>
      </c>
      <c r="HR123" s="33" t="s">
        <v>289</v>
      </c>
      <c r="HS123" s="33" t="s">
        <v>289</v>
      </c>
      <c r="HT123" s="33" t="s">
        <v>289</v>
      </c>
      <c r="HU123" s="33" t="s">
        <v>289</v>
      </c>
      <c r="HV123" s="33" t="s">
        <v>289</v>
      </c>
      <c r="HW123" s="33" t="s">
        <v>289</v>
      </c>
      <c r="HX123" s="33" t="s">
        <v>289</v>
      </c>
      <c r="HY123" s="33" t="s">
        <v>289</v>
      </c>
      <c r="HZ123" s="33" t="s">
        <v>289</v>
      </c>
      <c r="IA123" s="33" t="s">
        <v>289</v>
      </c>
      <c r="IB123" s="33" t="s">
        <v>289</v>
      </c>
      <c r="IC123" s="33" t="s">
        <v>289</v>
      </c>
      <c r="ID123" s="33" t="s">
        <v>289</v>
      </c>
      <c r="IE123" s="33" t="s">
        <v>289</v>
      </c>
      <c r="IF123" s="33" t="s">
        <v>289</v>
      </c>
      <c r="IG123" s="33" t="s">
        <v>289</v>
      </c>
      <c r="IH123" s="33" t="s">
        <v>289</v>
      </c>
      <c r="II123" s="33" t="s">
        <v>289</v>
      </c>
      <c r="IJ123" s="33" t="s">
        <v>289</v>
      </c>
      <c r="IK123" s="33" t="s">
        <v>289</v>
      </c>
      <c r="IL123" s="33" t="s">
        <v>289</v>
      </c>
      <c r="IM123" s="33" t="s">
        <v>289</v>
      </c>
      <c r="IN123" s="33" t="s">
        <v>289</v>
      </c>
      <c r="IO123" s="33" t="s">
        <v>289</v>
      </c>
      <c r="IP123" s="33" t="s">
        <v>289</v>
      </c>
      <c r="IQ123" s="33" t="s">
        <v>289</v>
      </c>
      <c r="IR123" s="33"/>
      <c r="IS123" s="33"/>
      <c r="IT123" s="33"/>
      <c r="IU123" s="33"/>
      <c r="IV123" s="33"/>
      <c r="IW123" s="33" t="s">
        <v>289</v>
      </c>
      <c r="IX123" s="33" t="s">
        <v>289</v>
      </c>
      <c r="IY123" s="33">
        <v>153675913</v>
      </c>
      <c r="IZ123" s="33" t="s">
        <v>3044</v>
      </c>
      <c r="JA123" s="33" t="s">
        <v>2952</v>
      </c>
      <c r="JB123" s="33" t="s">
        <v>289</v>
      </c>
      <c r="JC123" s="33">
        <v>53</v>
      </c>
    </row>
    <row r="124" spans="2:263" x14ac:dyDescent="0.35">
      <c r="B124" s="33" t="s">
        <v>3049</v>
      </c>
      <c r="C124" s="33" t="s">
        <v>3045</v>
      </c>
      <c r="D124" s="33" t="s">
        <v>3046</v>
      </c>
      <c r="E124" s="33" t="s">
        <v>2379</v>
      </c>
      <c r="F124" s="33"/>
      <c r="G124" s="33"/>
      <c r="H124" s="33" t="s">
        <v>289</v>
      </c>
      <c r="I124" s="33" t="s">
        <v>2379</v>
      </c>
      <c r="J124" s="33" t="s">
        <v>166</v>
      </c>
      <c r="K124" s="33" t="s">
        <v>289</v>
      </c>
      <c r="L124" s="33" t="s">
        <v>167</v>
      </c>
      <c r="M124" s="33" t="s">
        <v>166</v>
      </c>
      <c r="N124" s="33" t="s">
        <v>166</v>
      </c>
      <c r="O124" s="33" t="s">
        <v>180</v>
      </c>
      <c r="P124" s="33" t="s">
        <v>289</v>
      </c>
      <c r="Q124" s="33" t="s">
        <v>126</v>
      </c>
      <c r="R124" s="33" t="s">
        <v>169</v>
      </c>
      <c r="S124" s="33" t="s">
        <v>1321</v>
      </c>
      <c r="T124" s="33" t="s">
        <v>170</v>
      </c>
      <c r="U124" s="33" t="s">
        <v>169</v>
      </c>
      <c r="V124" s="33" t="s">
        <v>1320</v>
      </c>
      <c r="W124" s="33" t="s">
        <v>1321</v>
      </c>
      <c r="X124" s="33" t="s">
        <v>171</v>
      </c>
      <c r="Y124" s="33" t="s">
        <v>289</v>
      </c>
      <c r="Z124" s="34" t="s">
        <v>171</v>
      </c>
      <c r="AA124" s="33" t="s">
        <v>2492</v>
      </c>
      <c r="AB124" s="33" t="s">
        <v>289</v>
      </c>
      <c r="AC124" s="34" t="s">
        <v>2492</v>
      </c>
      <c r="AD124" s="33" t="s">
        <v>2361</v>
      </c>
      <c r="AE124" s="33" t="s">
        <v>172</v>
      </c>
      <c r="AF124" s="33" t="s">
        <v>2492</v>
      </c>
      <c r="AG124" s="33" t="s">
        <v>2492</v>
      </c>
      <c r="AH124" s="33" t="s">
        <v>2327</v>
      </c>
      <c r="AI124" s="33" t="s">
        <v>112</v>
      </c>
      <c r="AJ124" s="33" t="s">
        <v>289</v>
      </c>
      <c r="AK124" s="33" t="s">
        <v>112</v>
      </c>
      <c r="AL124" s="33" t="s">
        <v>289</v>
      </c>
      <c r="AM124" s="33" t="s">
        <v>2328</v>
      </c>
      <c r="AN124" s="33" t="s">
        <v>289</v>
      </c>
      <c r="AO124" s="33" t="s">
        <v>289</v>
      </c>
      <c r="AP124" s="33" t="s">
        <v>2329</v>
      </c>
      <c r="AQ124" s="33" t="s">
        <v>289</v>
      </c>
      <c r="AR124" s="33" t="s">
        <v>137</v>
      </c>
      <c r="AS124" s="33">
        <v>0</v>
      </c>
      <c r="AT124" s="33">
        <v>1</v>
      </c>
      <c r="AU124" s="33">
        <v>0</v>
      </c>
      <c r="AV124" s="33" t="s">
        <v>138</v>
      </c>
      <c r="AW124" s="33" t="s">
        <v>2330</v>
      </c>
      <c r="AX124" s="33" t="s">
        <v>2542</v>
      </c>
      <c r="AY124" s="33">
        <v>1</v>
      </c>
      <c r="AZ124" s="33">
        <v>0</v>
      </c>
      <c r="BA124" s="33">
        <v>0</v>
      </c>
      <c r="BB124" s="33">
        <v>0</v>
      </c>
      <c r="BC124" s="33">
        <v>1</v>
      </c>
      <c r="BD124" s="33">
        <v>0</v>
      </c>
      <c r="BE124" s="33">
        <v>0</v>
      </c>
      <c r="BF124" s="33">
        <v>0</v>
      </c>
      <c r="BG124" s="33">
        <v>0</v>
      </c>
      <c r="BH124" s="33">
        <v>0</v>
      </c>
      <c r="BI124" s="33" t="s">
        <v>289</v>
      </c>
      <c r="BJ124" s="33" t="s">
        <v>135</v>
      </c>
      <c r="BK124" s="33" t="s">
        <v>2385</v>
      </c>
      <c r="BL124" s="33" t="s">
        <v>289</v>
      </c>
      <c r="BM124" s="33" t="s">
        <v>289</v>
      </c>
      <c r="BN124" s="33" t="s">
        <v>289</v>
      </c>
      <c r="BO124" s="33" t="s">
        <v>289</v>
      </c>
      <c r="BP124" s="33" t="s">
        <v>289</v>
      </c>
      <c r="BQ124" s="33" t="s">
        <v>289</v>
      </c>
      <c r="BR124" s="33" t="s">
        <v>289</v>
      </c>
      <c r="BS124" s="33" t="s">
        <v>289</v>
      </c>
      <c r="BT124" s="33" t="s">
        <v>289</v>
      </c>
      <c r="BU124" s="33" t="s">
        <v>289</v>
      </c>
      <c r="BV124" s="33" t="s">
        <v>289</v>
      </c>
      <c r="BW124" s="33" t="s">
        <v>289</v>
      </c>
      <c r="BX124" s="33" t="s">
        <v>289</v>
      </c>
      <c r="BY124" s="33" t="s">
        <v>289</v>
      </c>
      <c r="BZ124" s="33" t="s">
        <v>289</v>
      </c>
      <c r="CA124" s="33" t="s">
        <v>289</v>
      </c>
      <c r="CB124" s="33" t="s">
        <v>289</v>
      </c>
      <c r="CC124" s="33" t="s">
        <v>289</v>
      </c>
      <c r="CD124" s="33" t="s">
        <v>289</v>
      </c>
      <c r="CE124" s="33" t="s">
        <v>289</v>
      </c>
      <c r="CF124" s="33" t="s">
        <v>289</v>
      </c>
      <c r="CG124" s="33" t="s">
        <v>289</v>
      </c>
      <c r="CH124" s="33" t="s">
        <v>289</v>
      </c>
      <c r="CI124" s="33" t="s">
        <v>289</v>
      </c>
      <c r="CJ124" s="33" t="s">
        <v>289</v>
      </c>
      <c r="CK124" s="33" t="s">
        <v>289</v>
      </c>
      <c r="CL124" s="33" t="s">
        <v>289</v>
      </c>
      <c r="CM124" s="33" t="s">
        <v>289</v>
      </c>
      <c r="CN124" s="33" t="s">
        <v>289</v>
      </c>
      <c r="CO124" s="33" t="s">
        <v>289</v>
      </c>
      <c r="CP124" s="33" t="s">
        <v>289</v>
      </c>
      <c r="CQ124" s="33" t="s">
        <v>289</v>
      </c>
      <c r="CR124" s="33" t="s">
        <v>289</v>
      </c>
      <c r="CS124" s="33" t="s">
        <v>289</v>
      </c>
      <c r="CT124" s="33" t="s">
        <v>289</v>
      </c>
      <c r="CU124" s="33" t="s">
        <v>289</v>
      </c>
      <c r="CV124" s="33" t="s">
        <v>289</v>
      </c>
      <c r="CW124" s="33" t="s">
        <v>289</v>
      </c>
      <c r="CX124" s="33" t="s">
        <v>289</v>
      </c>
      <c r="CY124" s="33" t="s">
        <v>289</v>
      </c>
      <c r="CZ124" s="33" t="s">
        <v>289</v>
      </c>
      <c r="DA124" s="33" t="s">
        <v>289</v>
      </c>
      <c r="DB124" s="33" t="s">
        <v>289</v>
      </c>
      <c r="DC124" s="33" t="s">
        <v>289</v>
      </c>
      <c r="DD124" s="33" t="s">
        <v>289</v>
      </c>
      <c r="DE124" s="33" t="s">
        <v>289</v>
      </c>
      <c r="DF124" s="33" t="s">
        <v>289</v>
      </c>
      <c r="DG124" s="33" t="s">
        <v>289</v>
      </c>
      <c r="DH124" s="33" t="s">
        <v>289</v>
      </c>
      <c r="DI124" s="33" t="s">
        <v>289</v>
      </c>
      <c r="DJ124" s="33" t="s">
        <v>289</v>
      </c>
      <c r="DK124" s="33" t="s">
        <v>289</v>
      </c>
      <c r="DL124" s="33" t="s">
        <v>289</v>
      </c>
      <c r="DM124" s="33" t="s">
        <v>289</v>
      </c>
      <c r="DN124" s="33" t="s">
        <v>289</v>
      </c>
      <c r="DO124" s="33" t="s">
        <v>289</v>
      </c>
      <c r="DP124" s="33" t="s">
        <v>289</v>
      </c>
      <c r="DQ124" s="33" t="s">
        <v>289</v>
      </c>
      <c r="DR124" s="33" t="s">
        <v>289</v>
      </c>
      <c r="DS124" s="33" t="s">
        <v>289</v>
      </c>
      <c r="DT124" s="33" t="s">
        <v>289</v>
      </c>
      <c r="DU124" s="33" t="s">
        <v>289</v>
      </c>
      <c r="DV124" s="33" t="s">
        <v>289</v>
      </c>
      <c r="DW124" s="33" t="s">
        <v>289</v>
      </c>
      <c r="DX124" s="33" t="s">
        <v>289</v>
      </c>
      <c r="DY124" s="33" t="s">
        <v>289</v>
      </c>
      <c r="DZ124" s="33" t="s">
        <v>289</v>
      </c>
      <c r="EA124" s="33" t="s">
        <v>289</v>
      </c>
      <c r="EB124" s="33" t="s">
        <v>289</v>
      </c>
      <c r="EC124" s="33" t="s">
        <v>289</v>
      </c>
      <c r="ED124" s="33" t="s">
        <v>289</v>
      </c>
      <c r="EE124" s="33" t="s">
        <v>289</v>
      </c>
      <c r="EF124" s="33" t="s">
        <v>289</v>
      </c>
      <c r="EG124" s="33" t="s">
        <v>2933</v>
      </c>
      <c r="EH124" s="33">
        <v>1</v>
      </c>
      <c r="EI124" s="33">
        <v>0</v>
      </c>
      <c r="EJ124" s="33">
        <v>0</v>
      </c>
      <c r="EK124" s="33">
        <v>0</v>
      </c>
      <c r="EL124" s="33">
        <v>0</v>
      </c>
      <c r="EM124" s="33">
        <v>1</v>
      </c>
      <c r="EN124" s="33">
        <v>0</v>
      </c>
      <c r="EO124" s="33">
        <v>0</v>
      </c>
      <c r="EP124" s="33" t="s">
        <v>112</v>
      </c>
      <c r="EQ124" s="33">
        <v>30</v>
      </c>
      <c r="ER124" s="33" t="s">
        <v>289</v>
      </c>
      <c r="ES124" s="33" t="s">
        <v>289</v>
      </c>
      <c r="ET124" s="33">
        <v>30</v>
      </c>
      <c r="EU124" s="33" t="s">
        <v>112</v>
      </c>
      <c r="EV124" s="33" t="s">
        <v>289</v>
      </c>
      <c r="EW124" s="33" t="s">
        <v>289</v>
      </c>
      <c r="EX124" s="33" t="s">
        <v>289</v>
      </c>
      <c r="EY124" s="33" t="s">
        <v>289</v>
      </c>
      <c r="EZ124" s="33" t="s">
        <v>289</v>
      </c>
      <c r="FA124" s="33" t="s">
        <v>289</v>
      </c>
      <c r="FB124" s="33" t="s">
        <v>289</v>
      </c>
      <c r="FC124" s="34" t="s">
        <v>289</v>
      </c>
      <c r="FD124" s="34" t="s">
        <v>289</v>
      </c>
      <c r="FE124" s="33" t="s">
        <v>289</v>
      </c>
      <c r="FF124" s="33" t="s">
        <v>289</v>
      </c>
      <c r="FG124" s="33" t="s">
        <v>289</v>
      </c>
      <c r="FH124" s="33" t="s">
        <v>289</v>
      </c>
      <c r="FI124" s="33" t="s">
        <v>289</v>
      </c>
      <c r="FJ124" s="33" t="s">
        <v>289</v>
      </c>
      <c r="FK124" s="33" t="s">
        <v>289</v>
      </c>
      <c r="FL124" s="34" t="s">
        <v>289</v>
      </c>
      <c r="FM124" s="33" t="s">
        <v>289</v>
      </c>
      <c r="FN124" s="34" t="s">
        <v>112</v>
      </c>
      <c r="FO124" s="33">
        <v>100</v>
      </c>
      <c r="FP124" s="33" t="s">
        <v>289</v>
      </c>
      <c r="FQ124" s="33" t="s">
        <v>289</v>
      </c>
      <c r="FR124" s="33" t="s">
        <v>289</v>
      </c>
      <c r="FS124" s="33" t="s">
        <v>289</v>
      </c>
      <c r="FT124" s="33" t="s">
        <v>289</v>
      </c>
      <c r="FU124" s="33" t="s">
        <v>289</v>
      </c>
      <c r="FV124" s="33" t="s">
        <v>112</v>
      </c>
      <c r="FW124" s="33" t="s">
        <v>176</v>
      </c>
      <c r="FX124" s="33">
        <v>100</v>
      </c>
      <c r="FY124" s="33" t="s">
        <v>289</v>
      </c>
      <c r="FZ124" s="33" t="s">
        <v>289</v>
      </c>
      <c r="GA124" s="33" t="s">
        <v>289</v>
      </c>
      <c r="GB124" s="33" t="s">
        <v>289</v>
      </c>
      <c r="GC124" s="33" t="s">
        <v>289</v>
      </c>
      <c r="GD124" s="33" t="s">
        <v>289</v>
      </c>
      <c r="GE124" s="33" t="s">
        <v>112</v>
      </c>
      <c r="GF124" s="33" t="s">
        <v>3047</v>
      </c>
      <c r="GG124" s="33">
        <v>1</v>
      </c>
      <c r="GH124" s="33">
        <v>0</v>
      </c>
      <c r="GI124" s="33">
        <v>0</v>
      </c>
      <c r="GJ124" s="33">
        <v>0</v>
      </c>
      <c r="GK124" s="33">
        <v>1</v>
      </c>
      <c r="GL124" s="33">
        <v>0</v>
      </c>
      <c r="GM124" s="33">
        <v>0</v>
      </c>
      <c r="GN124" s="33">
        <v>0</v>
      </c>
      <c r="GO124" s="33">
        <v>0</v>
      </c>
      <c r="GP124" s="33">
        <v>0</v>
      </c>
      <c r="GQ124" s="33">
        <v>0</v>
      </c>
      <c r="GR124" s="33">
        <v>0</v>
      </c>
      <c r="GS124" s="33">
        <v>0</v>
      </c>
      <c r="GT124" s="33">
        <v>0</v>
      </c>
      <c r="GU124" s="33">
        <v>0</v>
      </c>
      <c r="GV124" s="33">
        <v>0</v>
      </c>
      <c r="GW124" s="33" t="s">
        <v>289</v>
      </c>
      <c r="GX124" s="33" t="s">
        <v>2933</v>
      </c>
      <c r="GY124" s="33">
        <v>1</v>
      </c>
      <c r="GZ124" s="33">
        <v>0</v>
      </c>
      <c r="HA124" s="33">
        <v>0</v>
      </c>
      <c r="HB124" s="33">
        <v>0</v>
      </c>
      <c r="HC124" s="33">
        <v>0</v>
      </c>
      <c r="HD124" s="33">
        <v>1</v>
      </c>
      <c r="HE124" s="33">
        <v>0</v>
      </c>
      <c r="HF124" s="33">
        <v>0</v>
      </c>
      <c r="HG124" s="33" t="s">
        <v>112</v>
      </c>
      <c r="HH124" s="33" t="s">
        <v>126</v>
      </c>
      <c r="HI124" s="33" t="s">
        <v>173</v>
      </c>
      <c r="HJ124" s="33" t="s">
        <v>117</v>
      </c>
      <c r="HK124" s="33" t="s">
        <v>140</v>
      </c>
      <c r="HL124" s="33" t="s">
        <v>289</v>
      </c>
      <c r="HM124" s="33" t="s">
        <v>289</v>
      </c>
      <c r="HN124" s="33" t="s">
        <v>289</v>
      </c>
      <c r="HO124" s="33" t="s">
        <v>289</v>
      </c>
      <c r="HP124" s="33" t="s">
        <v>289</v>
      </c>
      <c r="HQ124" s="33" t="s">
        <v>289</v>
      </c>
      <c r="HR124" s="33" t="s">
        <v>289</v>
      </c>
      <c r="HS124" s="33" t="s">
        <v>289</v>
      </c>
      <c r="HT124" s="33" t="s">
        <v>289</v>
      </c>
      <c r="HU124" s="33" t="s">
        <v>289</v>
      </c>
      <c r="HV124" s="33" t="s">
        <v>289</v>
      </c>
      <c r="HW124" s="33" t="s">
        <v>289</v>
      </c>
      <c r="HX124" s="33" t="s">
        <v>289</v>
      </c>
      <c r="HY124" s="33" t="s">
        <v>289</v>
      </c>
      <c r="HZ124" s="33" t="s">
        <v>289</v>
      </c>
      <c r="IA124" s="33" t="s">
        <v>289</v>
      </c>
      <c r="IB124" s="33" t="s">
        <v>289</v>
      </c>
      <c r="IC124" s="33" t="s">
        <v>289</v>
      </c>
      <c r="ID124" s="33" t="s">
        <v>289</v>
      </c>
      <c r="IE124" s="33" t="s">
        <v>289</v>
      </c>
      <c r="IF124" s="33" t="s">
        <v>289</v>
      </c>
      <c r="IG124" s="33" t="s">
        <v>289</v>
      </c>
      <c r="IH124" s="33" t="s">
        <v>289</v>
      </c>
      <c r="II124" s="33" t="s">
        <v>289</v>
      </c>
      <c r="IJ124" s="33" t="s">
        <v>289</v>
      </c>
      <c r="IK124" s="33" t="s">
        <v>289</v>
      </c>
      <c r="IL124" s="33" t="s">
        <v>289</v>
      </c>
      <c r="IM124" s="33" t="s">
        <v>289</v>
      </c>
      <c r="IN124" s="33" t="s">
        <v>289</v>
      </c>
      <c r="IO124" s="33" t="s">
        <v>289</v>
      </c>
      <c r="IP124" s="33" t="s">
        <v>289</v>
      </c>
      <c r="IQ124" s="33" t="s">
        <v>289</v>
      </c>
      <c r="IR124" s="33"/>
      <c r="IS124" s="33"/>
      <c r="IT124" s="33"/>
      <c r="IU124" s="33"/>
      <c r="IV124" s="33"/>
      <c r="IW124" s="33" t="s">
        <v>3048</v>
      </c>
      <c r="IX124" s="33" t="s">
        <v>289</v>
      </c>
      <c r="IY124" s="33">
        <v>154200685</v>
      </c>
      <c r="IZ124" s="33" t="s">
        <v>3049</v>
      </c>
      <c r="JA124" s="33" t="s">
        <v>3050</v>
      </c>
      <c r="JB124" s="33" t="s">
        <v>289</v>
      </c>
      <c r="JC124" s="33">
        <v>122</v>
      </c>
    </row>
    <row r="125" spans="2:263" x14ac:dyDescent="0.35">
      <c r="B125" s="33" t="s">
        <v>3054</v>
      </c>
      <c r="C125" s="33" t="s">
        <v>3051</v>
      </c>
      <c r="D125" s="33" t="s">
        <v>3052</v>
      </c>
      <c r="E125" s="33" t="s">
        <v>2379</v>
      </c>
      <c r="F125" s="33"/>
      <c r="G125" s="33"/>
      <c r="H125" s="33" t="s">
        <v>289</v>
      </c>
      <c r="I125" s="33" t="s">
        <v>2379</v>
      </c>
      <c r="J125" s="33" t="s">
        <v>166</v>
      </c>
      <c r="K125" s="33" t="s">
        <v>289</v>
      </c>
      <c r="L125" s="33" t="s">
        <v>167</v>
      </c>
      <c r="M125" s="33" t="s">
        <v>166</v>
      </c>
      <c r="N125" s="33" t="s">
        <v>166</v>
      </c>
      <c r="O125" s="33" t="s">
        <v>178</v>
      </c>
      <c r="P125" s="33" t="s">
        <v>289</v>
      </c>
      <c r="Q125" s="33" t="s">
        <v>126</v>
      </c>
      <c r="R125" s="33" t="s">
        <v>169</v>
      </c>
      <c r="S125" s="33" t="s">
        <v>1321</v>
      </c>
      <c r="T125" s="33" t="s">
        <v>170</v>
      </c>
      <c r="U125" s="33" t="s">
        <v>169</v>
      </c>
      <c r="V125" s="33" t="s">
        <v>1320</v>
      </c>
      <c r="W125" s="33" t="s">
        <v>1321</v>
      </c>
      <c r="X125" s="33" t="s">
        <v>171</v>
      </c>
      <c r="Y125" s="33" t="s">
        <v>289</v>
      </c>
      <c r="Z125" s="34" t="s">
        <v>171</v>
      </c>
      <c r="AA125" s="33" t="s">
        <v>2492</v>
      </c>
      <c r="AB125" s="33" t="s">
        <v>289</v>
      </c>
      <c r="AC125" s="34" t="s">
        <v>2492</v>
      </c>
      <c r="AD125" s="33" t="s">
        <v>2361</v>
      </c>
      <c r="AE125" s="33" t="s">
        <v>172</v>
      </c>
      <c r="AF125" s="33" t="s">
        <v>2492</v>
      </c>
      <c r="AG125" s="33" t="s">
        <v>2492</v>
      </c>
      <c r="AH125" s="33" t="s">
        <v>2452</v>
      </c>
      <c r="AI125" s="33" t="s">
        <v>112</v>
      </c>
      <c r="AJ125" s="33" t="s">
        <v>289</v>
      </c>
      <c r="AK125" s="33" t="s">
        <v>112</v>
      </c>
      <c r="AL125" s="33" t="s">
        <v>289</v>
      </c>
      <c r="AM125" s="33" t="s">
        <v>2340</v>
      </c>
      <c r="AN125" s="33" t="s">
        <v>289</v>
      </c>
      <c r="AO125" s="33" t="s">
        <v>289</v>
      </c>
      <c r="AP125" s="33" t="s">
        <v>289</v>
      </c>
      <c r="AQ125" s="33" t="s">
        <v>289</v>
      </c>
      <c r="AR125" s="33" t="s">
        <v>289</v>
      </c>
      <c r="AS125" s="33" t="s">
        <v>289</v>
      </c>
      <c r="AT125" s="33" t="s">
        <v>289</v>
      </c>
      <c r="AU125" s="33" t="s">
        <v>289</v>
      </c>
      <c r="AV125" s="33" t="s">
        <v>289</v>
      </c>
      <c r="AW125" s="33" t="s">
        <v>289</v>
      </c>
      <c r="AX125" s="33" t="s">
        <v>289</v>
      </c>
      <c r="AY125" s="33" t="s">
        <v>289</v>
      </c>
      <c r="AZ125" s="33" t="s">
        <v>289</v>
      </c>
      <c r="BA125" s="33" t="s">
        <v>289</v>
      </c>
      <c r="BB125" s="33" t="s">
        <v>289</v>
      </c>
      <c r="BC125" s="33" t="s">
        <v>289</v>
      </c>
      <c r="BD125" s="33" t="s">
        <v>289</v>
      </c>
      <c r="BE125" s="33" t="s">
        <v>289</v>
      </c>
      <c r="BF125" s="33" t="s">
        <v>289</v>
      </c>
      <c r="BG125" s="33" t="s">
        <v>289</v>
      </c>
      <c r="BH125" s="33" t="s">
        <v>289</v>
      </c>
      <c r="BI125" s="33" t="s">
        <v>289</v>
      </c>
      <c r="BJ125" s="33" t="s">
        <v>289</v>
      </c>
      <c r="BK125" s="33" t="s">
        <v>289</v>
      </c>
      <c r="BL125" s="33" t="s">
        <v>289</v>
      </c>
      <c r="BM125" s="33" t="s">
        <v>289</v>
      </c>
      <c r="BN125" s="33" t="s">
        <v>289</v>
      </c>
      <c r="BO125" s="33" t="s">
        <v>289</v>
      </c>
      <c r="BP125" s="33" t="s">
        <v>289</v>
      </c>
      <c r="BQ125" s="33" t="s">
        <v>289</v>
      </c>
      <c r="BR125" s="33" t="s">
        <v>289</v>
      </c>
      <c r="BS125" s="33" t="s">
        <v>289</v>
      </c>
      <c r="BT125" s="33" t="s">
        <v>289</v>
      </c>
      <c r="BU125" s="33" t="s">
        <v>289</v>
      </c>
      <c r="BV125" s="33" t="s">
        <v>289</v>
      </c>
      <c r="BW125" s="33" t="s">
        <v>289</v>
      </c>
      <c r="BX125" s="33" t="s">
        <v>289</v>
      </c>
      <c r="BY125" s="33" t="s">
        <v>289</v>
      </c>
      <c r="BZ125" s="33" t="s">
        <v>289</v>
      </c>
      <c r="CA125" s="33" t="s">
        <v>289</v>
      </c>
      <c r="CB125" s="33" t="s">
        <v>289</v>
      </c>
      <c r="CC125" s="33" t="s">
        <v>289</v>
      </c>
      <c r="CD125" s="33" t="s">
        <v>289</v>
      </c>
      <c r="CE125" s="33" t="s">
        <v>289</v>
      </c>
      <c r="CF125" s="33" t="s">
        <v>289</v>
      </c>
      <c r="CG125" s="33" t="s">
        <v>289</v>
      </c>
      <c r="CH125" s="33" t="s">
        <v>289</v>
      </c>
      <c r="CI125" s="33" t="s">
        <v>289</v>
      </c>
      <c r="CJ125" s="33" t="s">
        <v>289</v>
      </c>
      <c r="CK125" s="33" t="s">
        <v>289</v>
      </c>
      <c r="CL125" s="33" t="s">
        <v>289</v>
      </c>
      <c r="CM125" s="33" t="s">
        <v>289</v>
      </c>
      <c r="CN125" s="33" t="s">
        <v>289</v>
      </c>
      <c r="CO125" s="33" t="s">
        <v>289</v>
      </c>
      <c r="CP125" s="33" t="s">
        <v>289</v>
      </c>
      <c r="CQ125" s="33" t="s">
        <v>289</v>
      </c>
      <c r="CR125" s="33" t="s">
        <v>289</v>
      </c>
      <c r="CS125" s="33" t="s">
        <v>289</v>
      </c>
      <c r="CT125" s="33" t="s">
        <v>289</v>
      </c>
      <c r="CU125" s="33" t="s">
        <v>289</v>
      </c>
      <c r="CV125" s="33" t="s">
        <v>289</v>
      </c>
      <c r="CW125" s="33" t="s">
        <v>289</v>
      </c>
      <c r="CX125" s="33" t="s">
        <v>289</v>
      </c>
      <c r="CY125" s="33" t="s">
        <v>289</v>
      </c>
      <c r="CZ125" s="33" t="s">
        <v>289</v>
      </c>
      <c r="DA125" s="33" t="s">
        <v>289</v>
      </c>
      <c r="DB125" s="33" t="s">
        <v>289</v>
      </c>
      <c r="DC125" s="33" t="s">
        <v>289</v>
      </c>
      <c r="DD125" s="33" t="s">
        <v>289</v>
      </c>
      <c r="DE125" s="33" t="s">
        <v>289</v>
      </c>
      <c r="DF125" s="33" t="s">
        <v>289</v>
      </c>
      <c r="DG125" s="33" t="s">
        <v>289</v>
      </c>
      <c r="DH125" s="33" t="s">
        <v>289</v>
      </c>
      <c r="DI125" s="33" t="s">
        <v>289</v>
      </c>
      <c r="DJ125" s="33" t="s">
        <v>289</v>
      </c>
      <c r="DK125" s="33" t="s">
        <v>289</v>
      </c>
      <c r="DL125" s="33" t="s">
        <v>289</v>
      </c>
      <c r="DM125" s="33" t="s">
        <v>289</v>
      </c>
      <c r="DN125" s="33" t="s">
        <v>289</v>
      </c>
      <c r="DO125" s="33" t="s">
        <v>289</v>
      </c>
      <c r="DP125" s="33" t="s">
        <v>289</v>
      </c>
      <c r="DQ125" s="33" t="s">
        <v>289</v>
      </c>
      <c r="DR125" s="33" t="s">
        <v>289</v>
      </c>
      <c r="DS125" s="33" t="s">
        <v>289</v>
      </c>
      <c r="DT125" s="33" t="s">
        <v>289</v>
      </c>
      <c r="DU125" s="33" t="s">
        <v>289</v>
      </c>
      <c r="DV125" s="33" t="s">
        <v>289</v>
      </c>
      <c r="DW125" s="33" t="s">
        <v>289</v>
      </c>
      <c r="DX125" s="33" t="s">
        <v>289</v>
      </c>
      <c r="DY125" s="33" t="s">
        <v>289</v>
      </c>
      <c r="DZ125" s="33" t="s">
        <v>289</v>
      </c>
      <c r="EA125" s="33" t="s">
        <v>289</v>
      </c>
      <c r="EB125" s="33" t="s">
        <v>289</v>
      </c>
      <c r="EC125" s="33" t="s">
        <v>289</v>
      </c>
      <c r="ED125" s="33" t="s">
        <v>289</v>
      </c>
      <c r="EE125" s="33" t="s">
        <v>289</v>
      </c>
      <c r="EF125" s="33" t="s">
        <v>289</v>
      </c>
      <c r="EG125" s="33" t="s">
        <v>289</v>
      </c>
      <c r="EH125" s="33" t="s">
        <v>289</v>
      </c>
      <c r="EI125" s="33" t="s">
        <v>289</v>
      </c>
      <c r="EJ125" s="33" t="s">
        <v>289</v>
      </c>
      <c r="EK125" s="33" t="s">
        <v>289</v>
      </c>
      <c r="EL125" s="33" t="s">
        <v>289</v>
      </c>
      <c r="EM125" s="33" t="s">
        <v>289</v>
      </c>
      <c r="EN125" s="33" t="s">
        <v>289</v>
      </c>
      <c r="EO125" s="33" t="s">
        <v>289</v>
      </c>
      <c r="EP125" s="33" t="s">
        <v>289</v>
      </c>
      <c r="EQ125" s="33" t="s">
        <v>289</v>
      </c>
      <c r="ER125" s="33" t="s">
        <v>289</v>
      </c>
      <c r="ES125" s="33" t="s">
        <v>289</v>
      </c>
      <c r="ET125" s="33" t="s">
        <v>289</v>
      </c>
      <c r="EU125" s="33" t="s">
        <v>289</v>
      </c>
      <c r="EV125" s="33" t="s">
        <v>289</v>
      </c>
      <c r="EW125" s="33" t="s">
        <v>289</v>
      </c>
      <c r="EX125" s="33" t="s">
        <v>289</v>
      </c>
      <c r="EY125" s="33" t="s">
        <v>289</v>
      </c>
      <c r="EZ125" s="33" t="s">
        <v>289</v>
      </c>
      <c r="FA125" s="33" t="s">
        <v>289</v>
      </c>
      <c r="FB125" s="33" t="s">
        <v>289</v>
      </c>
      <c r="FC125" s="34" t="s">
        <v>289</v>
      </c>
      <c r="FD125" s="34" t="s">
        <v>289</v>
      </c>
      <c r="FE125" s="33" t="s">
        <v>289</v>
      </c>
      <c r="FF125" s="33" t="s">
        <v>289</v>
      </c>
      <c r="FG125" s="33" t="s">
        <v>289</v>
      </c>
      <c r="FH125" s="33" t="s">
        <v>289</v>
      </c>
      <c r="FI125" s="33" t="s">
        <v>289</v>
      </c>
      <c r="FJ125" s="33" t="s">
        <v>289</v>
      </c>
      <c r="FK125" s="33" t="s">
        <v>289</v>
      </c>
      <c r="FL125" s="34" t="s">
        <v>289</v>
      </c>
      <c r="FM125" s="33" t="s">
        <v>289</v>
      </c>
      <c r="FN125" s="34" t="s">
        <v>289</v>
      </c>
      <c r="FO125" s="33" t="s">
        <v>289</v>
      </c>
      <c r="FP125" s="33" t="s">
        <v>289</v>
      </c>
      <c r="FQ125" s="33" t="s">
        <v>289</v>
      </c>
      <c r="FR125" s="33" t="s">
        <v>289</v>
      </c>
      <c r="FS125" s="33" t="s">
        <v>289</v>
      </c>
      <c r="FT125" s="33" t="s">
        <v>289</v>
      </c>
      <c r="FU125" s="33" t="s">
        <v>289</v>
      </c>
      <c r="FV125" s="33" t="s">
        <v>289</v>
      </c>
      <c r="FW125" s="33" t="s">
        <v>289</v>
      </c>
      <c r="FX125" s="33" t="s">
        <v>289</v>
      </c>
      <c r="FY125" s="33" t="s">
        <v>289</v>
      </c>
      <c r="FZ125" s="33" t="s">
        <v>289</v>
      </c>
      <c r="GA125" s="33" t="s">
        <v>289</v>
      </c>
      <c r="GB125" s="33" t="s">
        <v>289</v>
      </c>
      <c r="GC125" s="33" t="s">
        <v>289</v>
      </c>
      <c r="GD125" s="33" t="s">
        <v>289</v>
      </c>
      <c r="GE125" s="33" t="s">
        <v>289</v>
      </c>
      <c r="GF125" s="33" t="s">
        <v>289</v>
      </c>
      <c r="GG125" s="33" t="s">
        <v>289</v>
      </c>
      <c r="GH125" s="33" t="s">
        <v>289</v>
      </c>
      <c r="GI125" s="33" t="s">
        <v>289</v>
      </c>
      <c r="GJ125" s="33" t="s">
        <v>289</v>
      </c>
      <c r="GK125" s="33" t="s">
        <v>289</v>
      </c>
      <c r="GL125" s="33" t="s">
        <v>289</v>
      </c>
      <c r="GM125" s="33" t="s">
        <v>289</v>
      </c>
      <c r="GN125" s="33" t="s">
        <v>289</v>
      </c>
      <c r="GO125" s="33" t="s">
        <v>289</v>
      </c>
      <c r="GP125" s="33" t="s">
        <v>289</v>
      </c>
      <c r="GQ125" s="33" t="s">
        <v>289</v>
      </c>
      <c r="GR125" s="33" t="s">
        <v>289</v>
      </c>
      <c r="GS125" s="33" t="s">
        <v>289</v>
      </c>
      <c r="GT125" s="33" t="s">
        <v>289</v>
      </c>
      <c r="GU125" s="33" t="s">
        <v>289</v>
      </c>
      <c r="GV125" s="33" t="s">
        <v>289</v>
      </c>
      <c r="GW125" s="33" t="s">
        <v>289</v>
      </c>
      <c r="GX125" s="33" t="s">
        <v>289</v>
      </c>
      <c r="GY125" s="33" t="s">
        <v>289</v>
      </c>
      <c r="GZ125" s="33" t="s">
        <v>289</v>
      </c>
      <c r="HA125" s="33" t="s">
        <v>289</v>
      </c>
      <c r="HB125" s="33" t="s">
        <v>289</v>
      </c>
      <c r="HC125" s="33" t="s">
        <v>289</v>
      </c>
      <c r="HD125" s="33" t="s">
        <v>289</v>
      </c>
      <c r="HE125" s="33" t="s">
        <v>289</v>
      </c>
      <c r="HF125" s="33" t="s">
        <v>289</v>
      </c>
      <c r="HG125" s="33" t="s">
        <v>289</v>
      </c>
      <c r="HH125" s="33" t="s">
        <v>289</v>
      </c>
      <c r="HI125" s="33" t="s">
        <v>289</v>
      </c>
      <c r="HJ125" s="33" t="s">
        <v>289</v>
      </c>
      <c r="HK125" s="33" t="s">
        <v>289</v>
      </c>
      <c r="HL125" s="33" t="s">
        <v>2453</v>
      </c>
      <c r="HM125" s="33" t="s">
        <v>289</v>
      </c>
      <c r="HN125" s="33" t="s">
        <v>2773</v>
      </c>
      <c r="HO125" s="33" t="s">
        <v>289</v>
      </c>
      <c r="HP125" s="33" t="s">
        <v>2774</v>
      </c>
      <c r="HQ125" s="33" t="s">
        <v>2775</v>
      </c>
      <c r="HR125" s="33" t="s">
        <v>2775</v>
      </c>
      <c r="HS125" s="33" t="s">
        <v>2457</v>
      </c>
      <c r="HT125" s="33" t="s">
        <v>745</v>
      </c>
      <c r="HU125" s="33" t="s">
        <v>2458</v>
      </c>
      <c r="HV125" s="33" t="s">
        <v>289</v>
      </c>
      <c r="HW125" s="33" t="s">
        <v>289</v>
      </c>
      <c r="HX125" s="33" t="s">
        <v>289</v>
      </c>
      <c r="HY125" s="33" t="s">
        <v>289</v>
      </c>
      <c r="HZ125" s="33" t="s">
        <v>289</v>
      </c>
      <c r="IA125" s="33">
        <v>0</v>
      </c>
      <c r="IB125" s="33" t="s">
        <v>289</v>
      </c>
      <c r="IC125" s="33" t="s">
        <v>176</v>
      </c>
      <c r="ID125" s="33">
        <v>0</v>
      </c>
      <c r="IE125" s="33" t="s">
        <v>117</v>
      </c>
      <c r="IF125" s="33" t="s">
        <v>289</v>
      </c>
      <c r="IG125" s="33" t="s">
        <v>289</v>
      </c>
      <c r="IH125" s="33" t="s">
        <v>289</v>
      </c>
      <c r="II125" s="33" t="s">
        <v>289</v>
      </c>
      <c r="IJ125" s="33" t="s">
        <v>289</v>
      </c>
      <c r="IK125" s="33" t="s">
        <v>289</v>
      </c>
      <c r="IL125" s="33" t="s">
        <v>289</v>
      </c>
      <c r="IM125" s="33" t="s">
        <v>289</v>
      </c>
      <c r="IN125" s="33" t="s">
        <v>289</v>
      </c>
      <c r="IO125" s="33" t="s">
        <v>289</v>
      </c>
      <c r="IP125" s="33" t="s">
        <v>289</v>
      </c>
      <c r="IQ125" s="33" t="s">
        <v>289</v>
      </c>
      <c r="IR125" s="33"/>
      <c r="IS125" s="33"/>
      <c r="IT125" s="33"/>
      <c r="IU125" s="33"/>
      <c r="IV125" s="33"/>
      <c r="IW125" s="33" t="s">
        <v>289</v>
      </c>
      <c r="IX125" s="33" t="s">
        <v>289</v>
      </c>
      <c r="IY125" s="33">
        <v>154206353</v>
      </c>
      <c r="IZ125" s="33" t="s">
        <v>3054</v>
      </c>
      <c r="JA125" s="33" t="s">
        <v>3055</v>
      </c>
      <c r="JB125" s="33" t="s">
        <v>289</v>
      </c>
      <c r="JC125" s="33">
        <v>125</v>
      </c>
    </row>
    <row r="126" spans="2:263" x14ac:dyDescent="0.35">
      <c r="B126" s="33" t="s">
        <v>3059</v>
      </c>
      <c r="C126" s="33" t="s">
        <v>3056</v>
      </c>
      <c r="D126" s="33" t="s">
        <v>3057</v>
      </c>
      <c r="E126" s="33" t="s">
        <v>2379</v>
      </c>
      <c r="F126" s="33"/>
      <c r="G126" s="33"/>
      <c r="H126" s="33">
        <v>0</v>
      </c>
      <c r="I126" s="33" t="s">
        <v>2379</v>
      </c>
      <c r="J126" s="33" t="s">
        <v>198</v>
      </c>
      <c r="K126" s="33" t="s">
        <v>289</v>
      </c>
      <c r="L126" s="33" t="s">
        <v>199</v>
      </c>
      <c r="M126" s="33" t="s">
        <v>198</v>
      </c>
      <c r="N126" s="33" t="s">
        <v>198</v>
      </c>
      <c r="O126" s="33" t="s">
        <v>206</v>
      </c>
      <c r="P126" s="33" t="s">
        <v>289</v>
      </c>
      <c r="Q126" s="33" t="s">
        <v>120</v>
      </c>
      <c r="R126" s="33" t="s">
        <v>122</v>
      </c>
      <c r="S126" s="33" t="s">
        <v>998</v>
      </c>
      <c r="T126" s="33" t="s">
        <v>207</v>
      </c>
      <c r="U126" s="33" t="s">
        <v>122</v>
      </c>
      <c r="V126" s="33" t="s">
        <v>997</v>
      </c>
      <c r="W126" s="33" t="s">
        <v>998</v>
      </c>
      <c r="X126" s="33" t="s">
        <v>2413</v>
      </c>
      <c r="Y126" s="33" t="s">
        <v>289</v>
      </c>
      <c r="Z126" s="34" t="s">
        <v>2413</v>
      </c>
      <c r="AA126" s="33" t="s">
        <v>2414</v>
      </c>
      <c r="AB126" s="33" t="s">
        <v>289</v>
      </c>
      <c r="AC126" s="34" t="s">
        <v>2414</v>
      </c>
      <c r="AD126" s="33" t="s">
        <v>2361</v>
      </c>
      <c r="AE126" s="33" t="s">
        <v>208</v>
      </c>
      <c r="AF126" s="33" t="s">
        <v>2414</v>
      </c>
      <c r="AG126" s="33" t="s">
        <v>2414</v>
      </c>
      <c r="AH126" s="33" t="s">
        <v>2327</v>
      </c>
      <c r="AI126" s="33" t="s">
        <v>112</v>
      </c>
      <c r="AJ126" s="33" t="s">
        <v>289</v>
      </c>
      <c r="AK126" s="33" t="s">
        <v>112</v>
      </c>
      <c r="AL126" s="33" t="s">
        <v>289</v>
      </c>
      <c r="AM126" s="33" t="s">
        <v>2340</v>
      </c>
      <c r="AN126" s="33" t="s">
        <v>289</v>
      </c>
      <c r="AO126" s="33" t="s">
        <v>289</v>
      </c>
      <c r="AP126" s="33" t="s">
        <v>2350</v>
      </c>
      <c r="AQ126" s="33" t="s">
        <v>289</v>
      </c>
      <c r="AR126" s="33" t="s">
        <v>114</v>
      </c>
      <c r="AS126" s="33">
        <v>1</v>
      </c>
      <c r="AT126" s="33">
        <v>0</v>
      </c>
      <c r="AU126" s="33">
        <v>0</v>
      </c>
      <c r="AV126" s="33" t="s">
        <v>113</v>
      </c>
      <c r="AW126" s="33" t="s">
        <v>2351</v>
      </c>
      <c r="AX126" s="33" t="s">
        <v>3058</v>
      </c>
      <c r="AY126" s="33">
        <v>1</v>
      </c>
      <c r="AZ126" s="33">
        <v>1</v>
      </c>
      <c r="BA126" s="33">
        <v>1</v>
      </c>
      <c r="BB126" s="33">
        <v>0</v>
      </c>
      <c r="BC126" s="33">
        <v>0</v>
      </c>
      <c r="BD126" s="33">
        <v>0</v>
      </c>
      <c r="BE126" s="33">
        <v>0</v>
      </c>
      <c r="BF126" s="33">
        <v>0</v>
      </c>
      <c r="BG126" s="33">
        <v>0</v>
      </c>
      <c r="BH126" s="33">
        <v>0</v>
      </c>
      <c r="BI126" s="33" t="s">
        <v>289</v>
      </c>
      <c r="BJ126" s="33" t="s">
        <v>135</v>
      </c>
      <c r="BK126" s="33" t="s">
        <v>151</v>
      </c>
      <c r="BL126" s="33" t="s">
        <v>2362</v>
      </c>
      <c r="BM126" s="33">
        <v>1</v>
      </c>
      <c r="BN126" s="33">
        <v>1</v>
      </c>
      <c r="BO126" s="33">
        <v>1</v>
      </c>
      <c r="BP126" s="33">
        <v>1</v>
      </c>
      <c r="BQ126" s="33">
        <v>1</v>
      </c>
      <c r="BR126" s="33">
        <v>1</v>
      </c>
      <c r="BS126" s="33">
        <v>1</v>
      </c>
      <c r="BT126" s="33">
        <v>0</v>
      </c>
      <c r="BU126" s="33" t="s">
        <v>2353</v>
      </c>
      <c r="BV126" s="33">
        <v>175</v>
      </c>
      <c r="BW126" s="33">
        <v>87.5</v>
      </c>
      <c r="BX126" s="33" t="s">
        <v>112</v>
      </c>
      <c r="BY126" s="33">
        <v>250</v>
      </c>
      <c r="BZ126" s="33">
        <v>96.153846153846104</v>
      </c>
      <c r="CA126" s="33" t="s">
        <v>112</v>
      </c>
      <c r="CB126" s="33">
        <v>225</v>
      </c>
      <c r="CC126" s="33">
        <v>97.826086956521706</v>
      </c>
      <c r="CD126" s="33" t="s">
        <v>112</v>
      </c>
      <c r="CE126" s="33">
        <v>250</v>
      </c>
      <c r="CF126" s="33">
        <v>86.2068965517241</v>
      </c>
      <c r="CG126" s="33" t="s">
        <v>112</v>
      </c>
      <c r="CH126" s="33">
        <v>500</v>
      </c>
      <c r="CI126" s="33">
        <v>208.333333333333</v>
      </c>
      <c r="CJ126" s="33" t="s">
        <v>117</v>
      </c>
      <c r="CK126" s="33">
        <v>550</v>
      </c>
      <c r="CL126" s="33">
        <v>229.16666670000001</v>
      </c>
      <c r="CM126" s="33" t="s">
        <v>112</v>
      </c>
      <c r="CN126" s="33" t="s">
        <v>112</v>
      </c>
      <c r="CO126" s="33">
        <v>550</v>
      </c>
      <c r="CP126" s="33" t="s">
        <v>289</v>
      </c>
      <c r="CQ126" s="33" t="s">
        <v>289</v>
      </c>
      <c r="CR126" s="33" t="s">
        <v>289</v>
      </c>
      <c r="CS126" s="33" t="s">
        <v>289</v>
      </c>
      <c r="CT126" s="33" t="s">
        <v>289</v>
      </c>
      <c r="CU126" s="33" t="s">
        <v>289</v>
      </c>
      <c r="CV126" s="33" t="s">
        <v>176</v>
      </c>
      <c r="CW126" s="33">
        <v>550</v>
      </c>
      <c r="CX126" s="33" t="s">
        <v>112</v>
      </c>
      <c r="CY126" s="33" t="s">
        <v>117</v>
      </c>
      <c r="CZ126" s="33" t="s">
        <v>289</v>
      </c>
      <c r="DA126" s="33" t="s">
        <v>289</v>
      </c>
      <c r="DB126" s="33" t="s">
        <v>289</v>
      </c>
      <c r="DC126" s="33" t="s">
        <v>289</v>
      </c>
      <c r="DD126" s="33" t="s">
        <v>289</v>
      </c>
      <c r="DE126" s="33" t="s">
        <v>289</v>
      </c>
      <c r="DF126" s="33" t="s">
        <v>289</v>
      </c>
      <c r="DG126" s="33" t="s">
        <v>289</v>
      </c>
      <c r="DH126" s="33" t="s">
        <v>289</v>
      </c>
      <c r="DI126" s="33" t="s">
        <v>289</v>
      </c>
      <c r="DJ126" s="33" t="s">
        <v>289</v>
      </c>
      <c r="DK126" s="33" t="s">
        <v>289</v>
      </c>
      <c r="DL126" s="33" t="s">
        <v>289</v>
      </c>
      <c r="DM126" s="33" t="s">
        <v>289</v>
      </c>
      <c r="DN126" s="33" t="s">
        <v>289</v>
      </c>
      <c r="DO126" s="33" t="s">
        <v>289</v>
      </c>
      <c r="DP126" s="33" t="s">
        <v>289</v>
      </c>
      <c r="DQ126" s="33" t="s">
        <v>289</v>
      </c>
      <c r="DR126" s="33" t="s">
        <v>289</v>
      </c>
      <c r="DS126" s="33" t="s">
        <v>289</v>
      </c>
      <c r="DT126" s="33" t="s">
        <v>289</v>
      </c>
      <c r="DU126" s="33" t="s">
        <v>289</v>
      </c>
      <c r="DV126" s="33" t="s">
        <v>289</v>
      </c>
      <c r="DW126" s="33" t="s">
        <v>289</v>
      </c>
      <c r="DX126" s="33" t="s">
        <v>289</v>
      </c>
      <c r="DY126" s="33" t="s">
        <v>289</v>
      </c>
      <c r="DZ126" s="33" t="s">
        <v>289</v>
      </c>
      <c r="EA126" s="33" t="s">
        <v>289</v>
      </c>
      <c r="EB126" s="33" t="s">
        <v>112</v>
      </c>
      <c r="EC126" s="33" t="s">
        <v>120</v>
      </c>
      <c r="ED126" s="33" t="s">
        <v>122</v>
      </c>
      <c r="EE126" s="33" t="s">
        <v>112</v>
      </c>
      <c r="EF126" s="33" t="s">
        <v>117</v>
      </c>
      <c r="EG126" s="33" t="s">
        <v>289</v>
      </c>
      <c r="EH126" s="33" t="s">
        <v>289</v>
      </c>
      <c r="EI126" s="33" t="s">
        <v>289</v>
      </c>
      <c r="EJ126" s="33" t="s">
        <v>289</v>
      </c>
      <c r="EK126" s="33" t="s">
        <v>289</v>
      </c>
      <c r="EL126" s="33" t="s">
        <v>289</v>
      </c>
      <c r="EM126" s="33" t="s">
        <v>289</v>
      </c>
      <c r="EN126" s="33" t="s">
        <v>289</v>
      </c>
      <c r="EO126" s="33" t="s">
        <v>289</v>
      </c>
      <c r="EP126" s="33" t="s">
        <v>289</v>
      </c>
      <c r="EQ126" s="33" t="s">
        <v>289</v>
      </c>
      <c r="ER126" s="33" t="s">
        <v>289</v>
      </c>
      <c r="ES126" s="33" t="s">
        <v>289</v>
      </c>
      <c r="ET126" s="33" t="s">
        <v>289</v>
      </c>
      <c r="EU126" s="33" t="s">
        <v>289</v>
      </c>
      <c r="EV126" s="33" t="s">
        <v>289</v>
      </c>
      <c r="EW126" s="33" t="s">
        <v>289</v>
      </c>
      <c r="EX126" s="33" t="s">
        <v>289</v>
      </c>
      <c r="EY126" s="33" t="s">
        <v>289</v>
      </c>
      <c r="EZ126" s="33" t="s">
        <v>289</v>
      </c>
      <c r="FA126" s="33" t="s">
        <v>289</v>
      </c>
      <c r="FB126" s="33" t="s">
        <v>289</v>
      </c>
      <c r="FC126" s="34" t="s">
        <v>289</v>
      </c>
      <c r="FD126" s="34" t="s">
        <v>289</v>
      </c>
      <c r="FE126" s="33" t="s">
        <v>289</v>
      </c>
      <c r="FF126" s="33" t="s">
        <v>289</v>
      </c>
      <c r="FG126" s="33" t="s">
        <v>289</v>
      </c>
      <c r="FH126" s="33" t="s">
        <v>289</v>
      </c>
      <c r="FI126" s="33" t="s">
        <v>289</v>
      </c>
      <c r="FJ126" s="33" t="s">
        <v>289</v>
      </c>
      <c r="FK126" s="33" t="s">
        <v>289</v>
      </c>
      <c r="FL126" s="34" t="s">
        <v>289</v>
      </c>
      <c r="FM126" s="33" t="s">
        <v>289</v>
      </c>
      <c r="FN126" s="34" t="s">
        <v>289</v>
      </c>
      <c r="FO126" s="33" t="s">
        <v>289</v>
      </c>
      <c r="FP126" s="33" t="s">
        <v>289</v>
      </c>
      <c r="FQ126" s="33" t="s">
        <v>289</v>
      </c>
      <c r="FR126" s="33" t="s">
        <v>289</v>
      </c>
      <c r="FS126" s="33" t="s">
        <v>289</v>
      </c>
      <c r="FT126" s="33" t="s">
        <v>289</v>
      </c>
      <c r="FU126" s="33" t="s">
        <v>289</v>
      </c>
      <c r="FV126" s="33" t="s">
        <v>289</v>
      </c>
      <c r="FW126" s="33" t="s">
        <v>289</v>
      </c>
      <c r="FX126" s="33" t="s">
        <v>289</v>
      </c>
      <c r="FY126" s="33" t="s">
        <v>289</v>
      </c>
      <c r="FZ126" s="33" t="s">
        <v>289</v>
      </c>
      <c r="GA126" s="33" t="s">
        <v>289</v>
      </c>
      <c r="GB126" s="33" t="s">
        <v>289</v>
      </c>
      <c r="GC126" s="33" t="s">
        <v>289</v>
      </c>
      <c r="GD126" s="33" t="s">
        <v>289</v>
      </c>
      <c r="GE126" s="33" t="s">
        <v>289</v>
      </c>
      <c r="GF126" s="33" t="s">
        <v>289</v>
      </c>
      <c r="GG126" s="33" t="s">
        <v>289</v>
      </c>
      <c r="GH126" s="33" t="s">
        <v>289</v>
      </c>
      <c r="GI126" s="33" t="s">
        <v>289</v>
      </c>
      <c r="GJ126" s="33" t="s">
        <v>289</v>
      </c>
      <c r="GK126" s="33" t="s">
        <v>289</v>
      </c>
      <c r="GL126" s="33" t="s">
        <v>289</v>
      </c>
      <c r="GM126" s="33" t="s">
        <v>289</v>
      </c>
      <c r="GN126" s="33" t="s">
        <v>289</v>
      </c>
      <c r="GO126" s="33" t="s">
        <v>289</v>
      </c>
      <c r="GP126" s="33" t="s">
        <v>289</v>
      </c>
      <c r="GQ126" s="33" t="s">
        <v>289</v>
      </c>
      <c r="GR126" s="33" t="s">
        <v>289</v>
      </c>
      <c r="GS126" s="33" t="s">
        <v>289</v>
      </c>
      <c r="GT126" s="33" t="s">
        <v>289</v>
      </c>
      <c r="GU126" s="33" t="s">
        <v>289</v>
      </c>
      <c r="GV126" s="33" t="s">
        <v>289</v>
      </c>
      <c r="GW126" s="33" t="s">
        <v>289</v>
      </c>
      <c r="GX126" s="33" t="s">
        <v>289</v>
      </c>
      <c r="GY126" s="33" t="s">
        <v>289</v>
      </c>
      <c r="GZ126" s="33" t="s">
        <v>289</v>
      </c>
      <c r="HA126" s="33" t="s">
        <v>289</v>
      </c>
      <c r="HB126" s="33" t="s">
        <v>289</v>
      </c>
      <c r="HC126" s="33" t="s">
        <v>289</v>
      </c>
      <c r="HD126" s="33" t="s">
        <v>289</v>
      </c>
      <c r="HE126" s="33" t="s">
        <v>289</v>
      </c>
      <c r="HF126" s="33" t="s">
        <v>289</v>
      </c>
      <c r="HG126" s="33" t="s">
        <v>289</v>
      </c>
      <c r="HH126" s="33" t="s">
        <v>289</v>
      </c>
      <c r="HI126" s="33" t="s">
        <v>289</v>
      </c>
      <c r="HJ126" s="33" t="s">
        <v>289</v>
      </c>
      <c r="HK126" s="33" t="s">
        <v>289</v>
      </c>
      <c r="HL126" s="33" t="s">
        <v>289</v>
      </c>
      <c r="HM126" s="33" t="s">
        <v>289</v>
      </c>
      <c r="HN126" s="33" t="s">
        <v>289</v>
      </c>
      <c r="HO126" s="33" t="s">
        <v>289</v>
      </c>
      <c r="HP126" s="33" t="s">
        <v>289</v>
      </c>
      <c r="HQ126" s="33" t="s">
        <v>289</v>
      </c>
      <c r="HR126" s="33" t="s">
        <v>289</v>
      </c>
      <c r="HS126" s="33" t="s">
        <v>289</v>
      </c>
      <c r="HT126" s="33" t="s">
        <v>289</v>
      </c>
      <c r="HU126" s="33" t="s">
        <v>289</v>
      </c>
      <c r="HV126" s="33" t="s">
        <v>289</v>
      </c>
      <c r="HW126" s="33" t="s">
        <v>289</v>
      </c>
      <c r="HX126" s="33" t="s">
        <v>289</v>
      </c>
      <c r="HY126" s="33" t="s">
        <v>289</v>
      </c>
      <c r="HZ126" s="33" t="s">
        <v>289</v>
      </c>
      <c r="IA126" s="33" t="s">
        <v>289</v>
      </c>
      <c r="IB126" s="33" t="s">
        <v>289</v>
      </c>
      <c r="IC126" s="33" t="s">
        <v>289</v>
      </c>
      <c r="ID126" s="33" t="s">
        <v>289</v>
      </c>
      <c r="IE126" s="33" t="s">
        <v>289</v>
      </c>
      <c r="IF126" s="33" t="s">
        <v>289</v>
      </c>
      <c r="IG126" s="33" t="s">
        <v>289</v>
      </c>
      <c r="IH126" s="33" t="s">
        <v>289</v>
      </c>
      <c r="II126" s="33" t="s">
        <v>289</v>
      </c>
      <c r="IJ126" s="33" t="s">
        <v>289</v>
      </c>
      <c r="IK126" s="33" t="s">
        <v>289</v>
      </c>
      <c r="IL126" s="33" t="s">
        <v>289</v>
      </c>
      <c r="IM126" s="33" t="s">
        <v>289</v>
      </c>
      <c r="IN126" s="33" t="s">
        <v>289</v>
      </c>
      <c r="IO126" s="33" t="s">
        <v>289</v>
      </c>
      <c r="IP126" s="33" t="s">
        <v>289</v>
      </c>
      <c r="IQ126" s="33" t="s">
        <v>289</v>
      </c>
      <c r="IR126" s="33"/>
      <c r="IS126" s="33"/>
      <c r="IT126" s="33"/>
      <c r="IU126" s="33"/>
      <c r="IV126" s="33"/>
      <c r="IW126" s="33" t="s">
        <v>289</v>
      </c>
      <c r="IX126" s="33" t="s">
        <v>289</v>
      </c>
      <c r="IY126" s="33">
        <v>153675902</v>
      </c>
      <c r="IZ126" s="33" t="s">
        <v>3059</v>
      </c>
      <c r="JA126" s="33" t="s">
        <v>3060</v>
      </c>
      <c r="JB126" s="33" t="s">
        <v>289</v>
      </c>
      <c r="JC126" s="33">
        <v>51</v>
      </c>
    </row>
    <row r="127" spans="2:263" x14ac:dyDescent="0.35">
      <c r="B127" s="33" t="s">
        <v>3063</v>
      </c>
      <c r="C127" s="33" t="s">
        <v>3061</v>
      </c>
      <c r="D127" s="33" t="s">
        <v>3062</v>
      </c>
      <c r="E127" s="33" t="s">
        <v>2472</v>
      </c>
      <c r="F127" s="33"/>
      <c r="G127" s="33"/>
      <c r="H127" s="33" t="s">
        <v>289</v>
      </c>
      <c r="I127" s="33" t="s">
        <v>2472</v>
      </c>
      <c r="J127" s="33" t="s">
        <v>104</v>
      </c>
      <c r="K127" s="33" t="s">
        <v>289</v>
      </c>
      <c r="L127" s="33" t="s">
        <v>105</v>
      </c>
      <c r="M127" s="33" t="s">
        <v>104</v>
      </c>
      <c r="N127" s="33" t="s">
        <v>104</v>
      </c>
      <c r="O127" s="33" t="s">
        <v>2594</v>
      </c>
      <c r="P127" s="33" t="s">
        <v>289</v>
      </c>
      <c r="Q127" s="33" t="s">
        <v>107</v>
      </c>
      <c r="R127" s="33" t="s">
        <v>839</v>
      </c>
      <c r="S127" s="33" t="s">
        <v>1646</v>
      </c>
      <c r="T127" s="33" t="s">
        <v>611</v>
      </c>
      <c r="U127" s="33" t="s">
        <v>839</v>
      </c>
      <c r="V127" s="33" t="s">
        <v>1645</v>
      </c>
      <c r="W127" s="33" t="s">
        <v>1646</v>
      </c>
      <c r="X127" s="33" t="s">
        <v>2595</v>
      </c>
      <c r="Y127" s="33" t="s">
        <v>289</v>
      </c>
      <c r="Z127" s="34" t="s">
        <v>2595</v>
      </c>
      <c r="AA127" s="33" t="s">
        <v>2596</v>
      </c>
      <c r="AB127" s="33" t="s">
        <v>289</v>
      </c>
      <c r="AC127" s="34" t="s">
        <v>2596</v>
      </c>
      <c r="AD127" s="33" t="s">
        <v>2326</v>
      </c>
      <c r="AE127" s="33" t="s">
        <v>2597</v>
      </c>
      <c r="AF127" s="33" t="s">
        <v>289</v>
      </c>
      <c r="AG127" s="33" t="s">
        <v>289</v>
      </c>
      <c r="AH127" s="33" t="s">
        <v>2327</v>
      </c>
      <c r="AI127" s="33" t="s">
        <v>112</v>
      </c>
      <c r="AJ127" s="33" t="s">
        <v>289</v>
      </c>
      <c r="AK127" s="33" t="s">
        <v>112</v>
      </c>
      <c r="AL127" s="33" t="s">
        <v>289</v>
      </c>
      <c r="AM127" s="33" t="s">
        <v>2328</v>
      </c>
      <c r="AN127" s="33" t="s">
        <v>289</v>
      </c>
      <c r="AO127" s="33" t="s">
        <v>289</v>
      </c>
      <c r="AP127" s="33" t="s">
        <v>2350</v>
      </c>
      <c r="AQ127" s="33" t="s">
        <v>289</v>
      </c>
      <c r="AR127" s="33" t="s">
        <v>137</v>
      </c>
      <c r="AS127" s="33">
        <v>0</v>
      </c>
      <c r="AT127" s="33">
        <v>1</v>
      </c>
      <c r="AU127" s="33">
        <v>0</v>
      </c>
      <c r="AV127" s="33" t="s">
        <v>138</v>
      </c>
      <c r="AW127" s="33" t="s">
        <v>2330</v>
      </c>
      <c r="AX127" s="33" t="s">
        <v>115</v>
      </c>
      <c r="AY127" s="33">
        <v>1</v>
      </c>
      <c r="AZ127" s="33">
        <v>0</v>
      </c>
      <c r="BA127" s="33">
        <v>0</v>
      </c>
      <c r="BB127" s="33">
        <v>0</v>
      </c>
      <c r="BC127" s="33">
        <v>0</v>
      </c>
      <c r="BD127" s="33">
        <v>0</v>
      </c>
      <c r="BE127" s="33">
        <v>0</v>
      </c>
      <c r="BF127" s="33">
        <v>0</v>
      </c>
      <c r="BG127" s="33">
        <v>0</v>
      </c>
      <c r="BH127" s="33">
        <v>0</v>
      </c>
      <c r="BI127" s="33" t="s">
        <v>289</v>
      </c>
      <c r="BJ127" s="33" t="s">
        <v>135</v>
      </c>
      <c r="BK127" s="33" t="s">
        <v>2331</v>
      </c>
      <c r="BL127" s="33" t="s">
        <v>289</v>
      </c>
      <c r="BM127" s="33" t="s">
        <v>289</v>
      </c>
      <c r="BN127" s="33" t="s">
        <v>289</v>
      </c>
      <c r="BO127" s="33" t="s">
        <v>289</v>
      </c>
      <c r="BP127" s="33" t="s">
        <v>289</v>
      </c>
      <c r="BQ127" s="33" t="s">
        <v>289</v>
      </c>
      <c r="BR127" s="33" t="s">
        <v>289</v>
      </c>
      <c r="BS127" s="33" t="s">
        <v>289</v>
      </c>
      <c r="BT127" s="33" t="s">
        <v>289</v>
      </c>
      <c r="BU127" s="33" t="s">
        <v>289</v>
      </c>
      <c r="BV127" s="33" t="s">
        <v>289</v>
      </c>
      <c r="BW127" s="33" t="s">
        <v>289</v>
      </c>
      <c r="BX127" s="33" t="s">
        <v>289</v>
      </c>
      <c r="BY127" s="33" t="s">
        <v>289</v>
      </c>
      <c r="BZ127" s="33" t="s">
        <v>289</v>
      </c>
      <c r="CA127" s="33" t="s">
        <v>289</v>
      </c>
      <c r="CB127" s="33" t="s">
        <v>289</v>
      </c>
      <c r="CC127" s="33" t="s">
        <v>289</v>
      </c>
      <c r="CD127" s="33" t="s">
        <v>289</v>
      </c>
      <c r="CE127" s="33" t="s">
        <v>289</v>
      </c>
      <c r="CF127" s="33" t="s">
        <v>289</v>
      </c>
      <c r="CG127" s="33" t="s">
        <v>289</v>
      </c>
      <c r="CH127" s="33" t="s">
        <v>289</v>
      </c>
      <c r="CI127" s="33" t="s">
        <v>289</v>
      </c>
      <c r="CJ127" s="33" t="s">
        <v>289</v>
      </c>
      <c r="CK127" s="33" t="s">
        <v>289</v>
      </c>
      <c r="CL127" s="33" t="s">
        <v>289</v>
      </c>
      <c r="CM127" s="33" t="s">
        <v>289</v>
      </c>
      <c r="CN127" s="33" t="s">
        <v>289</v>
      </c>
      <c r="CO127" s="33" t="s">
        <v>289</v>
      </c>
      <c r="CP127" s="33" t="s">
        <v>289</v>
      </c>
      <c r="CQ127" s="33" t="s">
        <v>289</v>
      </c>
      <c r="CR127" s="33" t="s">
        <v>289</v>
      </c>
      <c r="CS127" s="33" t="s">
        <v>289</v>
      </c>
      <c r="CT127" s="33" t="s">
        <v>289</v>
      </c>
      <c r="CU127" s="33" t="s">
        <v>289</v>
      </c>
      <c r="CV127" s="33" t="s">
        <v>289</v>
      </c>
      <c r="CW127" s="33" t="s">
        <v>289</v>
      </c>
      <c r="CX127" s="33" t="s">
        <v>289</v>
      </c>
      <c r="CY127" s="33" t="s">
        <v>289</v>
      </c>
      <c r="CZ127" s="33" t="s">
        <v>289</v>
      </c>
      <c r="DA127" s="33" t="s">
        <v>289</v>
      </c>
      <c r="DB127" s="33" t="s">
        <v>289</v>
      </c>
      <c r="DC127" s="33" t="s">
        <v>289</v>
      </c>
      <c r="DD127" s="33" t="s">
        <v>289</v>
      </c>
      <c r="DE127" s="33" t="s">
        <v>289</v>
      </c>
      <c r="DF127" s="33" t="s">
        <v>289</v>
      </c>
      <c r="DG127" s="33" t="s">
        <v>289</v>
      </c>
      <c r="DH127" s="33" t="s">
        <v>289</v>
      </c>
      <c r="DI127" s="33" t="s">
        <v>289</v>
      </c>
      <c r="DJ127" s="33" t="s">
        <v>289</v>
      </c>
      <c r="DK127" s="33" t="s">
        <v>289</v>
      </c>
      <c r="DL127" s="33" t="s">
        <v>289</v>
      </c>
      <c r="DM127" s="33" t="s">
        <v>289</v>
      </c>
      <c r="DN127" s="33" t="s">
        <v>289</v>
      </c>
      <c r="DO127" s="33" t="s">
        <v>289</v>
      </c>
      <c r="DP127" s="33" t="s">
        <v>289</v>
      </c>
      <c r="DQ127" s="33" t="s">
        <v>289</v>
      </c>
      <c r="DR127" s="33" t="s">
        <v>289</v>
      </c>
      <c r="DS127" s="33" t="s">
        <v>289</v>
      </c>
      <c r="DT127" s="33" t="s">
        <v>289</v>
      </c>
      <c r="DU127" s="33" t="s">
        <v>289</v>
      </c>
      <c r="DV127" s="33" t="s">
        <v>289</v>
      </c>
      <c r="DW127" s="33" t="s">
        <v>289</v>
      </c>
      <c r="DX127" s="33" t="s">
        <v>289</v>
      </c>
      <c r="DY127" s="33" t="s">
        <v>289</v>
      </c>
      <c r="DZ127" s="33" t="s">
        <v>289</v>
      </c>
      <c r="EA127" s="33" t="s">
        <v>289</v>
      </c>
      <c r="EB127" s="33" t="s">
        <v>289</v>
      </c>
      <c r="EC127" s="33" t="s">
        <v>289</v>
      </c>
      <c r="ED127" s="33" t="s">
        <v>289</v>
      </c>
      <c r="EE127" s="33" t="s">
        <v>289</v>
      </c>
      <c r="EF127" s="33" t="s">
        <v>289</v>
      </c>
      <c r="EG127" s="33" t="s">
        <v>123</v>
      </c>
      <c r="EH127" s="33">
        <v>1</v>
      </c>
      <c r="EI127" s="33">
        <v>0</v>
      </c>
      <c r="EJ127" s="33">
        <v>0</v>
      </c>
      <c r="EK127" s="33">
        <v>0</v>
      </c>
      <c r="EL127" s="33">
        <v>0</v>
      </c>
      <c r="EM127" s="33">
        <v>0</v>
      </c>
      <c r="EN127" s="33">
        <v>0</v>
      </c>
      <c r="EO127" s="33">
        <v>0</v>
      </c>
      <c r="EP127" s="33" t="s">
        <v>112</v>
      </c>
      <c r="EQ127" s="33">
        <v>20</v>
      </c>
      <c r="ER127" s="33" t="s">
        <v>289</v>
      </c>
      <c r="ES127" s="33" t="s">
        <v>289</v>
      </c>
      <c r="ET127" s="33">
        <v>20</v>
      </c>
      <c r="EU127" s="33" t="s">
        <v>117</v>
      </c>
      <c r="EV127" s="33" t="s">
        <v>289</v>
      </c>
      <c r="EW127" s="33" t="s">
        <v>289</v>
      </c>
      <c r="EX127" s="33" t="s">
        <v>289</v>
      </c>
      <c r="EY127" s="33" t="s">
        <v>289</v>
      </c>
      <c r="EZ127" s="33" t="s">
        <v>289</v>
      </c>
      <c r="FA127" s="33" t="s">
        <v>289</v>
      </c>
      <c r="FB127" s="33" t="s">
        <v>289</v>
      </c>
      <c r="FC127" s="34" t="s">
        <v>289</v>
      </c>
      <c r="FD127" s="34" t="s">
        <v>289</v>
      </c>
      <c r="FE127" s="33" t="s">
        <v>289</v>
      </c>
      <c r="FF127" s="33" t="s">
        <v>289</v>
      </c>
      <c r="FG127" s="33" t="s">
        <v>289</v>
      </c>
      <c r="FH127" s="33" t="s">
        <v>289</v>
      </c>
      <c r="FI127" s="33" t="s">
        <v>289</v>
      </c>
      <c r="FJ127" s="33" t="s">
        <v>289</v>
      </c>
      <c r="FK127" s="33" t="s">
        <v>289</v>
      </c>
      <c r="FL127" s="34" t="s">
        <v>289</v>
      </c>
      <c r="FM127" s="33" t="s">
        <v>289</v>
      </c>
      <c r="FN127" s="34" t="s">
        <v>289</v>
      </c>
      <c r="FO127" s="33" t="s">
        <v>289</v>
      </c>
      <c r="FP127" s="33" t="s">
        <v>289</v>
      </c>
      <c r="FQ127" s="33" t="s">
        <v>289</v>
      </c>
      <c r="FR127" s="33" t="s">
        <v>289</v>
      </c>
      <c r="FS127" s="33" t="s">
        <v>289</v>
      </c>
      <c r="FT127" s="33" t="s">
        <v>289</v>
      </c>
      <c r="FU127" s="33" t="s">
        <v>289</v>
      </c>
      <c r="FV127" s="33" t="s">
        <v>289</v>
      </c>
      <c r="FW127" s="33" t="s">
        <v>289</v>
      </c>
      <c r="FX127" s="33" t="s">
        <v>289</v>
      </c>
      <c r="FY127" s="33" t="s">
        <v>289</v>
      </c>
      <c r="FZ127" s="33" t="s">
        <v>289</v>
      </c>
      <c r="GA127" s="33" t="s">
        <v>289</v>
      </c>
      <c r="GB127" s="33" t="s">
        <v>289</v>
      </c>
      <c r="GC127" s="33" t="s">
        <v>289</v>
      </c>
      <c r="GD127" s="33" t="s">
        <v>289</v>
      </c>
      <c r="GE127" s="33" t="s">
        <v>117</v>
      </c>
      <c r="GF127" s="33" t="s">
        <v>289</v>
      </c>
      <c r="GG127" s="33" t="s">
        <v>289</v>
      </c>
      <c r="GH127" s="33" t="s">
        <v>289</v>
      </c>
      <c r="GI127" s="33" t="s">
        <v>289</v>
      </c>
      <c r="GJ127" s="33" t="s">
        <v>289</v>
      </c>
      <c r="GK127" s="33" t="s">
        <v>289</v>
      </c>
      <c r="GL127" s="33" t="s">
        <v>289</v>
      </c>
      <c r="GM127" s="33" t="s">
        <v>289</v>
      </c>
      <c r="GN127" s="33" t="s">
        <v>289</v>
      </c>
      <c r="GO127" s="33" t="s">
        <v>289</v>
      </c>
      <c r="GP127" s="33" t="s">
        <v>289</v>
      </c>
      <c r="GQ127" s="33" t="s">
        <v>289</v>
      </c>
      <c r="GR127" s="33" t="s">
        <v>289</v>
      </c>
      <c r="GS127" s="33" t="s">
        <v>289</v>
      </c>
      <c r="GT127" s="33" t="s">
        <v>289</v>
      </c>
      <c r="GU127" s="33" t="s">
        <v>289</v>
      </c>
      <c r="GV127" s="33" t="s">
        <v>289</v>
      </c>
      <c r="GW127" s="33" t="s">
        <v>289</v>
      </c>
      <c r="GX127" s="33" t="s">
        <v>289</v>
      </c>
      <c r="GY127" s="33" t="s">
        <v>289</v>
      </c>
      <c r="GZ127" s="33" t="s">
        <v>289</v>
      </c>
      <c r="HA127" s="33" t="s">
        <v>289</v>
      </c>
      <c r="HB127" s="33" t="s">
        <v>289</v>
      </c>
      <c r="HC127" s="33" t="s">
        <v>289</v>
      </c>
      <c r="HD127" s="33" t="s">
        <v>289</v>
      </c>
      <c r="HE127" s="33" t="s">
        <v>289</v>
      </c>
      <c r="HF127" s="33" t="s">
        <v>289</v>
      </c>
      <c r="HG127" s="33" t="s">
        <v>112</v>
      </c>
      <c r="HH127" s="33" t="s">
        <v>107</v>
      </c>
      <c r="HI127" s="33" t="s">
        <v>839</v>
      </c>
      <c r="HJ127" s="33" t="s">
        <v>117</v>
      </c>
      <c r="HK127" s="33" t="s">
        <v>112</v>
      </c>
      <c r="HL127" s="33" t="s">
        <v>289</v>
      </c>
      <c r="HM127" s="33" t="s">
        <v>289</v>
      </c>
      <c r="HN127" s="33" t="s">
        <v>289</v>
      </c>
      <c r="HO127" s="33" t="s">
        <v>289</v>
      </c>
      <c r="HP127" s="33" t="s">
        <v>289</v>
      </c>
      <c r="HQ127" s="33" t="s">
        <v>289</v>
      </c>
      <c r="HR127" s="33" t="s">
        <v>289</v>
      </c>
      <c r="HS127" s="33" t="s">
        <v>289</v>
      </c>
      <c r="HT127" s="33" t="s">
        <v>289</v>
      </c>
      <c r="HU127" s="33" t="s">
        <v>289</v>
      </c>
      <c r="HV127" s="33" t="s">
        <v>289</v>
      </c>
      <c r="HW127" s="33" t="s">
        <v>289</v>
      </c>
      <c r="HX127" s="33" t="s">
        <v>289</v>
      </c>
      <c r="HY127" s="33" t="s">
        <v>289</v>
      </c>
      <c r="HZ127" s="33" t="s">
        <v>289</v>
      </c>
      <c r="IA127" s="33" t="s">
        <v>289</v>
      </c>
      <c r="IB127" s="33" t="s">
        <v>289</v>
      </c>
      <c r="IC127" s="33" t="s">
        <v>289</v>
      </c>
      <c r="ID127" s="33" t="s">
        <v>289</v>
      </c>
      <c r="IE127" s="33" t="s">
        <v>289</v>
      </c>
      <c r="IF127" s="33" t="s">
        <v>289</v>
      </c>
      <c r="IG127" s="33" t="s">
        <v>289</v>
      </c>
      <c r="IH127" s="33" t="s">
        <v>289</v>
      </c>
      <c r="II127" s="33" t="s">
        <v>289</v>
      </c>
      <c r="IJ127" s="33" t="s">
        <v>289</v>
      </c>
      <c r="IK127" s="33" t="s">
        <v>289</v>
      </c>
      <c r="IL127" s="33" t="s">
        <v>289</v>
      </c>
      <c r="IM127" s="33" t="s">
        <v>289</v>
      </c>
      <c r="IN127" s="33" t="s">
        <v>289</v>
      </c>
      <c r="IO127" s="33" t="s">
        <v>289</v>
      </c>
      <c r="IP127" s="33" t="s">
        <v>289</v>
      </c>
      <c r="IQ127" s="33" t="s">
        <v>289</v>
      </c>
      <c r="IR127" s="33"/>
      <c r="IS127" s="33"/>
      <c r="IT127" s="33"/>
      <c r="IU127" s="33"/>
      <c r="IV127" s="33"/>
      <c r="IW127" s="33" t="s">
        <v>289</v>
      </c>
      <c r="IX127" s="33" t="s">
        <v>289</v>
      </c>
      <c r="IY127" s="33">
        <v>153984745</v>
      </c>
      <c r="IZ127" s="33" t="s">
        <v>3063</v>
      </c>
      <c r="JA127" s="33" t="s">
        <v>3064</v>
      </c>
      <c r="JB127" s="33" t="s">
        <v>289</v>
      </c>
      <c r="JC127" s="33">
        <v>107</v>
      </c>
    </row>
    <row r="128" spans="2:263" x14ac:dyDescent="0.35">
      <c r="B128" s="33" t="s">
        <v>3067</v>
      </c>
      <c r="C128" s="33" t="s">
        <v>3065</v>
      </c>
      <c r="D128" s="33" t="s">
        <v>3066</v>
      </c>
      <c r="E128" s="33" t="s">
        <v>2379</v>
      </c>
      <c r="F128" s="33"/>
      <c r="G128" s="33"/>
      <c r="H128" s="33" t="s">
        <v>289</v>
      </c>
      <c r="I128" s="33" t="s">
        <v>2379</v>
      </c>
      <c r="J128" s="33" t="s">
        <v>244</v>
      </c>
      <c r="K128" s="33" t="s">
        <v>289</v>
      </c>
      <c r="L128" s="33" t="s">
        <v>245</v>
      </c>
      <c r="M128" s="33" t="s">
        <v>244</v>
      </c>
      <c r="N128" s="33" t="s">
        <v>244</v>
      </c>
      <c r="O128" s="33" t="s">
        <v>246</v>
      </c>
      <c r="P128" s="33" t="s">
        <v>289</v>
      </c>
      <c r="Q128" s="33" t="s">
        <v>247</v>
      </c>
      <c r="R128" s="33" t="s">
        <v>248</v>
      </c>
      <c r="S128" s="33" t="s">
        <v>140</v>
      </c>
      <c r="T128" s="33" t="s">
        <v>249</v>
      </c>
      <c r="U128" s="33" t="s">
        <v>248</v>
      </c>
      <c r="V128" s="33" t="s">
        <v>529</v>
      </c>
      <c r="W128" s="33" t="s">
        <v>140</v>
      </c>
      <c r="X128" s="33" t="s">
        <v>248</v>
      </c>
      <c r="Y128" s="33" t="s">
        <v>289</v>
      </c>
      <c r="Z128" s="34" t="s">
        <v>248</v>
      </c>
      <c r="AA128" s="33" t="s">
        <v>251</v>
      </c>
      <c r="AB128" s="33" t="s">
        <v>289</v>
      </c>
      <c r="AC128" s="34" t="s">
        <v>251</v>
      </c>
      <c r="AD128" s="33" t="s">
        <v>2361</v>
      </c>
      <c r="AE128" s="33" t="s">
        <v>111</v>
      </c>
      <c r="AF128" s="33" t="s">
        <v>110</v>
      </c>
      <c r="AG128" s="33" t="s">
        <v>251</v>
      </c>
      <c r="AH128" s="33" t="s">
        <v>2452</v>
      </c>
      <c r="AI128" s="33" t="s">
        <v>112</v>
      </c>
      <c r="AJ128" s="33" t="s">
        <v>289</v>
      </c>
      <c r="AK128" s="33" t="s">
        <v>112</v>
      </c>
      <c r="AL128" s="33" t="s">
        <v>289</v>
      </c>
      <c r="AM128" s="33" t="s">
        <v>2328</v>
      </c>
      <c r="AN128" s="33" t="s">
        <v>289</v>
      </c>
      <c r="AO128" s="33" t="s">
        <v>289</v>
      </c>
      <c r="AP128" s="33" t="s">
        <v>289</v>
      </c>
      <c r="AQ128" s="33" t="s">
        <v>289</v>
      </c>
      <c r="AR128" s="33" t="s">
        <v>289</v>
      </c>
      <c r="AS128" s="33" t="s">
        <v>289</v>
      </c>
      <c r="AT128" s="33" t="s">
        <v>289</v>
      </c>
      <c r="AU128" s="33" t="s">
        <v>289</v>
      </c>
      <c r="AV128" s="33" t="s">
        <v>289</v>
      </c>
      <c r="AW128" s="33" t="s">
        <v>289</v>
      </c>
      <c r="AX128" s="33" t="s">
        <v>289</v>
      </c>
      <c r="AY128" s="33" t="s">
        <v>289</v>
      </c>
      <c r="AZ128" s="33" t="s">
        <v>289</v>
      </c>
      <c r="BA128" s="33" t="s">
        <v>289</v>
      </c>
      <c r="BB128" s="33" t="s">
        <v>289</v>
      </c>
      <c r="BC128" s="33" t="s">
        <v>289</v>
      </c>
      <c r="BD128" s="33" t="s">
        <v>289</v>
      </c>
      <c r="BE128" s="33" t="s">
        <v>289</v>
      </c>
      <c r="BF128" s="33" t="s">
        <v>289</v>
      </c>
      <c r="BG128" s="33" t="s">
        <v>289</v>
      </c>
      <c r="BH128" s="33" t="s">
        <v>289</v>
      </c>
      <c r="BI128" s="33" t="s">
        <v>289</v>
      </c>
      <c r="BJ128" s="33" t="s">
        <v>289</v>
      </c>
      <c r="BK128" s="33" t="s">
        <v>289</v>
      </c>
      <c r="BL128" s="33" t="s">
        <v>289</v>
      </c>
      <c r="BM128" s="33" t="s">
        <v>289</v>
      </c>
      <c r="BN128" s="33" t="s">
        <v>289</v>
      </c>
      <c r="BO128" s="33" t="s">
        <v>289</v>
      </c>
      <c r="BP128" s="33" t="s">
        <v>289</v>
      </c>
      <c r="BQ128" s="33" t="s">
        <v>289</v>
      </c>
      <c r="BR128" s="33" t="s">
        <v>289</v>
      </c>
      <c r="BS128" s="33" t="s">
        <v>289</v>
      </c>
      <c r="BT128" s="33" t="s">
        <v>289</v>
      </c>
      <c r="BU128" s="33" t="s">
        <v>289</v>
      </c>
      <c r="BV128" s="33" t="s">
        <v>289</v>
      </c>
      <c r="BW128" s="33" t="s">
        <v>289</v>
      </c>
      <c r="BX128" s="33" t="s">
        <v>289</v>
      </c>
      <c r="BY128" s="33" t="s">
        <v>289</v>
      </c>
      <c r="BZ128" s="33" t="s">
        <v>289</v>
      </c>
      <c r="CA128" s="33" t="s">
        <v>289</v>
      </c>
      <c r="CB128" s="33" t="s">
        <v>289</v>
      </c>
      <c r="CC128" s="33" t="s">
        <v>289</v>
      </c>
      <c r="CD128" s="33" t="s">
        <v>289</v>
      </c>
      <c r="CE128" s="33" t="s">
        <v>289</v>
      </c>
      <c r="CF128" s="33" t="s">
        <v>289</v>
      </c>
      <c r="CG128" s="33" t="s">
        <v>289</v>
      </c>
      <c r="CH128" s="33" t="s">
        <v>289</v>
      </c>
      <c r="CI128" s="33" t="s">
        <v>289</v>
      </c>
      <c r="CJ128" s="33" t="s">
        <v>289</v>
      </c>
      <c r="CK128" s="33" t="s">
        <v>289</v>
      </c>
      <c r="CL128" s="33" t="s">
        <v>289</v>
      </c>
      <c r="CM128" s="33" t="s">
        <v>289</v>
      </c>
      <c r="CN128" s="33" t="s">
        <v>289</v>
      </c>
      <c r="CO128" s="33" t="s">
        <v>289</v>
      </c>
      <c r="CP128" s="33" t="s">
        <v>289</v>
      </c>
      <c r="CQ128" s="33" t="s">
        <v>289</v>
      </c>
      <c r="CR128" s="33" t="s">
        <v>289</v>
      </c>
      <c r="CS128" s="33" t="s">
        <v>289</v>
      </c>
      <c r="CT128" s="33" t="s">
        <v>289</v>
      </c>
      <c r="CU128" s="33" t="s">
        <v>289</v>
      </c>
      <c r="CV128" s="33" t="s">
        <v>289</v>
      </c>
      <c r="CW128" s="33" t="s">
        <v>289</v>
      </c>
      <c r="CX128" s="33" t="s">
        <v>289</v>
      </c>
      <c r="CY128" s="33" t="s">
        <v>289</v>
      </c>
      <c r="CZ128" s="33" t="s">
        <v>289</v>
      </c>
      <c r="DA128" s="33" t="s">
        <v>289</v>
      </c>
      <c r="DB128" s="33" t="s">
        <v>289</v>
      </c>
      <c r="DC128" s="33" t="s">
        <v>289</v>
      </c>
      <c r="DD128" s="33" t="s">
        <v>289</v>
      </c>
      <c r="DE128" s="33" t="s">
        <v>289</v>
      </c>
      <c r="DF128" s="33" t="s">
        <v>289</v>
      </c>
      <c r="DG128" s="33" t="s">
        <v>289</v>
      </c>
      <c r="DH128" s="33" t="s">
        <v>289</v>
      </c>
      <c r="DI128" s="33" t="s">
        <v>289</v>
      </c>
      <c r="DJ128" s="33" t="s">
        <v>289</v>
      </c>
      <c r="DK128" s="33" t="s">
        <v>289</v>
      </c>
      <c r="DL128" s="33" t="s">
        <v>289</v>
      </c>
      <c r="DM128" s="33" t="s">
        <v>289</v>
      </c>
      <c r="DN128" s="33" t="s">
        <v>289</v>
      </c>
      <c r="DO128" s="33" t="s">
        <v>289</v>
      </c>
      <c r="DP128" s="33" t="s">
        <v>289</v>
      </c>
      <c r="DQ128" s="33" t="s">
        <v>289</v>
      </c>
      <c r="DR128" s="33" t="s">
        <v>289</v>
      </c>
      <c r="DS128" s="33" t="s">
        <v>289</v>
      </c>
      <c r="DT128" s="33" t="s">
        <v>289</v>
      </c>
      <c r="DU128" s="33" t="s">
        <v>289</v>
      </c>
      <c r="DV128" s="33" t="s">
        <v>289</v>
      </c>
      <c r="DW128" s="33" t="s">
        <v>289</v>
      </c>
      <c r="DX128" s="33" t="s">
        <v>289</v>
      </c>
      <c r="DY128" s="33" t="s">
        <v>289</v>
      </c>
      <c r="DZ128" s="33" t="s">
        <v>289</v>
      </c>
      <c r="EA128" s="33" t="s">
        <v>289</v>
      </c>
      <c r="EB128" s="33" t="s">
        <v>289</v>
      </c>
      <c r="EC128" s="33" t="s">
        <v>289</v>
      </c>
      <c r="ED128" s="33" t="s">
        <v>289</v>
      </c>
      <c r="EE128" s="33" t="s">
        <v>289</v>
      </c>
      <c r="EF128" s="33" t="s">
        <v>289</v>
      </c>
      <c r="EG128" s="33" t="s">
        <v>289</v>
      </c>
      <c r="EH128" s="33" t="s">
        <v>289</v>
      </c>
      <c r="EI128" s="33" t="s">
        <v>289</v>
      </c>
      <c r="EJ128" s="33" t="s">
        <v>289</v>
      </c>
      <c r="EK128" s="33" t="s">
        <v>289</v>
      </c>
      <c r="EL128" s="33" t="s">
        <v>289</v>
      </c>
      <c r="EM128" s="33" t="s">
        <v>289</v>
      </c>
      <c r="EN128" s="33" t="s">
        <v>289</v>
      </c>
      <c r="EO128" s="33" t="s">
        <v>289</v>
      </c>
      <c r="EP128" s="33" t="s">
        <v>289</v>
      </c>
      <c r="EQ128" s="33" t="s">
        <v>289</v>
      </c>
      <c r="ER128" s="33" t="s">
        <v>289</v>
      </c>
      <c r="ES128" s="33" t="s">
        <v>289</v>
      </c>
      <c r="ET128" s="33" t="s">
        <v>289</v>
      </c>
      <c r="EU128" s="33" t="s">
        <v>289</v>
      </c>
      <c r="EV128" s="33" t="s">
        <v>289</v>
      </c>
      <c r="EW128" s="33" t="s">
        <v>289</v>
      </c>
      <c r="EX128" s="33" t="s">
        <v>289</v>
      </c>
      <c r="EY128" s="33" t="s">
        <v>289</v>
      </c>
      <c r="EZ128" s="33" t="s">
        <v>289</v>
      </c>
      <c r="FA128" s="33" t="s">
        <v>289</v>
      </c>
      <c r="FB128" s="33" t="s">
        <v>289</v>
      </c>
      <c r="FC128" s="34" t="s">
        <v>289</v>
      </c>
      <c r="FD128" s="34" t="s">
        <v>289</v>
      </c>
      <c r="FE128" s="33" t="s">
        <v>289</v>
      </c>
      <c r="FF128" s="33" t="s">
        <v>289</v>
      </c>
      <c r="FG128" s="33" t="s">
        <v>289</v>
      </c>
      <c r="FH128" s="33" t="s">
        <v>289</v>
      </c>
      <c r="FI128" s="33" t="s">
        <v>289</v>
      </c>
      <c r="FJ128" s="33" t="s">
        <v>289</v>
      </c>
      <c r="FK128" s="33" t="s">
        <v>289</v>
      </c>
      <c r="FL128" s="34" t="s">
        <v>289</v>
      </c>
      <c r="FM128" s="33" t="s">
        <v>289</v>
      </c>
      <c r="FN128" s="34" t="s">
        <v>289</v>
      </c>
      <c r="FO128" s="33" t="s">
        <v>289</v>
      </c>
      <c r="FP128" s="33" t="s">
        <v>289</v>
      </c>
      <c r="FQ128" s="33" t="s">
        <v>289</v>
      </c>
      <c r="FR128" s="33" t="s">
        <v>289</v>
      </c>
      <c r="FS128" s="33" t="s">
        <v>289</v>
      </c>
      <c r="FT128" s="33" t="s">
        <v>289</v>
      </c>
      <c r="FU128" s="33" t="s">
        <v>289</v>
      </c>
      <c r="FV128" s="33" t="s">
        <v>289</v>
      </c>
      <c r="FW128" s="33" t="s">
        <v>289</v>
      </c>
      <c r="FX128" s="33" t="s">
        <v>289</v>
      </c>
      <c r="FY128" s="33" t="s">
        <v>289</v>
      </c>
      <c r="FZ128" s="33" t="s">
        <v>289</v>
      </c>
      <c r="GA128" s="33" t="s">
        <v>289</v>
      </c>
      <c r="GB128" s="33" t="s">
        <v>289</v>
      </c>
      <c r="GC128" s="33" t="s">
        <v>289</v>
      </c>
      <c r="GD128" s="33" t="s">
        <v>289</v>
      </c>
      <c r="GE128" s="33" t="s">
        <v>289</v>
      </c>
      <c r="GF128" s="33" t="s">
        <v>289</v>
      </c>
      <c r="GG128" s="33" t="s">
        <v>289</v>
      </c>
      <c r="GH128" s="33" t="s">
        <v>289</v>
      </c>
      <c r="GI128" s="33" t="s">
        <v>289</v>
      </c>
      <c r="GJ128" s="33" t="s">
        <v>289</v>
      </c>
      <c r="GK128" s="33" t="s">
        <v>289</v>
      </c>
      <c r="GL128" s="33" t="s">
        <v>289</v>
      </c>
      <c r="GM128" s="33" t="s">
        <v>289</v>
      </c>
      <c r="GN128" s="33" t="s">
        <v>289</v>
      </c>
      <c r="GO128" s="33" t="s">
        <v>289</v>
      </c>
      <c r="GP128" s="33" t="s">
        <v>289</v>
      </c>
      <c r="GQ128" s="33" t="s">
        <v>289</v>
      </c>
      <c r="GR128" s="33" t="s">
        <v>289</v>
      </c>
      <c r="GS128" s="33" t="s">
        <v>289</v>
      </c>
      <c r="GT128" s="33" t="s">
        <v>289</v>
      </c>
      <c r="GU128" s="33" t="s">
        <v>289</v>
      </c>
      <c r="GV128" s="33" t="s">
        <v>289</v>
      </c>
      <c r="GW128" s="33" t="s">
        <v>289</v>
      </c>
      <c r="GX128" s="33" t="s">
        <v>289</v>
      </c>
      <c r="GY128" s="33" t="s">
        <v>289</v>
      </c>
      <c r="GZ128" s="33" t="s">
        <v>289</v>
      </c>
      <c r="HA128" s="33" t="s">
        <v>289</v>
      </c>
      <c r="HB128" s="33" t="s">
        <v>289</v>
      </c>
      <c r="HC128" s="33" t="s">
        <v>289</v>
      </c>
      <c r="HD128" s="33" t="s">
        <v>289</v>
      </c>
      <c r="HE128" s="33" t="s">
        <v>289</v>
      </c>
      <c r="HF128" s="33" t="s">
        <v>289</v>
      </c>
      <c r="HG128" s="33" t="s">
        <v>289</v>
      </c>
      <c r="HH128" s="33" t="s">
        <v>289</v>
      </c>
      <c r="HI128" s="33" t="s">
        <v>289</v>
      </c>
      <c r="HJ128" s="33" t="s">
        <v>289</v>
      </c>
      <c r="HK128" s="33" t="s">
        <v>289</v>
      </c>
      <c r="HL128" s="33" t="s">
        <v>2453</v>
      </c>
      <c r="HM128" s="33" t="s">
        <v>289</v>
      </c>
      <c r="HN128" s="33" t="s">
        <v>2733</v>
      </c>
      <c r="HO128" s="33" t="s">
        <v>289</v>
      </c>
      <c r="HP128" s="33" t="s">
        <v>2734</v>
      </c>
      <c r="HQ128" s="33" t="s">
        <v>2735</v>
      </c>
      <c r="HR128" s="33" t="s">
        <v>2735</v>
      </c>
      <c r="HS128" s="33" t="s">
        <v>2457</v>
      </c>
      <c r="HT128" s="33" t="s">
        <v>745</v>
      </c>
      <c r="HU128" s="33" t="s">
        <v>2458</v>
      </c>
      <c r="HV128" s="33" t="s">
        <v>289</v>
      </c>
      <c r="HW128" s="33" t="s">
        <v>289</v>
      </c>
      <c r="HX128" s="33" t="s">
        <v>289</v>
      </c>
      <c r="HY128" s="33" t="s">
        <v>289</v>
      </c>
      <c r="HZ128" s="33" t="s">
        <v>289</v>
      </c>
      <c r="IA128" s="33">
        <v>40</v>
      </c>
      <c r="IB128" s="33" t="s">
        <v>289</v>
      </c>
      <c r="IC128" s="33" t="s">
        <v>176</v>
      </c>
      <c r="ID128" s="33">
        <v>40</v>
      </c>
      <c r="IE128" s="33" t="s">
        <v>117</v>
      </c>
      <c r="IF128" s="33" t="s">
        <v>289</v>
      </c>
      <c r="IG128" s="33" t="s">
        <v>289</v>
      </c>
      <c r="IH128" s="33" t="s">
        <v>289</v>
      </c>
      <c r="II128" s="33" t="s">
        <v>289</v>
      </c>
      <c r="IJ128" s="33" t="s">
        <v>289</v>
      </c>
      <c r="IK128" s="33" t="s">
        <v>289</v>
      </c>
      <c r="IL128" s="33" t="s">
        <v>289</v>
      </c>
      <c r="IM128" s="33" t="s">
        <v>289</v>
      </c>
      <c r="IN128" s="33" t="s">
        <v>289</v>
      </c>
      <c r="IO128" s="33" t="s">
        <v>289</v>
      </c>
      <c r="IP128" s="33" t="s">
        <v>289</v>
      </c>
      <c r="IQ128" s="33" t="s">
        <v>289</v>
      </c>
      <c r="IR128" s="33"/>
      <c r="IS128" s="33"/>
      <c r="IT128" s="33"/>
      <c r="IU128" s="33"/>
      <c r="IV128" s="33"/>
      <c r="IW128" s="33" t="s">
        <v>289</v>
      </c>
      <c r="IX128" s="33" t="s">
        <v>289</v>
      </c>
      <c r="IY128" s="33">
        <v>153728672</v>
      </c>
      <c r="IZ128" s="33" t="s">
        <v>3067</v>
      </c>
      <c r="JA128" s="33" t="s">
        <v>3068</v>
      </c>
      <c r="JB128" s="33" t="s">
        <v>289</v>
      </c>
      <c r="JC128" s="33">
        <v>71</v>
      </c>
    </row>
    <row r="129" spans="2:263" x14ac:dyDescent="0.35">
      <c r="B129" s="33" t="s">
        <v>3074</v>
      </c>
      <c r="C129" s="33" t="s">
        <v>3069</v>
      </c>
      <c r="D129" s="33" t="s">
        <v>3070</v>
      </c>
      <c r="E129" s="33" t="s">
        <v>2359</v>
      </c>
      <c r="F129" s="33"/>
      <c r="G129" s="33"/>
      <c r="H129" s="33">
        <v>0</v>
      </c>
      <c r="I129" s="33" t="s">
        <v>2359</v>
      </c>
      <c r="J129" s="33" t="s">
        <v>209</v>
      </c>
      <c r="K129" s="33" t="s">
        <v>289</v>
      </c>
      <c r="L129" s="33" t="s">
        <v>210</v>
      </c>
      <c r="M129" s="33" t="s">
        <v>209</v>
      </c>
      <c r="N129" s="33" t="s">
        <v>209</v>
      </c>
      <c r="O129" s="33" t="s">
        <v>2582</v>
      </c>
      <c r="P129" s="33" t="s">
        <v>289</v>
      </c>
      <c r="Q129" s="33" t="s">
        <v>107</v>
      </c>
      <c r="R129" s="33" t="s">
        <v>212</v>
      </c>
      <c r="S129" s="33" t="s">
        <v>1794</v>
      </c>
      <c r="T129" s="33" t="s">
        <v>213</v>
      </c>
      <c r="U129" s="33" t="s">
        <v>212</v>
      </c>
      <c r="V129" s="33" t="s">
        <v>1793</v>
      </c>
      <c r="W129" s="33" t="s">
        <v>1794</v>
      </c>
      <c r="X129" s="33" t="s">
        <v>110</v>
      </c>
      <c r="Y129" s="33" t="s">
        <v>2432</v>
      </c>
      <c r="Z129" s="34" t="s">
        <v>2432</v>
      </c>
      <c r="AA129" s="33" t="s">
        <v>2596</v>
      </c>
      <c r="AB129" s="33" t="s">
        <v>2433</v>
      </c>
      <c r="AC129" s="34" t="s">
        <v>2596</v>
      </c>
      <c r="AD129" s="33" t="s">
        <v>2361</v>
      </c>
      <c r="AE129" s="33" t="s">
        <v>111</v>
      </c>
      <c r="AF129" s="33" t="s">
        <v>110</v>
      </c>
      <c r="AG129" s="33" t="s">
        <v>2433</v>
      </c>
      <c r="AH129" s="33" t="s">
        <v>2327</v>
      </c>
      <c r="AI129" s="33" t="s">
        <v>112</v>
      </c>
      <c r="AJ129" s="33" t="s">
        <v>289</v>
      </c>
      <c r="AK129" s="33" t="s">
        <v>112</v>
      </c>
      <c r="AL129" s="33" t="s">
        <v>289</v>
      </c>
      <c r="AM129" s="33" t="s">
        <v>2328</v>
      </c>
      <c r="AN129" s="33" t="s">
        <v>289</v>
      </c>
      <c r="AO129" s="33" t="s">
        <v>289</v>
      </c>
      <c r="AP129" s="33" t="s">
        <v>2350</v>
      </c>
      <c r="AQ129" s="33" t="s">
        <v>289</v>
      </c>
      <c r="AR129" s="33" t="s">
        <v>2370</v>
      </c>
      <c r="AS129" s="33">
        <v>1</v>
      </c>
      <c r="AT129" s="33">
        <v>1</v>
      </c>
      <c r="AU129" s="33">
        <v>0</v>
      </c>
      <c r="AV129" s="33" t="s">
        <v>113</v>
      </c>
      <c r="AW129" s="33" t="s">
        <v>2351</v>
      </c>
      <c r="AX129" s="33" t="s">
        <v>115</v>
      </c>
      <c r="AY129" s="33">
        <v>1</v>
      </c>
      <c r="AZ129" s="33">
        <v>0</v>
      </c>
      <c r="BA129" s="33">
        <v>0</v>
      </c>
      <c r="BB129" s="33">
        <v>0</v>
      </c>
      <c r="BC129" s="33">
        <v>0</v>
      </c>
      <c r="BD129" s="33">
        <v>0</v>
      </c>
      <c r="BE129" s="33">
        <v>0</v>
      </c>
      <c r="BF129" s="33">
        <v>0</v>
      </c>
      <c r="BG129" s="33">
        <v>0</v>
      </c>
      <c r="BH129" s="33">
        <v>0</v>
      </c>
      <c r="BI129" s="33" t="s">
        <v>289</v>
      </c>
      <c r="BJ129" s="33" t="s">
        <v>155</v>
      </c>
      <c r="BK129" s="33" t="s">
        <v>151</v>
      </c>
      <c r="BL129" s="33" t="s">
        <v>3071</v>
      </c>
      <c r="BM129" s="33">
        <v>0</v>
      </c>
      <c r="BN129" s="33">
        <v>1</v>
      </c>
      <c r="BO129" s="33">
        <v>0</v>
      </c>
      <c r="BP129" s="33">
        <v>0</v>
      </c>
      <c r="BQ129" s="33">
        <v>0</v>
      </c>
      <c r="BR129" s="33">
        <v>0</v>
      </c>
      <c r="BS129" s="33">
        <v>1</v>
      </c>
      <c r="BT129" s="33">
        <v>0</v>
      </c>
      <c r="BU129" s="33" t="s">
        <v>2353</v>
      </c>
      <c r="BV129" s="33" t="s">
        <v>289</v>
      </c>
      <c r="BW129" s="33" t="s">
        <v>289</v>
      </c>
      <c r="BX129" s="33" t="s">
        <v>289</v>
      </c>
      <c r="BY129" s="33">
        <v>225</v>
      </c>
      <c r="BZ129" s="33">
        <v>86.538461538461505</v>
      </c>
      <c r="CA129" s="33" t="s">
        <v>112</v>
      </c>
      <c r="CB129" s="33" t="s">
        <v>289</v>
      </c>
      <c r="CC129" s="33" t="s">
        <v>289</v>
      </c>
      <c r="CD129" s="33" t="s">
        <v>140</v>
      </c>
      <c r="CE129" s="33" t="s">
        <v>289</v>
      </c>
      <c r="CF129" s="33" t="s">
        <v>289</v>
      </c>
      <c r="CG129" s="33" t="s">
        <v>140</v>
      </c>
      <c r="CH129" s="33" t="s">
        <v>289</v>
      </c>
      <c r="CI129" s="33" t="s">
        <v>289</v>
      </c>
      <c r="CJ129" s="33" t="s">
        <v>289</v>
      </c>
      <c r="CK129" s="33" t="s">
        <v>289</v>
      </c>
      <c r="CL129" s="33" t="s">
        <v>289</v>
      </c>
      <c r="CM129" s="33" t="s">
        <v>289</v>
      </c>
      <c r="CN129" s="33" t="s">
        <v>112</v>
      </c>
      <c r="CO129" s="33">
        <v>600</v>
      </c>
      <c r="CP129" s="33" t="s">
        <v>289</v>
      </c>
      <c r="CQ129" s="33" t="s">
        <v>289</v>
      </c>
      <c r="CR129" s="33" t="s">
        <v>289</v>
      </c>
      <c r="CS129" s="33" t="s">
        <v>289</v>
      </c>
      <c r="CT129" s="33" t="s">
        <v>289</v>
      </c>
      <c r="CU129" s="33" t="s">
        <v>289</v>
      </c>
      <c r="CV129" s="33" t="s">
        <v>176</v>
      </c>
      <c r="CW129" s="33">
        <v>600</v>
      </c>
      <c r="CX129" s="33" t="s">
        <v>140</v>
      </c>
      <c r="CY129" s="33" t="s">
        <v>112</v>
      </c>
      <c r="CZ129" s="33" t="s">
        <v>119</v>
      </c>
      <c r="DA129" s="33">
        <v>1</v>
      </c>
      <c r="DB129" s="33">
        <v>0</v>
      </c>
      <c r="DC129" s="33">
        <v>0</v>
      </c>
      <c r="DD129" s="33">
        <v>0</v>
      </c>
      <c r="DE129" s="33">
        <v>0</v>
      </c>
      <c r="DF129" s="33">
        <v>0</v>
      </c>
      <c r="DG129" s="33">
        <v>0</v>
      </c>
      <c r="DH129" s="33">
        <v>0</v>
      </c>
      <c r="DI129" s="33">
        <v>0</v>
      </c>
      <c r="DJ129" s="33">
        <v>0</v>
      </c>
      <c r="DK129" s="33">
        <v>0</v>
      </c>
      <c r="DL129" s="33">
        <v>0</v>
      </c>
      <c r="DM129" s="33">
        <v>0</v>
      </c>
      <c r="DN129" s="33">
        <v>0</v>
      </c>
      <c r="DO129" s="33">
        <v>0</v>
      </c>
      <c r="DP129" s="33">
        <v>0</v>
      </c>
      <c r="DQ129" s="33">
        <v>0</v>
      </c>
      <c r="DR129" s="33" t="s">
        <v>289</v>
      </c>
      <c r="DS129" s="33" t="s">
        <v>3072</v>
      </c>
      <c r="DT129" s="33">
        <v>0</v>
      </c>
      <c r="DU129" s="33">
        <v>0</v>
      </c>
      <c r="DV129" s="33">
        <v>0</v>
      </c>
      <c r="DW129" s="33">
        <v>1</v>
      </c>
      <c r="DX129" s="33">
        <v>0</v>
      </c>
      <c r="DY129" s="33">
        <v>0</v>
      </c>
      <c r="DZ129" s="33">
        <v>1</v>
      </c>
      <c r="EA129" s="33">
        <v>0</v>
      </c>
      <c r="EB129" s="33" t="s">
        <v>112</v>
      </c>
      <c r="EC129" s="33" t="s">
        <v>107</v>
      </c>
      <c r="ED129" s="33" t="s">
        <v>136</v>
      </c>
      <c r="EE129" s="33" t="s">
        <v>112</v>
      </c>
      <c r="EF129" s="33" t="s">
        <v>117</v>
      </c>
      <c r="EG129" s="33" t="s">
        <v>123</v>
      </c>
      <c r="EH129" s="33">
        <v>0</v>
      </c>
      <c r="EI129" s="33">
        <v>0</v>
      </c>
      <c r="EJ129" s="33">
        <v>0</v>
      </c>
      <c r="EK129" s="33">
        <v>0</v>
      </c>
      <c r="EL129" s="33">
        <v>0</v>
      </c>
      <c r="EM129" s="33">
        <v>0</v>
      </c>
      <c r="EN129" s="33">
        <v>0</v>
      </c>
      <c r="EO129" s="33">
        <v>0</v>
      </c>
      <c r="EP129" s="33" t="s">
        <v>117</v>
      </c>
      <c r="EQ129" s="33" t="s">
        <v>289</v>
      </c>
      <c r="ER129" s="33" t="s">
        <v>289</v>
      </c>
      <c r="ES129" s="33">
        <v>525</v>
      </c>
      <c r="ET129" s="33" t="s">
        <v>289</v>
      </c>
      <c r="EU129" s="33" t="s">
        <v>140</v>
      </c>
      <c r="EV129" s="33" t="s">
        <v>289</v>
      </c>
      <c r="EW129" s="33" t="s">
        <v>289</v>
      </c>
      <c r="EX129" s="33" t="s">
        <v>289</v>
      </c>
      <c r="EY129" s="33" t="s">
        <v>289</v>
      </c>
      <c r="EZ129" s="33" t="s">
        <v>289</v>
      </c>
      <c r="FA129" s="33" t="s">
        <v>289</v>
      </c>
      <c r="FB129" s="33" t="s">
        <v>289</v>
      </c>
      <c r="FC129" s="34" t="s">
        <v>289</v>
      </c>
      <c r="FD129" s="34" t="s">
        <v>289</v>
      </c>
      <c r="FE129" s="33" t="s">
        <v>289</v>
      </c>
      <c r="FF129" s="33" t="s">
        <v>289</v>
      </c>
      <c r="FG129" s="33" t="s">
        <v>289</v>
      </c>
      <c r="FH129" s="33" t="s">
        <v>289</v>
      </c>
      <c r="FI129" s="33" t="s">
        <v>289</v>
      </c>
      <c r="FJ129" s="33" t="s">
        <v>289</v>
      </c>
      <c r="FK129" s="33" t="s">
        <v>289</v>
      </c>
      <c r="FL129" s="34" t="s">
        <v>289</v>
      </c>
      <c r="FM129" s="33" t="s">
        <v>289</v>
      </c>
      <c r="FN129" s="34" t="s">
        <v>289</v>
      </c>
      <c r="FO129" s="33" t="s">
        <v>289</v>
      </c>
      <c r="FP129" s="33" t="s">
        <v>289</v>
      </c>
      <c r="FQ129" s="33" t="s">
        <v>289</v>
      </c>
      <c r="FR129" s="33" t="s">
        <v>289</v>
      </c>
      <c r="FS129" s="33" t="s">
        <v>289</v>
      </c>
      <c r="FT129" s="33" t="s">
        <v>289</v>
      </c>
      <c r="FU129" s="33" t="s">
        <v>289</v>
      </c>
      <c r="FV129" s="33" t="s">
        <v>289</v>
      </c>
      <c r="FW129" s="33" t="s">
        <v>289</v>
      </c>
      <c r="FX129" s="33" t="s">
        <v>289</v>
      </c>
      <c r="FY129" s="33" t="s">
        <v>289</v>
      </c>
      <c r="FZ129" s="33" t="s">
        <v>289</v>
      </c>
      <c r="GA129" s="33" t="s">
        <v>289</v>
      </c>
      <c r="GB129" s="33" t="s">
        <v>289</v>
      </c>
      <c r="GC129" s="33" t="s">
        <v>289</v>
      </c>
      <c r="GD129" s="33" t="s">
        <v>289</v>
      </c>
      <c r="GE129" s="33" t="s">
        <v>117</v>
      </c>
      <c r="GF129" s="33" t="s">
        <v>289</v>
      </c>
      <c r="GG129" s="33" t="s">
        <v>289</v>
      </c>
      <c r="GH129" s="33" t="s">
        <v>289</v>
      </c>
      <c r="GI129" s="33" t="s">
        <v>289</v>
      </c>
      <c r="GJ129" s="33" t="s">
        <v>289</v>
      </c>
      <c r="GK129" s="33" t="s">
        <v>289</v>
      </c>
      <c r="GL129" s="33" t="s">
        <v>289</v>
      </c>
      <c r="GM129" s="33" t="s">
        <v>289</v>
      </c>
      <c r="GN129" s="33" t="s">
        <v>289</v>
      </c>
      <c r="GO129" s="33" t="s">
        <v>289</v>
      </c>
      <c r="GP129" s="33" t="s">
        <v>289</v>
      </c>
      <c r="GQ129" s="33" t="s">
        <v>289</v>
      </c>
      <c r="GR129" s="33" t="s">
        <v>289</v>
      </c>
      <c r="GS129" s="33" t="s">
        <v>289</v>
      </c>
      <c r="GT129" s="33" t="s">
        <v>289</v>
      </c>
      <c r="GU129" s="33" t="s">
        <v>289</v>
      </c>
      <c r="GV129" s="33" t="s">
        <v>289</v>
      </c>
      <c r="GW129" s="33" t="s">
        <v>289</v>
      </c>
      <c r="GX129" s="33" t="s">
        <v>289</v>
      </c>
      <c r="GY129" s="33" t="s">
        <v>289</v>
      </c>
      <c r="GZ129" s="33" t="s">
        <v>289</v>
      </c>
      <c r="HA129" s="33" t="s">
        <v>289</v>
      </c>
      <c r="HB129" s="33" t="s">
        <v>289</v>
      </c>
      <c r="HC129" s="33" t="s">
        <v>289</v>
      </c>
      <c r="HD129" s="33" t="s">
        <v>289</v>
      </c>
      <c r="HE129" s="33" t="s">
        <v>289</v>
      </c>
      <c r="HF129" s="33" t="s">
        <v>289</v>
      </c>
      <c r="HG129" s="33" t="s">
        <v>112</v>
      </c>
      <c r="HH129" s="33" t="s">
        <v>107</v>
      </c>
      <c r="HI129" s="33" t="s">
        <v>136</v>
      </c>
      <c r="HJ129" s="33" t="s">
        <v>140</v>
      </c>
      <c r="HK129" s="33" t="s">
        <v>117</v>
      </c>
      <c r="HL129" s="33" t="s">
        <v>289</v>
      </c>
      <c r="HM129" s="33" t="s">
        <v>289</v>
      </c>
      <c r="HN129" s="33" t="s">
        <v>289</v>
      </c>
      <c r="HO129" s="33" t="s">
        <v>289</v>
      </c>
      <c r="HP129" s="33" t="s">
        <v>289</v>
      </c>
      <c r="HQ129" s="33" t="s">
        <v>289</v>
      </c>
      <c r="HR129" s="33" t="s">
        <v>289</v>
      </c>
      <c r="HS129" s="33" t="s">
        <v>289</v>
      </c>
      <c r="HT129" s="33" t="s">
        <v>289</v>
      </c>
      <c r="HU129" s="33" t="s">
        <v>289</v>
      </c>
      <c r="HV129" s="33" t="s">
        <v>289</v>
      </c>
      <c r="HW129" s="33" t="s">
        <v>289</v>
      </c>
      <c r="HX129" s="33" t="s">
        <v>289</v>
      </c>
      <c r="HY129" s="33" t="s">
        <v>289</v>
      </c>
      <c r="HZ129" s="33" t="s">
        <v>289</v>
      </c>
      <c r="IA129" s="33" t="s">
        <v>289</v>
      </c>
      <c r="IB129" s="33" t="s">
        <v>289</v>
      </c>
      <c r="IC129" s="33" t="s">
        <v>289</v>
      </c>
      <c r="ID129" s="33" t="s">
        <v>289</v>
      </c>
      <c r="IE129" s="33" t="s">
        <v>289</v>
      </c>
      <c r="IF129" s="33" t="s">
        <v>289</v>
      </c>
      <c r="IG129" s="33" t="s">
        <v>289</v>
      </c>
      <c r="IH129" s="33" t="s">
        <v>289</v>
      </c>
      <c r="II129" s="33" t="s">
        <v>289</v>
      </c>
      <c r="IJ129" s="33" t="s">
        <v>289</v>
      </c>
      <c r="IK129" s="33" t="s">
        <v>289</v>
      </c>
      <c r="IL129" s="33" t="s">
        <v>289</v>
      </c>
      <c r="IM129" s="33" t="s">
        <v>289</v>
      </c>
      <c r="IN129" s="33" t="s">
        <v>289</v>
      </c>
      <c r="IO129" s="33" t="s">
        <v>289</v>
      </c>
      <c r="IP129" s="33" t="s">
        <v>289</v>
      </c>
      <c r="IQ129" s="33" t="s">
        <v>289</v>
      </c>
      <c r="IR129" s="33"/>
      <c r="IS129" s="33"/>
      <c r="IT129" s="33"/>
      <c r="IU129" s="33"/>
      <c r="IV129" s="33"/>
      <c r="IW129" s="33" t="s">
        <v>3073</v>
      </c>
      <c r="IX129" s="33" t="s">
        <v>289</v>
      </c>
      <c r="IY129" s="33">
        <v>153549139</v>
      </c>
      <c r="IZ129" s="33" t="s">
        <v>3074</v>
      </c>
      <c r="JA129" s="33" t="s">
        <v>3075</v>
      </c>
      <c r="JB129" s="33" t="s">
        <v>289</v>
      </c>
      <c r="JC129" s="33">
        <v>27</v>
      </c>
    </row>
    <row r="130" spans="2:263" x14ac:dyDescent="0.35">
      <c r="B130" s="33" t="s">
        <v>3078</v>
      </c>
      <c r="C130" s="33" t="s">
        <v>3076</v>
      </c>
      <c r="D130" s="33" t="s">
        <v>3077</v>
      </c>
      <c r="E130" s="33" t="s">
        <v>2359</v>
      </c>
      <c r="F130" s="33"/>
      <c r="G130" s="33"/>
      <c r="H130" s="33" t="s">
        <v>289</v>
      </c>
      <c r="I130" s="33" t="s">
        <v>2359</v>
      </c>
      <c r="J130" s="33" t="s">
        <v>198</v>
      </c>
      <c r="K130" s="33" t="s">
        <v>289</v>
      </c>
      <c r="L130" s="33" t="s">
        <v>199</v>
      </c>
      <c r="M130" s="33" t="s">
        <v>198</v>
      </c>
      <c r="N130" s="33" t="s">
        <v>198</v>
      </c>
      <c r="O130" s="33" t="s">
        <v>206</v>
      </c>
      <c r="P130" s="33" t="s">
        <v>289</v>
      </c>
      <c r="Q130" s="33" t="s">
        <v>120</v>
      </c>
      <c r="R130" s="33" t="s">
        <v>122</v>
      </c>
      <c r="S130" s="33" t="s">
        <v>998</v>
      </c>
      <c r="T130" s="33" t="s">
        <v>207</v>
      </c>
      <c r="U130" s="33" t="s">
        <v>122</v>
      </c>
      <c r="V130" s="33" t="s">
        <v>997</v>
      </c>
      <c r="W130" s="33" t="s">
        <v>998</v>
      </c>
      <c r="X130" s="33" t="s">
        <v>2413</v>
      </c>
      <c r="Y130" s="33" t="s">
        <v>289</v>
      </c>
      <c r="Z130" s="34" t="s">
        <v>2413</v>
      </c>
      <c r="AA130" s="33" t="s">
        <v>2596</v>
      </c>
      <c r="AB130" s="33" t="s">
        <v>289</v>
      </c>
      <c r="AC130" s="34" t="s">
        <v>2596</v>
      </c>
      <c r="AD130" s="33" t="s">
        <v>2361</v>
      </c>
      <c r="AE130" s="33" t="s">
        <v>208</v>
      </c>
      <c r="AF130" s="33" t="s">
        <v>2414</v>
      </c>
      <c r="AG130" s="33" t="s">
        <v>2414</v>
      </c>
      <c r="AH130" s="33" t="s">
        <v>2452</v>
      </c>
      <c r="AI130" s="33" t="s">
        <v>112</v>
      </c>
      <c r="AJ130" s="33" t="s">
        <v>289</v>
      </c>
      <c r="AK130" s="33" t="s">
        <v>112</v>
      </c>
      <c r="AL130" s="33" t="s">
        <v>289</v>
      </c>
      <c r="AM130" s="33" t="s">
        <v>2328</v>
      </c>
      <c r="AN130" s="33" t="s">
        <v>289</v>
      </c>
      <c r="AO130" s="33" t="s">
        <v>289</v>
      </c>
      <c r="AP130" s="33" t="s">
        <v>289</v>
      </c>
      <c r="AQ130" s="33" t="s">
        <v>289</v>
      </c>
      <c r="AR130" s="33" t="s">
        <v>289</v>
      </c>
      <c r="AS130" s="33" t="s">
        <v>289</v>
      </c>
      <c r="AT130" s="33" t="s">
        <v>289</v>
      </c>
      <c r="AU130" s="33" t="s">
        <v>289</v>
      </c>
      <c r="AV130" s="33" t="s">
        <v>289</v>
      </c>
      <c r="AW130" s="33" t="s">
        <v>289</v>
      </c>
      <c r="AX130" s="33" t="s">
        <v>289</v>
      </c>
      <c r="AY130" s="33" t="s">
        <v>289</v>
      </c>
      <c r="AZ130" s="33" t="s">
        <v>289</v>
      </c>
      <c r="BA130" s="33" t="s">
        <v>289</v>
      </c>
      <c r="BB130" s="33" t="s">
        <v>289</v>
      </c>
      <c r="BC130" s="33" t="s">
        <v>289</v>
      </c>
      <c r="BD130" s="33" t="s">
        <v>289</v>
      </c>
      <c r="BE130" s="33" t="s">
        <v>289</v>
      </c>
      <c r="BF130" s="33" t="s">
        <v>289</v>
      </c>
      <c r="BG130" s="33" t="s">
        <v>289</v>
      </c>
      <c r="BH130" s="33" t="s">
        <v>289</v>
      </c>
      <c r="BI130" s="33" t="s">
        <v>289</v>
      </c>
      <c r="BJ130" s="33" t="s">
        <v>289</v>
      </c>
      <c r="BK130" s="33" t="s">
        <v>289</v>
      </c>
      <c r="BL130" s="33" t="s">
        <v>289</v>
      </c>
      <c r="BM130" s="33" t="s">
        <v>289</v>
      </c>
      <c r="BN130" s="33" t="s">
        <v>289</v>
      </c>
      <c r="BO130" s="33" t="s">
        <v>289</v>
      </c>
      <c r="BP130" s="33" t="s">
        <v>289</v>
      </c>
      <c r="BQ130" s="33" t="s">
        <v>289</v>
      </c>
      <c r="BR130" s="33" t="s">
        <v>289</v>
      </c>
      <c r="BS130" s="33" t="s">
        <v>289</v>
      </c>
      <c r="BT130" s="33" t="s">
        <v>289</v>
      </c>
      <c r="BU130" s="33" t="s">
        <v>289</v>
      </c>
      <c r="BV130" s="33" t="s">
        <v>289</v>
      </c>
      <c r="BW130" s="33" t="s">
        <v>289</v>
      </c>
      <c r="BX130" s="33" t="s">
        <v>289</v>
      </c>
      <c r="BY130" s="33" t="s">
        <v>289</v>
      </c>
      <c r="BZ130" s="33" t="s">
        <v>289</v>
      </c>
      <c r="CA130" s="33" t="s">
        <v>289</v>
      </c>
      <c r="CB130" s="33" t="s">
        <v>289</v>
      </c>
      <c r="CC130" s="33" t="s">
        <v>289</v>
      </c>
      <c r="CD130" s="33" t="s">
        <v>289</v>
      </c>
      <c r="CE130" s="33" t="s">
        <v>289</v>
      </c>
      <c r="CF130" s="33" t="s">
        <v>289</v>
      </c>
      <c r="CG130" s="33" t="s">
        <v>289</v>
      </c>
      <c r="CH130" s="33" t="s">
        <v>289</v>
      </c>
      <c r="CI130" s="33" t="s">
        <v>289</v>
      </c>
      <c r="CJ130" s="33" t="s">
        <v>289</v>
      </c>
      <c r="CK130" s="33" t="s">
        <v>289</v>
      </c>
      <c r="CL130" s="33" t="s">
        <v>289</v>
      </c>
      <c r="CM130" s="33" t="s">
        <v>289</v>
      </c>
      <c r="CN130" s="33" t="s">
        <v>289</v>
      </c>
      <c r="CO130" s="33" t="s">
        <v>289</v>
      </c>
      <c r="CP130" s="33" t="s">
        <v>289</v>
      </c>
      <c r="CQ130" s="33" t="s">
        <v>289</v>
      </c>
      <c r="CR130" s="33" t="s">
        <v>289</v>
      </c>
      <c r="CS130" s="33" t="s">
        <v>289</v>
      </c>
      <c r="CT130" s="33" t="s">
        <v>289</v>
      </c>
      <c r="CU130" s="33" t="s">
        <v>289</v>
      </c>
      <c r="CV130" s="33" t="s">
        <v>289</v>
      </c>
      <c r="CW130" s="33" t="s">
        <v>289</v>
      </c>
      <c r="CX130" s="33" t="s">
        <v>289</v>
      </c>
      <c r="CY130" s="33" t="s">
        <v>289</v>
      </c>
      <c r="CZ130" s="33" t="s">
        <v>289</v>
      </c>
      <c r="DA130" s="33" t="s">
        <v>289</v>
      </c>
      <c r="DB130" s="33" t="s">
        <v>289</v>
      </c>
      <c r="DC130" s="33" t="s">
        <v>289</v>
      </c>
      <c r="DD130" s="33" t="s">
        <v>289</v>
      </c>
      <c r="DE130" s="33" t="s">
        <v>289</v>
      </c>
      <c r="DF130" s="33" t="s">
        <v>289</v>
      </c>
      <c r="DG130" s="33" t="s">
        <v>289</v>
      </c>
      <c r="DH130" s="33" t="s">
        <v>289</v>
      </c>
      <c r="DI130" s="33" t="s">
        <v>289</v>
      </c>
      <c r="DJ130" s="33" t="s">
        <v>289</v>
      </c>
      <c r="DK130" s="33" t="s">
        <v>289</v>
      </c>
      <c r="DL130" s="33" t="s">
        <v>289</v>
      </c>
      <c r="DM130" s="33" t="s">
        <v>289</v>
      </c>
      <c r="DN130" s="33" t="s">
        <v>289</v>
      </c>
      <c r="DO130" s="33" t="s">
        <v>289</v>
      </c>
      <c r="DP130" s="33" t="s">
        <v>289</v>
      </c>
      <c r="DQ130" s="33" t="s">
        <v>289</v>
      </c>
      <c r="DR130" s="33" t="s">
        <v>289</v>
      </c>
      <c r="DS130" s="33" t="s">
        <v>289</v>
      </c>
      <c r="DT130" s="33" t="s">
        <v>289</v>
      </c>
      <c r="DU130" s="33" t="s">
        <v>289</v>
      </c>
      <c r="DV130" s="33" t="s">
        <v>289</v>
      </c>
      <c r="DW130" s="33" t="s">
        <v>289</v>
      </c>
      <c r="DX130" s="33" t="s">
        <v>289</v>
      </c>
      <c r="DY130" s="33" t="s">
        <v>289</v>
      </c>
      <c r="DZ130" s="33" t="s">
        <v>289</v>
      </c>
      <c r="EA130" s="33" t="s">
        <v>289</v>
      </c>
      <c r="EB130" s="33" t="s">
        <v>289</v>
      </c>
      <c r="EC130" s="33" t="s">
        <v>289</v>
      </c>
      <c r="ED130" s="33" t="s">
        <v>289</v>
      </c>
      <c r="EE130" s="33" t="s">
        <v>289</v>
      </c>
      <c r="EF130" s="33" t="s">
        <v>289</v>
      </c>
      <c r="EG130" s="33" t="s">
        <v>289</v>
      </c>
      <c r="EH130" s="33" t="s">
        <v>289</v>
      </c>
      <c r="EI130" s="33" t="s">
        <v>289</v>
      </c>
      <c r="EJ130" s="33" t="s">
        <v>289</v>
      </c>
      <c r="EK130" s="33" t="s">
        <v>289</v>
      </c>
      <c r="EL130" s="33" t="s">
        <v>289</v>
      </c>
      <c r="EM130" s="33" t="s">
        <v>289</v>
      </c>
      <c r="EN130" s="33" t="s">
        <v>289</v>
      </c>
      <c r="EO130" s="33" t="s">
        <v>289</v>
      </c>
      <c r="EP130" s="33" t="s">
        <v>289</v>
      </c>
      <c r="EQ130" s="33" t="s">
        <v>289</v>
      </c>
      <c r="ER130" s="33" t="s">
        <v>289</v>
      </c>
      <c r="ES130" s="33" t="s">
        <v>289</v>
      </c>
      <c r="ET130" s="33" t="s">
        <v>289</v>
      </c>
      <c r="EU130" s="33" t="s">
        <v>289</v>
      </c>
      <c r="EV130" s="33" t="s">
        <v>289</v>
      </c>
      <c r="EW130" s="33" t="s">
        <v>289</v>
      </c>
      <c r="EX130" s="33" t="s">
        <v>289</v>
      </c>
      <c r="EY130" s="33" t="s">
        <v>289</v>
      </c>
      <c r="EZ130" s="33" t="s">
        <v>289</v>
      </c>
      <c r="FA130" s="33" t="s">
        <v>289</v>
      </c>
      <c r="FB130" s="33" t="s">
        <v>289</v>
      </c>
      <c r="FC130" s="34" t="s">
        <v>289</v>
      </c>
      <c r="FD130" s="34" t="s">
        <v>289</v>
      </c>
      <c r="FE130" s="33" t="s">
        <v>289</v>
      </c>
      <c r="FF130" s="33" t="s">
        <v>289</v>
      </c>
      <c r="FG130" s="33" t="s">
        <v>289</v>
      </c>
      <c r="FH130" s="33" t="s">
        <v>289</v>
      </c>
      <c r="FI130" s="33" t="s">
        <v>289</v>
      </c>
      <c r="FJ130" s="33" t="s">
        <v>289</v>
      </c>
      <c r="FK130" s="33" t="s">
        <v>289</v>
      </c>
      <c r="FL130" s="34" t="s">
        <v>289</v>
      </c>
      <c r="FM130" s="33" t="s">
        <v>289</v>
      </c>
      <c r="FN130" s="34" t="s">
        <v>289</v>
      </c>
      <c r="FO130" s="33" t="s">
        <v>289</v>
      </c>
      <c r="FP130" s="33" t="s">
        <v>289</v>
      </c>
      <c r="FQ130" s="33" t="s">
        <v>289</v>
      </c>
      <c r="FR130" s="33" t="s">
        <v>289</v>
      </c>
      <c r="FS130" s="33" t="s">
        <v>289</v>
      </c>
      <c r="FT130" s="33" t="s">
        <v>289</v>
      </c>
      <c r="FU130" s="33" t="s">
        <v>289</v>
      </c>
      <c r="FV130" s="33" t="s">
        <v>289</v>
      </c>
      <c r="FW130" s="33" t="s">
        <v>289</v>
      </c>
      <c r="FX130" s="33" t="s">
        <v>289</v>
      </c>
      <c r="FY130" s="33" t="s">
        <v>289</v>
      </c>
      <c r="FZ130" s="33" t="s">
        <v>289</v>
      </c>
      <c r="GA130" s="33" t="s">
        <v>289</v>
      </c>
      <c r="GB130" s="33" t="s">
        <v>289</v>
      </c>
      <c r="GC130" s="33" t="s">
        <v>289</v>
      </c>
      <c r="GD130" s="33" t="s">
        <v>289</v>
      </c>
      <c r="GE130" s="33" t="s">
        <v>289</v>
      </c>
      <c r="GF130" s="33" t="s">
        <v>289</v>
      </c>
      <c r="GG130" s="33" t="s">
        <v>289</v>
      </c>
      <c r="GH130" s="33" t="s">
        <v>289</v>
      </c>
      <c r="GI130" s="33" t="s">
        <v>289</v>
      </c>
      <c r="GJ130" s="33" t="s">
        <v>289</v>
      </c>
      <c r="GK130" s="33" t="s">
        <v>289</v>
      </c>
      <c r="GL130" s="33" t="s">
        <v>289</v>
      </c>
      <c r="GM130" s="33" t="s">
        <v>289</v>
      </c>
      <c r="GN130" s="33" t="s">
        <v>289</v>
      </c>
      <c r="GO130" s="33" t="s">
        <v>289</v>
      </c>
      <c r="GP130" s="33" t="s">
        <v>289</v>
      </c>
      <c r="GQ130" s="33" t="s">
        <v>289</v>
      </c>
      <c r="GR130" s="33" t="s">
        <v>289</v>
      </c>
      <c r="GS130" s="33" t="s">
        <v>289</v>
      </c>
      <c r="GT130" s="33" t="s">
        <v>289</v>
      </c>
      <c r="GU130" s="33" t="s">
        <v>289</v>
      </c>
      <c r="GV130" s="33" t="s">
        <v>289</v>
      </c>
      <c r="GW130" s="33" t="s">
        <v>289</v>
      </c>
      <c r="GX130" s="33" t="s">
        <v>289</v>
      </c>
      <c r="GY130" s="33" t="s">
        <v>289</v>
      </c>
      <c r="GZ130" s="33" t="s">
        <v>289</v>
      </c>
      <c r="HA130" s="33" t="s">
        <v>289</v>
      </c>
      <c r="HB130" s="33" t="s">
        <v>289</v>
      </c>
      <c r="HC130" s="33" t="s">
        <v>289</v>
      </c>
      <c r="HD130" s="33" t="s">
        <v>289</v>
      </c>
      <c r="HE130" s="33" t="s">
        <v>289</v>
      </c>
      <c r="HF130" s="33" t="s">
        <v>289</v>
      </c>
      <c r="HG130" s="33" t="s">
        <v>289</v>
      </c>
      <c r="HH130" s="33" t="s">
        <v>289</v>
      </c>
      <c r="HI130" s="33" t="s">
        <v>289</v>
      </c>
      <c r="HJ130" s="33" t="s">
        <v>289</v>
      </c>
      <c r="HK130" s="33" t="s">
        <v>289</v>
      </c>
      <c r="HL130" s="33" t="s">
        <v>2453</v>
      </c>
      <c r="HM130" s="33" t="s">
        <v>289</v>
      </c>
      <c r="HN130" s="33" t="s">
        <v>2722</v>
      </c>
      <c r="HO130" s="33" t="s">
        <v>289</v>
      </c>
      <c r="HP130" s="33" t="s">
        <v>2723</v>
      </c>
      <c r="HQ130" s="33" t="s">
        <v>2724</v>
      </c>
      <c r="HR130" s="33" t="s">
        <v>2724</v>
      </c>
      <c r="HS130" s="33" t="s">
        <v>2457</v>
      </c>
      <c r="HT130" s="33" t="s">
        <v>745</v>
      </c>
      <c r="HU130" s="33" t="s">
        <v>2458</v>
      </c>
      <c r="HV130" s="33" t="s">
        <v>289</v>
      </c>
      <c r="HW130" s="33" t="s">
        <v>289</v>
      </c>
      <c r="HX130" s="33" t="s">
        <v>289</v>
      </c>
      <c r="HY130" s="33" t="s">
        <v>289</v>
      </c>
      <c r="HZ130" s="33" t="s">
        <v>289</v>
      </c>
      <c r="IA130" s="33">
        <v>10</v>
      </c>
      <c r="IB130" s="33" t="s">
        <v>289</v>
      </c>
      <c r="IC130" s="33" t="s">
        <v>176</v>
      </c>
      <c r="ID130" s="33">
        <v>10</v>
      </c>
      <c r="IE130" s="33" t="s">
        <v>112</v>
      </c>
      <c r="IF130" s="33" t="s">
        <v>2516</v>
      </c>
      <c r="IG130" s="33">
        <v>0</v>
      </c>
      <c r="IH130" s="33">
        <v>0</v>
      </c>
      <c r="II130" s="33">
        <v>0</v>
      </c>
      <c r="IJ130" s="33">
        <v>1</v>
      </c>
      <c r="IK130" s="33">
        <v>0</v>
      </c>
      <c r="IL130" s="33">
        <v>0</v>
      </c>
      <c r="IM130" s="33">
        <v>0</v>
      </c>
      <c r="IN130" s="33">
        <v>0</v>
      </c>
      <c r="IO130" s="33">
        <v>0</v>
      </c>
      <c r="IP130" s="33">
        <v>0</v>
      </c>
      <c r="IQ130" s="33" t="s">
        <v>289</v>
      </c>
      <c r="IR130" s="33"/>
      <c r="IS130" s="33"/>
      <c r="IT130" s="33"/>
      <c r="IU130" s="33"/>
      <c r="IV130" s="33"/>
      <c r="IW130" s="33" t="s">
        <v>289</v>
      </c>
      <c r="IX130" s="33" t="s">
        <v>289</v>
      </c>
      <c r="IY130" s="33">
        <v>153562905</v>
      </c>
      <c r="IZ130" s="33" t="s">
        <v>3078</v>
      </c>
      <c r="JA130" s="33" t="s">
        <v>3079</v>
      </c>
      <c r="JB130" s="33" t="s">
        <v>289</v>
      </c>
      <c r="JC130" s="33">
        <v>35</v>
      </c>
    </row>
    <row r="131" spans="2:263" x14ac:dyDescent="0.35">
      <c r="B131" s="33" t="s">
        <v>3082</v>
      </c>
      <c r="C131" s="33" t="s">
        <v>3080</v>
      </c>
      <c r="D131" s="33" t="s">
        <v>3081</v>
      </c>
      <c r="E131" s="33" t="s">
        <v>2420</v>
      </c>
      <c r="F131" s="33"/>
      <c r="G131" s="33"/>
      <c r="H131" s="33">
        <v>0</v>
      </c>
      <c r="I131" s="33" t="s">
        <v>2420</v>
      </c>
      <c r="J131" s="33" t="s">
        <v>182</v>
      </c>
      <c r="K131" s="33" t="s">
        <v>289</v>
      </c>
      <c r="L131" s="33" t="s">
        <v>183</v>
      </c>
      <c r="M131" s="33" t="s">
        <v>182</v>
      </c>
      <c r="N131" s="33" t="s">
        <v>182</v>
      </c>
      <c r="O131" s="33" t="s">
        <v>110</v>
      </c>
      <c r="P131" s="33" t="s">
        <v>2380</v>
      </c>
      <c r="Q131" s="33" t="s">
        <v>2381</v>
      </c>
      <c r="R131" s="33" t="s">
        <v>851</v>
      </c>
      <c r="S131" s="33" t="s">
        <v>1089</v>
      </c>
      <c r="T131" s="33" t="s">
        <v>623</v>
      </c>
      <c r="U131" s="33" t="s">
        <v>851</v>
      </c>
      <c r="V131" s="33" t="s">
        <v>1088</v>
      </c>
      <c r="W131" s="33" t="s">
        <v>1089</v>
      </c>
      <c r="X131" s="33" t="s">
        <v>2421</v>
      </c>
      <c r="Y131" s="33" t="s">
        <v>289</v>
      </c>
      <c r="Z131" s="34" t="s">
        <v>2421</v>
      </c>
      <c r="AA131" s="33" t="s">
        <v>2596</v>
      </c>
      <c r="AB131" s="33" t="s">
        <v>289</v>
      </c>
      <c r="AC131" s="34" t="s">
        <v>2422</v>
      </c>
      <c r="AD131" s="33" t="s">
        <v>2361</v>
      </c>
      <c r="AE131" s="33" t="s">
        <v>2423</v>
      </c>
      <c r="AF131" s="33" t="s">
        <v>2424</v>
      </c>
      <c r="AG131" s="33" t="s">
        <v>2424</v>
      </c>
      <c r="AH131" s="33" t="s">
        <v>2327</v>
      </c>
      <c r="AI131" s="33" t="s">
        <v>112</v>
      </c>
      <c r="AJ131" s="33" t="s">
        <v>289</v>
      </c>
      <c r="AK131" s="33" t="s">
        <v>112</v>
      </c>
      <c r="AL131" s="33" t="s">
        <v>289</v>
      </c>
      <c r="AM131" s="33" t="s">
        <v>2328</v>
      </c>
      <c r="AN131" s="33" t="s">
        <v>289</v>
      </c>
      <c r="AO131" s="33" t="s">
        <v>289</v>
      </c>
      <c r="AP131" s="33" t="s">
        <v>2350</v>
      </c>
      <c r="AQ131" s="33" t="s">
        <v>289</v>
      </c>
      <c r="AR131" s="33" t="s">
        <v>137</v>
      </c>
      <c r="AS131" s="33">
        <v>0</v>
      </c>
      <c r="AT131" s="33">
        <v>1</v>
      </c>
      <c r="AU131" s="33">
        <v>0</v>
      </c>
      <c r="AV131" s="33" t="s">
        <v>138</v>
      </c>
      <c r="AW131" s="33" t="s">
        <v>2330</v>
      </c>
      <c r="AX131" s="33" t="s">
        <v>115</v>
      </c>
      <c r="AY131" s="33">
        <v>1</v>
      </c>
      <c r="AZ131" s="33">
        <v>0</v>
      </c>
      <c r="BA131" s="33">
        <v>0</v>
      </c>
      <c r="BB131" s="33">
        <v>0</v>
      </c>
      <c r="BC131" s="33">
        <v>0</v>
      </c>
      <c r="BD131" s="33">
        <v>0</v>
      </c>
      <c r="BE131" s="33">
        <v>0</v>
      </c>
      <c r="BF131" s="33">
        <v>0</v>
      </c>
      <c r="BG131" s="33">
        <v>0</v>
      </c>
      <c r="BH131" s="33">
        <v>0</v>
      </c>
      <c r="BI131" s="33" t="s">
        <v>289</v>
      </c>
      <c r="BJ131" s="33" t="s">
        <v>135</v>
      </c>
      <c r="BK131" s="33" t="s">
        <v>2385</v>
      </c>
      <c r="BL131" s="33" t="s">
        <v>289</v>
      </c>
      <c r="BM131" s="33" t="s">
        <v>289</v>
      </c>
      <c r="BN131" s="33" t="s">
        <v>289</v>
      </c>
      <c r="BO131" s="33" t="s">
        <v>289</v>
      </c>
      <c r="BP131" s="33" t="s">
        <v>289</v>
      </c>
      <c r="BQ131" s="33" t="s">
        <v>289</v>
      </c>
      <c r="BR131" s="33" t="s">
        <v>289</v>
      </c>
      <c r="BS131" s="33" t="s">
        <v>289</v>
      </c>
      <c r="BT131" s="33" t="s">
        <v>289</v>
      </c>
      <c r="BU131" s="33" t="s">
        <v>289</v>
      </c>
      <c r="BV131" s="33" t="s">
        <v>289</v>
      </c>
      <c r="BW131" s="33" t="s">
        <v>289</v>
      </c>
      <c r="BX131" s="33" t="s">
        <v>289</v>
      </c>
      <c r="BY131" s="33" t="s">
        <v>289</v>
      </c>
      <c r="BZ131" s="33" t="s">
        <v>289</v>
      </c>
      <c r="CA131" s="33" t="s">
        <v>289</v>
      </c>
      <c r="CB131" s="33" t="s">
        <v>289</v>
      </c>
      <c r="CC131" s="33" t="s">
        <v>289</v>
      </c>
      <c r="CD131" s="33" t="s">
        <v>289</v>
      </c>
      <c r="CE131" s="33" t="s">
        <v>289</v>
      </c>
      <c r="CF131" s="33" t="s">
        <v>289</v>
      </c>
      <c r="CG131" s="33" t="s">
        <v>289</v>
      </c>
      <c r="CH131" s="33" t="s">
        <v>289</v>
      </c>
      <c r="CI131" s="33" t="s">
        <v>289</v>
      </c>
      <c r="CJ131" s="33" t="s">
        <v>289</v>
      </c>
      <c r="CK131" s="33" t="s">
        <v>289</v>
      </c>
      <c r="CL131" s="33" t="s">
        <v>289</v>
      </c>
      <c r="CM131" s="33" t="s">
        <v>289</v>
      </c>
      <c r="CN131" s="33" t="s">
        <v>289</v>
      </c>
      <c r="CO131" s="33" t="s">
        <v>289</v>
      </c>
      <c r="CP131" s="33" t="s">
        <v>289</v>
      </c>
      <c r="CQ131" s="33" t="s">
        <v>289</v>
      </c>
      <c r="CR131" s="33" t="s">
        <v>289</v>
      </c>
      <c r="CS131" s="33" t="s">
        <v>289</v>
      </c>
      <c r="CT131" s="33" t="s">
        <v>289</v>
      </c>
      <c r="CU131" s="33" t="s">
        <v>289</v>
      </c>
      <c r="CV131" s="33" t="s">
        <v>289</v>
      </c>
      <c r="CW131" s="33" t="s">
        <v>289</v>
      </c>
      <c r="CX131" s="33" t="s">
        <v>289</v>
      </c>
      <c r="CY131" s="33" t="s">
        <v>289</v>
      </c>
      <c r="CZ131" s="33" t="s">
        <v>289</v>
      </c>
      <c r="DA131" s="33" t="s">
        <v>289</v>
      </c>
      <c r="DB131" s="33" t="s">
        <v>289</v>
      </c>
      <c r="DC131" s="33" t="s">
        <v>289</v>
      </c>
      <c r="DD131" s="33" t="s">
        <v>289</v>
      </c>
      <c r="DE131" s="33" t="s">
        <v>289</v>
      </c>
      <c r="DF131" s="33" t="s">
        <v>289</v>
      </c>
      <c r="DG131" s="33" t="s">
        <v>289</v>
      </c>
      <c r="DH131" s="33" t="s">
        <v>289</v>
      </c>
      <c r="DI131" s="33" t="s">
        <v>289</v>
      </c>
      <c r="DJ131" s="33" t="s">
        <v>289</v>
      </c>
      <c r="DK131" s="33" t="s">
        <v>289</v>
      </c>
      <c r="DL131" s="33" t="s">
        <v>289</v>
      </c>
      <c r="DM131" s="33" t="s">
        <v>289</v>
      </c>
      <c r="DN131" s="33" t="s">
        <v>289</v>
      </c>
      <c r="DO131" s="33" t="s">
        <v>289</v>
      </c>
      <c r="DP131" s="33" t="s">
        <v>289</v>
      </c>
      <c r="DQ131" s="33" t="s">
        <v>289</v>
      </c>
      <c r="DR131" s="33" t="s">
        <v>289</v>
      </c>
      <c r="DS131" s="33" t="s">
        <v>289</v>
      </c>
      <c r="DT131" s="33" t="s">
        <v>289</v>
      </c>
      <c r="DU131" s="33" t="s">
        <v>289</v>
      </c>
      <c r="DV131" s="33" t="s">
        <v>289</v>
      </c>
      <c r="DW131" s="33" t="s">
        <v>289</v>
      </c>
      <c r="DX131" s="33" t="s">
        <v>289</v>
      </c>
      <c r="DY131" s="33" t="s">
        <v>289</v>
      </c>
      <c r="DZ131" s="33" t="s">
        <v>289</v>
      </c>
      <c r="EA131" s="33" t="s">
        <v>289</v>
      </c>
      <c r="EB131" s="33" t="s">
        <v>289</v>
      </c>
      <c r="EC131" s="33" t="s">
        <v>289</v>
      </c>
      <c r="ED131" s="33" t="s">
        <v>289</v>
      </c>
      <c r="EE131" s="33" t="s">
        <v>289</v>
      </c>
      <c r="EF131" s="33" t="s">
        <v>289</v>
      </c>
      <c r="EG131" s="33" t="s">
        <v>2415</v>
      </c>
      <c r="EH131" s="33">
        <v>0</v>
      </c>
      <c r="EI131" s="33">
        <v>1</v>
      </c>
      <c r="EJ131" s="33">
        <v>1</v>
      </c>
      <c r="EK131" s="33">
        <v>1</v>
      </c>
      <c r="EL131" s="33">
        <v>1</v>
      </c>
      <c r="EM131" s="33">
        <v>0</v>
      </c>
      <c r="EN131" s="33">
        <v>1</v>
      </c>
      <c r="EO131" s="33">
        <v>0</v>
      </c>
      <c r="EP131" s="33" t="s">
        <v>289</v>
      </c>
      <c r="EQ131" s="33" t="s">
        <v>289</v>
      </c>
      <c r="ER131" s="33" t="s">
        <v>289</v>
      </c>
      <c r="ES131" s="33" t="s">
        <v>289</v>
      </c>
      <c r="ET131" s="33" t="s">
        <v>289</v>
      </c>
      <c r="EU131" s="33" t="s">
        <v>289</v>
      </c>
      <c r="EV131" s="33">
        <v>25</v>
      </c>
      <c r="EW131" s="33" t="s">
        <v>112</v>
      </c>
      <c r="EX131" s="33" t="s">
        <v>112</v>
      </c>
      <c r="EY131" s="33">
        <v>125</v>
      </c>
      <c r="EZ131" s="33" t="s">
        <v>289</v>
      </c>
      <c r="FA131" s="33" t="s">
        <v>289</v>
      </c>
      <c r="FB131" s="33" t="s">
        <v>289</v>
      </c>
      <c r="FC131" s="34">
        <v>125</v>
      </c>
      <c r="FD131" s="34" t="s">
        <v>112</v>
      </c>
      <c r="FE131" s="33">
        <v>50</v>
      </c>
      <c r="FF131" s="33" t="s">
        <v>112</v>
      </c>
      <c r="FG131" s="33" t="s">
        <v>117</v>
      </c>
      <c r="FH131" s="33">
        <v>1800</v>
      </c>
      <c r="FI131" s="33">
        <v>24</v>
      </c>
      <c r="FJ131" s="33" t="s">
        <v>289</v>
      </c>
      <c r="FK131" s="33" t="s">
        <v>289</v>
      </c>
      <c r="FL131" s="34"/>
      <c r="FM131" s="33" t="s">
        <v>112</v>
      </c>
      <c r="FN131" s="34" t="s">
        <v>289</v>
      </c>
      <c r="FO131" s="33" t="s">
        <v>289</v>
      </c>
      <c r="FP131" s="33" t="s">
        <v>289</v>
      </c>
      <c r="FQ131" s="33" t="s">
        <v>289</v>
      </c>
      <c r="FR131" s="33" t="s">
        <v>289</v>
      </c>
      <c r="FS131" s="33" t="s">
        <v>289</v>
      </c>
      <c r="FT131" s="33" t="s">
        <v>289</v>
      </c>
      <c r="FU131" s="33" t="s">
        <v>289</v>
      </c>
      <c r="FV131" s="33" t="s">
        <v>289</v>
      </c>
      <c r="FW131" s="33" t="s">
        <v>289</v>
      </c>
      <c r="FX131" s="33" t="s">
        <v>289</v>
      </c>
      <c r="FY131" s="33" t="s">
        <v>112</v>
      </c>
      <c r="FZ131" s="33">
        <v>50</v>
      </c>
      <c r="GA131" s="33" t="s">
        <v>289</v>
      </c>
      <c r="GB131" s="33" t="s">
        <v>289</v>
      </c>
      <c r="GC131" s="33">
        <v>50</v>
      </c>
      <c r="GD131" s="33" t="s">
        <v>112</v>
      </c>
      <c r="GE131" s="33" t="s">
        <v>112</v>
      </c>
      <c r="GF131" s="33" t="s">
        <v>2399</v>
      </c>
      <c r="GG131" s="33">
        <v>0</v>
      </c>
      <c r="GH131" s="33">
        <v>0</v>
      </c>
      <c r="GI131" s="33">
        <v>0</v>
      </c>
      <c r="GJ131" s="33">
        <v>0</v>
      </c>
      <c r="GK131" s="33">
        <v>0</v>
      </c>
      <c r="GL131" s="33">
        <v>0</v>
      </c>
      <c r="GM131" s="33">
        <v>0</v>
      </c>
      <c r="GN131" s="33">
        <v>0</v>
      </c>
      <c r="GO131" s="33">
        <v>0</v>
      </c>
      <c r="GP131" s="33">
        <v>0</v>
      </c>
      <c r="GQ131" s="33">
        <v>0</v>
      </c>
      <c r="GR131" s="33">
        <v>1</v>
      </c>
      <c r="GS131" s="33">
        <v>0</v>
      </c>
      <c r="GT131" s="33">
        <v>0</v>
      </c>
      <c r="GU131" s="33">
        <v>1</v>
      </c>
      <c r="GV131" s="33">
        <v>0</v>
      </c>
      <c r="GW131" s="33" t="s">
        <v>2402</v>
      </c>
      <c r="GX131" s="33" t="s">
        <v>2415</v>
      </c>
      <c r="GY131" s="33">
        <v>0</v>
      </c>
      <c r="GZ131" s="33">
        <v>1</v>
      </c>
      <c r="HA131" s="33">
        <v>1</v>
      </c>
      <c r="HB131" s="33">
        <v>1</v>
      </c>
      <c r="HC131" s="33">
        <v>1</v>
      </c>
      <c r="HD131" s="33">
        <v>0</v>
      </c>
      <c r="HE131" s="33">
        <v>1</v>
      </c>
      <c r="HF131" s="33">
        <v>0</v>
      </c>
      <c r="HG131" s="33" t="s">
        <v>112</v>
      </c>
      <c r="HH131" s="33" t="s">
        <v>126</v>
      </c>
      <c r="HI131" s="33" t="s">
        <v>127</v>
      </c>
      <c r="HJ131" s="33" t="s">
        <v>112</v>
      </c>
      <c r="HK131" s="33" t="s">
        <v>112</v>
      </c>
      <c r="HL131" s="33" t="s">
        <v>289</v>
      </c>
      <c r="HM131" s="33" t="s">
        <v>289</v>
      </c>
      <c r="HN131" s="33" t="s">
        <v>289</v>
      </c>
      <c r="HO131" s="33" t="s">
        <v>289</v>
      </c>
      <c r="HP131" s="33" t="s">
        <v>289</v>
      </c>
      <c r="HQ131" s="33" t="s">
        <v>289</v>
      </c>
      <c r="HR131" s="33" t="s">
        <v>289</v>
      </c>
      <c r="HS131" s="33" t="s">
        <v>289</v>
      </c>
      <c r="HT131" s="33" t="s">
        <v>289</v>
      </c>
      <c r="HU131" s="33" t="s">
        <v>289</v>
      </c>
      <c r="HV131" s="33" t="s">
        <v>289</v>
      </c>
      <c r="HW131" s="33" t="s">
        <v>289</v>
      </c>
      <c r="HX131" s="33" t="s">
        <v>289</v>
      </c>
      <c r="HY131" s="33" t="s">
        <v>289</v>
      </c>
      <c r="HZ131" s="33" t="s">
        <v>289</v>
      </c>
      <c r="IA131" s="33" t="s">
        <v>289</v>
      </c>
      <c r="IB131" s="33" t="s">
        <v>289</v>
      </c>
      <c r="IC131" s="33" t="s">
        <v>289</v>
      </c>
      <c r="ID131" s="33" t="s">
        <v>289</v>
      </c>
      <c r="IE131" s="33" t="s">
        <v>289</v>
      </c>
      <c r="IF131" s="33" t="s">
        <v>289</v>
      </c>
      <c r="IG131" s="33" t="s">
        <v>289</v>
      </c>
      <c r="IH131" s="33" t="s">
        <v>289</v>
      </c>
      <c r="II131" s="33" t="s">
        <v>289</v>
      </c>
      <c r="IJ131" s="33" t="s">
        <v>289</v>
      </c>
      <c r="IK131" s="33" t="s">
        <v>289</v>
      </c>
      <c r="IL131" s="33" t="s">
        <v>289</v>
      </c>
      <c r="IM131" s="33" t="s">
        <v>289</v>
      </c>
      <c r="IN131" s="33" t="s">
        <v>289</v>
      </c>
      <c r="IO131" s="33" t="s">
        <v>289</v>
      </c>
      <c r="IP131" s="33" t="s">
        <v>289</v>
      </c>
      <c r="IQ131" s="33" t="s">
        <v>289</v>
      </c>
      <c r="IR131" s="33"/>
      <c r="IS131" s="33"/>
      <c r="IT131" s="33"/>
      <c r="IU131" s="33"/>
      <c r="IV131" s="33"/>
      <c r="IW131" s="33" t="s">
        <v>289</v>
      </c>
      <c r="IX131" s="33" t="s">
        <v>289</v>
      </c>
      <c r="IY131" s="33">
        <v>153515361</v>
      </c>
      <c r="IZ131" s="33" t="s">
        <v>3082</v>
      </c>
      <c r="JA131" s="33" t="s">
        <v>3083</v>
      </c>
      <c r="JB131" s="33" t="s">
        <v>289</v>
      </c>
      <c r="JC131" s="33">
        <v>8</v>
      </c>
    </row>
    <row r="132" spans="2:263" x14ac:dyDescent="0.35">
      <c r="B132" s="33" t="s">
        <v>3088</v>
      </c>
      <c r="C132" s="33" t="s">
        <v>3084</v>
      </c>
      <c r="D132" s="33" t="s">
        <v>3085</v>
      </c>
      <c r="E132" s="33" t="s">
        <v>2379</v>
      </c>
      <c r="F132" s="33"/>
      <c r="G132" s="33"/>
      <c r="H132" s="33" t="s">
        <v>289</v>
      </c>
      <c r="I132" s="33" t="s">
        <v>2379</v>
      </c>
      <c r="J132" s="33" t="s">
        <v>198</v>
      </c>
      <c r="K132" s="33" t="s">
        <v>289</v>
      </c>
      <c r="L132" s="33" t="s">
        <v>199</v>
      </c>
      <c r="M132" s="33" t="s">
        <v>198</v>
      </c>
      <c r="N132" s="33" t="s">
        <v>198</v>
      </c>
      <c r="O132" s="33" t="s">
        <v>206</v>
      </c>
      <c r="P132" s="33" t="s">
        <v>289</v>
      </c>
      <c r="Q132" s="33" t="s">
        <v>120</v>
      </c>
      <c r="R132" s="33" t="s">
        <v>122</v>
      </c>
      <c r="S132" s="33" t="s">
        <v>998</v>
      </c>
      <c r="T132" s="33" t="s">
        <v>207</v>
      </c>
      <c r="U132" s="33" t="s">
        <v>122</v>
      </c>
      <c r="V132" s="33" t="s">
        <v>997</v>
      </c>
      <c r="W132" s="33" t="s">
        <v>998</v>
      </c>
      <c r="X132" s="33" t="s">
        <v>2413</v>
      </c>
      <c r="Y132" s="33" t="s">
        <v>289</v>
      </c>
      <c r="Z132" s="34" t="s">
        <v>2413</v>
      </c>
      <c r="AA132" s="33" t="s">
        <v>2596</v>
      </c>
      <c r="AB132" s="33" t="s">
        <v>289</v>
      </c>
      <c r="AC132" s="34" t="s">
        <v>2596</v>
      </c>
      <c r="AD132" s="33" t="s">
        <v>2361</v>
      </c>
      <c r="AE132" s="33" t="s">
        <v>208</v>
      </c>
      <c r="AF132" s="33" t="s">
        <v>2414</v>
      </c>
      <c r="AG132" s="33" t="s">
        <v>2414</v>
      </c>
      <c r="AH132" s="33" t="s">
        <v>2327</v>
      </c>
      <c r="AI132" s="33" t="s">
        <v>112</v>
      </c>
      <c r="AJ132" s="33" t="s">
        <v>289</v>
      </c>
      <c r="AK132" s="33" t="s">
        <v>112</v>
      </c>
      <c r="AL132" s="33" t="s">
        <v>289</v>
      </c>
      <c r="AM132" s="33" t="s">
        <v>2340</v>
      </c>
      <c r="AN132" s="33" t="s">
        <v>289</v>
      </c>
      <c r="AO132" s="33" t="s">
        <v>289</v>
      </c>
      <c r="AP132" s="33" t="s">
        <v>2350</v>
      </c>
      <c r="AQ132" s="33" t="s">
        <v>289</v>
      </c>
      <c r="AR132" s="33" t="s">
        <v>114</v>
      </c>
      <c r="AS132" s="33">
        <v>1</v>
      </c>
      <c r="AT132" s="33">
        <v>0</v>
      </c>
      <c r="AU132" s="33">
        <v>0</v>
      </c>
      <c r="AV132" s="33" t="s">
        <v>113</v>
      </c>
      <c r="AW132" s="33" t="s">
        <v>2351</v>
      </c>
      <c r="AX132" s="33" t="s">
        <v>3086</v>
      </c>
      <c r="AY132" s="33">
        <v>1</v>
      </c>
      <c r="AZ132" s="33">
        <v>1</v>
      </c>
      <c r="BA132" s="33">
        <v>0</v>
      </c>
      <c r="BB132" s="33">
        <v>0</v>
      </c>
      <c r="BC132" s="33">
        <v>0</v>
      </c>
      <c r="BD132" s="33">
        <v>0</v>
      </c>
      <c r="BE132" s="33">
        <v>0</v>
      </c>
      <c r="BF132" s="33">
        <v>0</v>
      </c>
      <c r="BG132" s="33">
        <v>0</v>
      </c>
      <c r="BH132" s="33">
        <v>0</v>
      </c>
      <c r="BI132" s="33" t="s">
        <v>289</v>
      </c>
      <c r="BJ132" s="33" t="s">
        <v>135</v>
      </c>
      <c r="BK132" s="33" t="s">
        <v>151</v>
      </c>
      <c r="BL132" s="33" t="s">
        <v>132</v>
      </c>
      <c r="BM132" s="33">
        <v>0</v>
      </c>
      <c r="BN132" s="33">
        <v>0</v>
      </c>
      <c r="BO132" s="33">
        <v>0</v>
      </c>
      <c r="BP132" s="33">
        <v>0</v>
      </c>
      <c r="BQ132" s="33">
        <v>0</v>
      </c>
      <c r="BR132" s="33">
        <v>0</v>
      </c>
      <c r="BS132" s="33">
        <v>1</v>
      </c>
      <c r="BT132" s="33">
        <v>0</v>
      </c>
      <c r="BU132" s="33" t="s">
        <v>289</v>
      </c>
      <c r="BV132" s="33" t="s">
        <v>289</v>
      </c>
      <c r="BW132" s="33" t="s">
        <v>289</v>
      </c>
      <c r="BX132" s="33" t="s">
        <v>289</v>
      </c>
      <c r="BY132" s="33" t="s">
        <v>289</v>
      </c>
      <c r="BZ132" s="33" t="s">
        <v>289</v>
      </c>
      <c r="CA132" s="33" t="s">
        <v>289</v>
      </c>
      <c r="CB132" s="33" t="s">
        <v>289</v>
      </c>
      <c r="CC132" s="33" t="s">
        <v>289</v>
      </c>
      <c r="CD132" s="33" t="s">
        <v>289</v>
      </c>
      <c r="CE132" s="33" t="s">
        <v>289</v>
      </c>
      <c r="CF132" s="33" t="s">
        <v>289</v>
      </c>
      <c r="CG132" s="33" t="s">
        <v>289</v>
      </c>
      <c r="CH132" s="33" t="s">
        <v>289</v>
      </c>
      <c r="CI132" s="33" t="s">
        <v>289</v>
      </c>
      <c r="CJ132" s="33" t="s">
        <v>289</v>
      </c>
      <c r="CK132" s="33" t="s">
        <v>289</v>
      </c>
      <c r="CL132" s="33" t="s">
        <v>289</v>
      </c>
      <c r="CM132" s="33" t="s">
        <v>289</v>
      </c>
      <c r="CN132" s="33" t="s">
        <v>112</v>
      </c>
      <c r="CO132" s="33">
        <v>500</v>
      </c>
      <c r="CP132" s="33" t="s">
        <v>289</v>
      </c>
      <c r="CQ132" s="33" t="s">
        <v>289</v>
      </c>
      <c r="CR132" s="33" t="s">
        <v>289</v>
      </c>
      <c r="CS132" s="33" t="s">
        <v>289</v>
      </c>
      <c r="CT132" s="33" t="s">
        <v>289</v>
      </c>
      <c r="CU132" s="33" t="s">
        <v>289</v>
      </c>
      <c r="CV132" s="33" t="s">
        <v>176</v>
      </c>
      <c r="CW132" s="33">
        <v>500</v>
      </c>
      <c r="CX132" s="33" t="s">
        <v>112</v>
      </c>
      <c r="CY132" s="33" t="s">
        <v>112</v>
      </c>
      <c r="CZ132" s="33" t="s">
        <v>3087</v>
      </c>
      <c r="DA132" s="33">
        <v>0</v>
      </c>
      <c r="DB132" s="33">
        <v>1</v>
      </c>
      <c r="DC132" s="33">
        <v>1</v>
      </c>
      <c r="DD132" s="33">
        <v>0</v>
      </c>
      <c r="DE132" s="33">
        <v>0</v>
      </c>
      <c r="DF132" s="33">
        <v>0</v>
      </c>
      <c r="DG132" s="33">
        <v>0</v>
      </c>
      <c r="DH132" s="33">
        <v>0</v>
      </c>
      <c r="DI132" s="33">
        <v>0</v>
      </c>
      <c r="DJ132" s="33">
        <v>0</v>
      </c>
      <c r="DK132" s="33">
        <v>0</v>
      </c>
      <c r="DL132" s="33">
        <v>0</v>
      </c>
      <c r="DM132" s="33">
        <v>0</v>
      </c>
      <c r="DN132" s="33">
        <v>0</v>
      </c>
      <c r="DO132" s="33">
        <v>0</v>
      </c>
      <c r="DP132" s="33">
        <v>0</v>
      </c>
      <c r="DQ132" s="33">
        <v>0</v>
      </c>
      <c r="DR132" s="33" t="s">
        <v>289</v>
      </c>
      <c r="DS132" s="33" t="s">
        <v>132</v>
      </c>
      <c r="DT132" s="33">
        <v>0</v>
      </c>
      <c r="DU132" s="33">
        <v>0</v>
      </c>
      <c r="DV132" s="33">
        <v>0</v>
      </c>
      <c r="DW132" s="33">
        <v>0</v>
      </c>
      <c r="DX132" s="33">
        <v>0</v>
      </c>
      <c r="DY132" s="33">
        <v>0</v>
      </c>
      <c r="DZ132" s="33">
        <v>1</v>
      </c>
      <c r="EA132" s="33">
        <v>0</v>
      </c>
      <c r="EB132" s="33" t="s">
        <v>112</v>
      </c>
      <c r="EC132" s="33" t="s">
        <v>126</v>
      </c>
      <c r="ED132" s="33" t="s">
        <v>127</v>
      </c>
      <c r="EE132" s="33" t="s">
        <v>112</v>
      </c>
      <c r="EF132" s="33" t="s">
        <v>117</v>
      </c>
      <c r="EG132" s="33" t="s">
        <v>289</v>
      </c>
      <c r="EH132" s="33" t="s">
        <v>289</v>
      </c>
      <c r="EI132" s="33" t="s">
        <v>289</v>
      </c>
      <c r="EJ132" s="33" t="s">
        <v>289</v>
      </c>
      <c r="EK132" s="33" t="s">
        <v>289</v>
      </c>
      <c r="EL132" s="33" t="s">
        <v>289</v>
      </c>
      <c r="EM132" s="33" t="s">
        <v>289</v>
      </c>
      <c r="EN132" s="33" t="s">
        <v>289</v>
      </c>
      <c r="EO132" s="33" t="s">
        <v>289</v>
      </c>
      <c r="EP132" s="33" t="s">
        <v>289</v>
      </c>
      <c r="EQ132" s="33" t="s">
        <v>289</v>
      </c>
      <c r="ER132" s="33" t="s">
        <v>289</v>
      </c>
      <c r="ES132" s="33" t="s">
        <v>289</v>
      </c>
      <c r="ET132" s="33" t="s">
        <v>289</v>
      </c>
      <c r="EU132" s="33" t="s">
        <v>289</v>
      </c>
      <c r="EV132" s="33" t="s">
        <v>289</v>
      </c>
      <c r="EW132" s="33" t="s">
        <v>289</v>
      </c>
      <c r="EX132" s="33" t="s">
        <v>289</v>
      </c>
      <c r="EY132" s="33" t="s">
        <v>289</v>
      </c>
      <c r="EZ132" s="33" t="s">
        <v>289</v>
      </c>
      <c r="FA132" s="33" t="s">
        <v>289</v>
      </c>
      <c r="FB132" s="33" t="s">
        <v>289</v>
      </c>
      <c r="FC132" s="34" t="s">
        <v>289</v>
      </c>
      <c r="FD132" s="34" t="s">
        <v>289</v>
      </c>
      <c r="FE132" s="33" t="s">
        <v>289</v>
      </c>
      <c r="FF132" s="33" t="s">
        <v>289</v>
      </c>
      <c r="FG132" s="33" t="s">
        <v>289</v>
      </c>
      <c r="FH132" s="33" t="s">
        <v>289</v>
      </c>
      <c r="FI132" s="33" t="s">
        <v>289</v>
      </c>
      <c r="FJ132" s="33" t="s">
        <v>289</v>
      </c>
      <c r="FK132" s="33" t="s">
        <v>289</v>
      </c>
      <c r="FL132" s="34" t="s">
        <v>289</v>
      </c>
      <c r="FM132" s="33" t="s">
        <v>289</v>
      </c>
      <c r="FN132" s="34" t="s">
        <v>289</v>
      </c>
      <c r="FO132" s="33" t="s">
        <v>289</v>
      </c>
      <c r="FP132" s="33" t="s">
        <v>289</v>
      </c>
      <c r="FQ132" s="33" t="s">
        <v>289</v>
      </c>
      <c r="FR132" s="33" t="s">
        <v>289</v>
      </c>
      <c r="FS132" s="33" t="s">
        <v>289</v>
      </c>
      <c r="FT132" s="33" t="s">
        <v>289</v>
      </c>
      <c r="FU132" s="33" t="s">
        <v>289</v>
      </c>
      <c r="FV132" s="33" t="s">
        <v>289</v>
      </c>
      <c r="FW132" s="33" t="s">
        <v>289</v>
      </c>
      <c r="FX132" s="33" t="s">
        <v>289</v>
      </c>
      <c r="FY132" s="33" t="s">
        <v>289</v>
      </c>
      <c r="FZ132" s="33" t="s">
        <v>289</v>
      </c>
      <c r="GA132" s="33" t="s">
        <v>289</v>
      </c>
      <c r="GB132" s="33" t="s">
        <v>289</v>
      </c>
      <c r="GC132" s="33" t="s">
        <v>289</v>
      </c>
      <c r="GD132" s="33" t="s">
        <v>289</v>
      </c>
      <c r="GE132" s="33" t="s">
        <v>289</v>
      </c>
      <c r="GF132" s="33" t="s">
        <v>289</v>
      </c>
      <c r="GG132" s="33" t="s">
        <v>289</v>
      </c>
      <c r="GH132" s="33" t="s">
        <v>289</v>
      </c>
      <c r="GI132" s="33" t="s">
        <v>289</v>
      </c>
      <c r="GJ132" s="33" t="s">
        <v>289</v>
      </c>
      <c r="GK132" s="33" t="s">
        <v>289</v>
      </c>
      <c r="GL132" s="33" t="s">
        <v>289</v>
      </c>
      <c r="GM132" s="33" t="s">
        <v>289</v>
      </c>
      <c r="GN132" s="33" t="s">
        <v>289</v>
      </c>
      <c r="GO132" s="33" t="s">
        <v>289</v>
      </c>
      <c r="GP132" s="33" t="s">
        <v>289</v>
      </c>
      <c r="GQ132" s="33" t="s">
        <v>289</v>
      </c>
      <c r="GR132" s="33" t="s">
        <v>289</v>
      </c>
      <c r="GS132" s="33" t="s">
        <v>289</v>
      </c>
      <c r="GT132" s="33" t="s">
        <v>289</v>
      </c>
      <c r="GU132" s="33" t="s">
        <v>289</v>
      </c>
      <c r="GV132" s="33" t="s">
        <v>289</v>
      </c>
      <c r="GW132" s="33" t="s">
        <v>289</v>
      </c>
      <c r="GX132" s="33" t="s">
        <v>289</v>
      </c>
      <c r="GY132" s="33" t="s">
        <v>289</v>
      </c>
      <c r="GZ132" s="33" t="s">
        <v>289</v>
      </c>
      <c r="HA132" s="33" t="s">
        <v>289</v>
      </c>
      <c r="HB132" s="33" t="s">
        <v>289</v>
      </c>
      <c r="HC132" s="33" t="s">
        <v>289</v>
      </c>
      <c r="HD132" s="33" t="s">
        <v>289</v>
      </c>
      <c r="HE132" s="33" t="s">
        <v>289</v>
      </c>
      <c r="HF132" s="33" t="s">
        <v>289</v>
      </c>
      <c r="HG132" s="33" t="s">
        <v>289</v>
      </c>
      <c r="HH132" s="33" t="s">
        <v>289</v>
      </c>
      <c r="HI132" s="33" t="s">
        <v>289</v>
      </c>
      <c r="HJ132" s="33" t="s">
        <v>289</v>
      </c>
      <c r="HK132" s="33" t="s">
        <v>289</v>
      </c>
      <c r="HL132" s="33" t="s">
        <v>289</v>
      </c>
      <c r="HM132" s="33" t="s">
        <v>289</v>
      </c>
      <c r="HN132" s="33" t="s">
        <v>289</v>
      </c>
      <c r="HO132" s="33" t="s">
        <v>289</v>
      </c>
      <c r="HP132" s="33" t="s">
        <v>289</v>
      </c>
      <c r="HQ132" s="33" t="s">
        <v>289</v>
      </c>
      <c r="HR132" s="33" t="s">
        <v>289</v>
      </c>
      <c r="HS132" s="33" t="s">
        <v>289</v>
      </c>
      <c r="HT132" s="33" t="s">
        <v>289</v>
      </c>
      <c r="HU132" s="33" t="s">
        <v>289</v>
      </c>
      <c r="HV132" s="33" t="s">
        <v>289</v>
      </c>
      <c r="HW132" s="33" t="s">
        <v>289</v>
      </c>
      <c r="HX132" s="33" t="s">
        <v>289</v>
      </c>
      <c r="HY132" s="33" t="s">
        <v>289</v>
      </c>
      <c r="HZ132" s="33" t="s">
        <v>289</v>
      </c>
      <c r="IA132" s="33" t="s">
        <v>289</v>
      </c>
      <c r="IB132" s="33" t="s">
        <v>289</v>
      </c>
      <c r="IC132" s="33" t="s">
        <v>289</v>
      </c>
      <c r="ID132" s="33" t="s">
        <v>289</v>
      </c>
      <c r="IE132" s="33" t="s">
        <v>289</v>
      </c>
      <c r="IF132" s="33" t="s">
        <v>289</v>
      </c>
      <c r="IG132" s="33" t="s">
        <v>289</v>
      </c>
      <c r="IH132" s="33" t="s">
        <v>289</v>
      </c>
      <c r="II132" s="33" t="s">
        <v>289</v>
      </c>
      <c r="IJ132" s="33" t="s">
        <v>289</v>
      </c>
      <c r="IK132" s="33" t="s">
        <v>289</v>
      </c>
      <c r="IL132" s="33" t="s">
        <v>289</v>
      </c>
      <c r="IM132" s="33" t="s">
        <v>289</v>
      </c>
      <c r="IN132" s="33" t="s">
        <v>289</v>
      </c>
      <c r="IO132" s="33" t="s">
        <v>289</v>
      </c>
      <c r="IP132" s="33" t="s">
        <v>289</v>
      </c>
      <c r="IQ132" s="33" t="s">
        <v>289</v>
      </c>
      <c r="IR132" s="33"/>
      <c r="IS132" s="33"/>
      <c r="IT132" s="33"/>
      <c r="IU132" s="33"/>
      <c r="IV132" s="33"/>
      <c r="IW132" s="33" t="s">
        <v>289</v>
      </c>
      <c r="IX132" s="33" t="s">
        <v>289</v>
      </c>
      <c r="IY132" s="33">
        <v>153675908</v>
      </c>
      <c r="IZ132" s="33" t="s">
        <v>3088</v>
      </c>
      <c r="JA132" s="33" t="s">
        <v>3089</v>
      </c>
      <c r="JB132" s="33" t="s">
        <v>289</v>
      </c>
      <c r="JC132" s="33">
        <v>52</v>
      </c>
    </row>
    <row r="133" spans="2:263" x14ac:dyDescent="0.35">
      <c r="B133" s="33" t="s">
        <v>3092</v>
      </c>
      <c r="C133" s="33" t="s">
        <v>3090</v>
      </c>
      <c r="D133" s="33" t="s">
        <v>3091</v>
      </c>
      <c r="E133" s="33" t="s">
        <v>2472</v>
      </c>
      <c r="F133" s="33"/>
      <c r="G133" s="33"/>
      <c r="H133" s="33" t="s">
        <v>289</v>
      </c>
      <c r="I133" s="33" t="s">
        <v>2472</v>
      </c>
      <c r="J133" s="33" t="s">
        <v>141</v>
      </c>
      <c r="K133" s="33" t="s">
        <v>289</v>
      </c>
      <c r="L133" s="33" t="s">
        <v>142</v>
      </c>
      <c r="M133" s="33" t="s">
        <v>141</v>
      </c>
      <c r="N133" s="33" t="s">
        <v>141</v>
      </c>
      <c r="O133" s="33" t="s">
        <v>154</v>
      </c>
      <c r="P133" s="33" t="s">
        <v>289</v>
      </c>
      <c r="Q133" s="33" t="s">
        <v>120</v>
      </c>
      <c r="R133" s="33" t="s">
        <v>144</v>
      </c>
      <c r="S133" s="33" t="s">
        <v>140</v>
      </c>
      <c r="T133" s="33" t="s">
        <v>145</v>
      </c>
      <c r="U133" s="33" t="s">
        <v>144</v>
      </c>
      <c r="V133" s="33" t="s">
        <v>529</v>
      </c>
      <c r="W133" s="33" t="s">
        <v>140</v>
      </c>
      <c r="X133" s="33" t="s">
        <v>146</v>
      </c>
      <c r="Y133" s="33" t="s">
        <v>289</v>
      </c>
      <c r="Z133" s="34" t="s">
        <v>146</v>
      </c>
      <c r="AA133" s="33" t="s">
        <v>147</v>
      </c>
      <c r="AB133" s="33" t="s">
        <v>289</v>
      </c>
      <c r="AC133" s="34" t="s">
        <v>147</v>
      </c>
      <c r="AD133" s="33" t="s">
        <v>2326</v>
      </c>
      <c r="AE133" s="33" t="s">
        <v>148</v>
      </c>
      <c r="AF133" s="33" t="s">
        <v>147</v>
      </c>
      <c r="AG133" s="33" t="s">
        <v>147</v>
      </c>
      <c r="AH133" s="33" t="s">
        <v>2327</v>
      </c>
      <c r="AI133" s="33" t="s">
        <v>112</v>
      </c>
      <c r="AJ133" s="33" t="s">
        <v>289</v>
      </c>
      <c r="AK133" s="33" t="s">
        <v>112</v>
      </c>
      <c r="AL133" s="33" t="s">
        <v>289</v>
      </c>
      <c r="AM133" s="33" t="s">
        <v>2328</v>
      </c>
      <c r="AN133" s="33" t="s">
        <v>289</v>
      </c>
      <c r="AO133" s="33" t="s">
        <v>289</v>
      </c>
      <c r="AP133" s="33" t="s">
        <v>2329</v>
      </c>
      <c r="AQ133" s="33" t="s">
        <v>289</v>
      </c>
      <c r="AR133" s="33" t="s">
        <v>114</v>
      </c>
      <c r="AS133" s="33">
        <v>1</v>
      </c>
      <c r="AT133" s="33">
        <v>0</v>
      </c>
      <c r="AU133" s="33">
        <v>0</v>
      </c>
      <c r="AV133" s="33" t="s">
        <v>113</v>
      </c>
      <c r="AW133" s="33" t="s">
        <v>2351</v>
      </c>
      <c r="AX133" s="33" t="s">
        <v>115</v>
      </c>
      <c r="AY133" s="33">
        <v>1</v>
      </c>
      <c r="AZ133" s="33">
        <v>0</v>
      </c>
      <c r="BA133" s="33">
        <v>0</v>
      </c>
      <c r="BB133" s="33">
        <v>0</v>
      </c>
      <c r="BC133" s="33">
        <v>0</v>
      </c>
      <c r="BD133" s="33">
        <v>0</v>
      </c>
      <c r="BE133" s="33">
        <v>0</v>
      </c>
      <c r="BF133" s="33">
        <v>0</v>
      </c>
      <c r="BG133" s="33">
        <v>0</v>
      </c>
      <c r="BH133" s="33">
        <v>0</v>
      </c>
      <c r="BI133" s="33" t="s">
        <v>289</v>
      </c>
      <c r="BJ133" s="33" t="s">
        <v>116</v>
      </c>
      <c r="BK133" s="33" t="s">
        <v>2331</v>
      </c>
      <c r="BL133" s="33" t="s">
        <v>2362</v>
      </c>
      <c r="BM133" s="33">
        <v>1</v>
      </c>
      <c r="BN133" s="33">
        <v>1</v>
      </c>
      <c r="BO133" s="33">
        <v>1</v>
      </c>
      <c r="BP133" s="33">
        <v>1</v>
      </c>
      <c r="BQ133" s="33">
        <v>1</v>
      </c>
      <c r="BR133" s="33">
        <v>1</v>
      </c>
      <c r="BS133" s="33">
        <v>1</v>
      </c>
      <c r="BT133" s="33">
        <v>0</v>
      </c>
      <c r="BU133" s="33" t="s">
        <v>2353</v>
      </c>
      <c r="BV133" s="33">
        <v>150</v>
      </c>
      <c r="BW133" s="33">
        <v>75</v>
      </c>
      <c r="BX133" s="33" t="s">
        <v>112</v>
      </c>
      <c r="BY133" s="33">
        <v>300</v>
      </c>
      <c r="BZ133" s="33">
        <v>115.384615384615</v>
      </c>
      <c r="CA133" s="33" t="s">
        <v>112</v>
      </c>
      <c r="CB133" s="33">
        <v>120</v>
      </c>
      <c r="CC133" s="33">
        <v>52.173913043478201</v>
      </c>
      <c r="CD133" s="33" t="s">
        <v>112</v>
      </c>
      <c r="CE133" s="33">
        <v>240</v>
      </c>
      <c r="CF133" s="33">
        <v>82.758620689655103</v>
      </c>
      <c r="CG133" s="33" t="s">
        <v>112</v>
      </c>
      <c r="CH133" s="33">
        <v>500</v>
      </c>
      <c r="CI133" s="33">
        <v>208.333333333333</v>
      </c>
      <c r="CJ133" s="33" t="s">
        <v>117</v>
      </c>
      <c r="CK133" s="33">
        <v>550</v>
      </c>
      <c r="CL133" s="33">
        <v>229.16666670000001</v>
      </c>
      <c r="CM133" s="33" t="s">
        <v>117</v>
      </c>
      <c r="CN133" s="33" t="s">
        <v>112</v>
      </c>
      <c r="CO133" s="33">
        <v>600</v>
      </c>
      <c r="CP133" s="33" t="s">
        <v>289</v>
      </c>
      <c r="CQ133" s="33" t="s">
        <v>289</v>
      </c>
      <c r="CR133" s="33" t="s">
        <v>289</v>
      </c>
      <c r="CS133" s="33" t="s">
        <v>289</v>
      </c>
      <c r="CT133" s="33" t="s">
        <v>289</v>
      </c>
      <c r="CU133" s="33" t="s">
        <v>289</v>
      </c>
      <c r="CV133" s="33" t="s">
        <v>176</v>
      </c>
      <c r="CW133" s="33">
        <v>600</v>
      </c>
      <c r="CX133" s="33" t="s">
        <v>112</v>
      </c>
      <c r="CY133" s="33" t="s">
        <v>117</v>
      </c>
      <c r="CZ133" s="33" t="s">
        <v>289</v>
      </c>
      <c r="DA133" s="33" t="s">
        <v>289</v>
      </c>
      <c r="DB133" s="33" t="s">
        <v>289</v>
      </c>
      <c r="DC133" s="33" t="s">
        <v>289</v>
      </c>
      <c r="DD133" s="33" t="s">
        <v>289</v>
      </c>
      <c r="DE133" s="33" t="s">
        <v>289</v>
      </c>
      <c r="DF133" s="33" t="s">
        <v>289</v>
      </c>
      <c r="DG133" s="33" t="s">
        <v>289</v>
      </c>
      <c r="DH133" s="33" t="s">
        <v>289</v>
      </c>
      <c r="DI133" s="33" t="s">
        <v>289</v>
      </c>
      <c r="DJ133" s="33" t="s">
        <v>289</v>
      </c>
      <c r="DK133" s="33" t="s">
        <v>289</v>
      </c>
      <c r="DL133" s="33" t="s">
        <v>289</v>
      </c>
      <c r="DM133" s="33" t="s">
        <v>289</v>
      </c>
      <c r="DN133" s="33" t="s">
        <v>289</v>
      </c>
      <c r="DO133" s="33" t="s">
        <v>289</v>
      </c>
      <c r="DP133" s="33" t="s">
        <v>289</v>
      </c>
      <c r="DQ133" s="33" t="s">
        <v>289</v>
      </c>
      <c r="DR133" s="33" t="s">
        <v>289</v>
      </c>
      <c r="DS133" s="33" t="s">
        <v>289</v>
      </c>
      <c r="DT133" s="33" t="s">
        <v>289</v>
      </c>
      <c r="DU133" s="33" t="s">
        <v>289</v>
      </c>
      <c r="DV133" s="33" t="s">
        <v>289</v>
      </c>
      <c r="DW133" s="33" t="s">
        <v>289</v>
      </c>
      <c r="DX133" s="33" t="s">
        <v>289</v>
      </c>
      <c r="DY133" s="33" t="s">
        <v>289</v>
      </c>
      <c r="DZ133" s="33" t="s">
        <v>289</v>
      </c>
      <c r="EA133" s="33" t="s">
        <v>289</v>
      </c>
      <c r="EB133" s="33" t="s">
        <v>112</v>
      </c>
      <c r="EC133" s="33" t="s">
        <v>120</v>
      </c>
      <c r="ED133" s="33" t="s">
        <v>122</v>
      </c>
      <c r="EE133" s="33" t="s">
        <v>112</v>
      </c>
      <c r="EF133" s="33" t="s">
        <v>117</v>
      </c>
      <c r="EG133" s="33" t="s">
        <v>289</v>
      </c>
      <c r="EH133" s="33" t="s">
        <v>289</v>
      </c>
      <c r="EI133" s="33" t="s">
        <v>289</v>
      </c>
      <c r="EJ133" s="33" t="s">
        <v>289</v>
      </c>
      <c r="EK133" s="33" t="s">
        <v>289</v>
      </c>
      <c r="EL133" s="33" t="s">
        <v>289</v>
      </c>
      <c r="EM133" s="33" t="s">
        <v>289</v>
      </c>
      <c r="EN133" s="33" t="s">
        <v>289</v>
      </c>
      <c r="EO133" s="33" t="s">
        <v>289</v>
      </c>
      <c r="EP133" s="33" t="s">
        <v>289</v>
      </c>
      <c r="EQ133" s="33" t="s">
        <v>289</v>
      </c>
      <c r="ER133" s="33" t="s">
        <v>289</v>
      </c>
      <c r="ES133" s="33" t="s">
        <v>289</v>
      </c>
      <c r="ET133" s="33" t="s">
        <v>289</v>
      </c>
      <c r="EU133" s="33" t="s">
        <v>289</v>
      </c>
      <c r="EV133" s="33" t="s">
        <v>289</v>
      </c>
      <c r="EW133" s="33" t="s">
        <v>289</v>
      </c>
      <c r="EX133" s="33" t="s">
        <v>289</v>
      </c>
      <c r="EY133" s="33" t="s">
        <v>289</v>
      </c>
      <c r="EZ133" s="33" t="s">
        <v>289</v>
      </c>
      <c r="FA133" s="33" t="s">
        <v>289</v>
      </c>
      <c r="FB133" s="33" t="s">
        <v>289</v>
      </c>
      <c r="FC133" s="34" t="s">
        <v>289</v>
      </c>
      <c r="FD133" s="34" t="s">
        <v>289</v>
      </c>
      <c r="FE133" s="33" t="s">
        <v>289</v>
      </c>
      <c r="FF133" s="33" t="s">
        <v>289</v>
      </c>
      <c r="FG133" s="33" t="s">
        <v>289</v>
      </c>
      <c r="FH133" s="33" t="s">
        <v>289</v>
      </c>
      <c r="FI133" s="33" t="s">
        <v>289</v>
      </c>
      <c r="FJ133" s="33" t="s">
        <v>289</v>
      </c>
      <c r="FK133" s="33" t="s">
        <v>289</v>
      </c>
      <c r="FL133" s="34" t="s">
        <v>289</v>
      </c>
      <c r="FM133" s="33" t="s">
        <v>289</v>
      </c>
      <c r="FN133" s="34" t="s">
        <v>289</v>
      </c>
      <c r="FO133" s="33" t="s">
        <v>289</v>
      </c>
      <c r="FP133" s="33" t="s">
        <v>289</v>
      </c>
      <c r="FQ133" s="33" t="s">
        <v>289</v>
      </c>
      <c r="FR133" s="33" t="s">
        <v>289</v>
      </c>
      <c r="FS133" s="33" t="s">
        <v>289</v>
      </c>
      <c r="FT133" s="33" t="s">
        <v>289</v>
      </c>
      <c r="FU133" s="33" t="s">
        <v>289</v>
      </c>
      <c r="FV133" s="33" t="s">
        <v>289</v>
      </c>
      <c r="FW133" s="33" t="s">
        <v>289</v>
      </c>
      <c r="FX133" s="33" t="s">
        <v>289</v>
      </c>
      <c r="FY133" s="33" t="s">
        <v>289</v>
      </c>
      <c r="FZ133" s="33" t="s">
        <v>289</v>
      </c>
      <c r="GA133" s="33" t="s">
        <v>289</v>
      </c>
      <c r="GB133" s="33" t="s">
        <v>289</v>
      </c>
      <c r="GC133" s="33" t="s">
        <v>289</v>
      </c>
      <c r="GD133" s="33" t="s">
        <v>289</v>
      </c>
      <c r="GE133" s="33" t="s">
        <v>289</v>
      </c>
      <c r="GF133" s="33" t="s">
        <v>289</v>
      </c>
      <c r="GG133" s="33" t="s">
        <v>289</v>
      </c>
      <c r="GH133" s="33" t="s">
        <v>289</v>
      </c>
      <c r="GI133" s="33" t="s">
        <v>289</v>
      </c>
      <c r="GJ133" s="33" t="s">
        <v>289</v>
      </c>
      <c r="GK133" s="33" t="s">
        <v>289</v>
      </c>
      <c r="GL133" s="33" t="s">
        <v>289</v>
      </c>
      <c r="GM133" s="33" t="s">
        <v>289</v>
      </c>
      <c r="GN133" s="33" t="s">
        <v>289</v>
      </c>
      <c r="GO133" s="33" t="s">
        <v>289</v>
      </c>
      <c r="GP133" s="33" t="s">
        <v>289</v>
      </c>
      <c r="GQ133" s="33" t="s">
        <v>289</v>
      </c>
      <c r="GR133" s="33" t="s">
        <v>289</v>
      </c>
      <c r="GS133" s="33" t="s">
        <v>289</v>
      </c>
      <c r="GT133" s="33" t="s">
        <v>289</v>
      </c>
      <c r="GU133" s="33" t="s">
        <v>289</v>
      </c>
      <c r="GV133" s="33" t="s">
        <v>289</v>
      </c>
      <c r="GW133" s="33" t="s">
        <v>289</v>
      </c>
      <c r="GX133" s="33" t="s">
        <v>289</v>
      </c>
      <c r="GY133" s="33" t="s">
        <v>289</v>
      </c>
      <c r="GZ133" s="33" t="s">
        <v>289</v>
      </c>
      <c r="HA133" s="33" t="s">
        <v>289</v>
      </c>
      <c r="HB133" s="33" t="s">
        <v>289</v>
      </c>
      <c r="HC133" s="33" t="s">
        <v>289</v>
      </c>
      <c r="HD133" s="33" t="s">
        <v>289</v>
      </c>
      <c r="HE133" s="33" t="s">
        <v>289</v>
      </c>
      <c r="HF133" s="33" t="s">
        <v>289</v>
      </c>
      <c r="HG133" s="33" t="s">
        <v>289</v>
      </c>
      <c r="HH133" s="33" t="s">
        <v>289</v>
      </c>
      <c r="HI133" s="33" t="s">
        <v>289</v>
      </c>
      <c r="HJ133" s="33" t="s">
        <v>289</v>
      </c>
      <c r="HK133" s="33" t="s">
        <v>289</v>
      </c>
      <c r="HL133" s="33" t="s">
        <v>289</v>
      </c>
      <c r="HM133" s="33" t="s">
        <v>289</v>
      </c>
      <c r="HN133" s="33" t="s">
        <v>289</v>
      </c>
      <c r="HO133" s="33" t="s">
        <v>289</v>
      </c>
      <c r="HP133" s="33" t="s">
        <v>289</v>
      </c>
      <c r="HQ133" s="33" t="s">
        <v>289</v>
      </c>
      <c r="HR133" s="33" t="s">
        <v>289</v>
      </c>
      <c r="HS133" s="33" t="s">
        <v>289</v>
      </c>
      <c r="HT133" s="33" t="s">
        <v>289</v>
      </c>
      <c r="HU133" s="33" t="s">
        <v>289</v>
      </c>
      <c r="HV133" s="33" t="s">
        <v>289</v>
      </c>
      <c r="HW133" s="33" t="s">
        <v>289</v>
      </c>
      <c r="HX133" s="33" t="s">
        <v>289</v>
      </c>
      <c r="HY133" s="33" t="s">
        <v>289</v>
      </c>
      <c r="HZ133" s="33" t="s">
        <v>289</v>
      </c>
      <c r="IA133" s="33" t="s">
        <v>289</v>
      </c>
      <c r="IB133" s="33" t="s">
        <v>289</v>
      </c>
      <c r="IC133" s="33" t="s">
        <v>289</v>
      </c>
      <c r="ID133" s="33" t="s">
        <v>289</v>
      </c>
      <c r="IE133" s="33" t="s">
        <v>289</v>
      </c>
      <c r="IF133" s="33" t="s">
        <v>289</v>
      </c>
      <c r="IG133" s="33" t="s">
        <v>289</v>
      </c>
      <c r="IH133" s="33" t="s">
        <v>289</v>
      </c>
      <c r="II133" s="33" t="s">
        <v>289</v>
      </c>
      <c r="IJ133" s="33" t="s">
        <v>289</v>
      </c>
      <c r="IK133" s="33" t="s">
        <v>289</v>
      </c>
      <c r="IL133" s="33" t="s">
        <v>289</v>
      </c>
      <c r="IM133" s="33" t="s">
        <v>289</v>
      </c>
      <c r="IN133" s="33" t="s">
        <v>289</v>
      </c>
      <c r="IO133" s="33" t="s">
        <v>289</v>
      </c>
      <c r="IP133" s="33" t="s">
        <v>289</v>
      </c>
      <c r="IQ133" s="33" t="s">
        <v>289</v>
      </c>
      <c r="IR133" s="33"/>
      <c r="IS133" s="33"/>
      <c r="IT133" s="33"/>
      <c r="IU133" s="33"/>
      <c r="IV133" s="33"/>
      <c r="IW133" s="33" t="s">
        <v>289</v>
      </c>
      <c r="IX133" s="33" t="s">
        <v>289</v>
      </c>
      <c r="IY133" s="33">
        <v>153876605</v>
      </c>
      <c r="IZ133" s="33" t="s">
        <v>3092</v>
      </c>
      <c r="JA133" s="33" t="s">
        <v>3093</v>
      </c>
      <c r="JB133" s="33" t="s">
        <v>289</v>
      </c>
      <c r="JC133" s="33">
        <v>87</v>
      </c>
    </row>
    <row r="134" spans="2:263" x14ac:dyDescent="0.35">
      <c r="B134" s="33" t="s">
        <v>3096</v>
      </c>
      <c r="C134" s="33" t="s">
        <v>3094</v>
      </c>
      <c r="D134" s="33" t="s">
        <v>3095</v>
      </c>
      <c r="E134" s="33" t="s">
        <v>2420</v>
      </c>
      <c r="F134" s="33"/>
      <c r="G134" s="33"/>
      <c r="H134" s="33">
        <v>0</v>
      </c>
      <c r="I134" s="33" t="s">
        <v>2420</v>
      </c>
      <c r="J134" s="33" t="s">
        <v>104</v>
      </c>
      <c r="K134" s="33" t="s">
        <v>289</v>
      </c>
      <c r="L134" s="33" t="s">
        <v>105</v>
      </c>
      <c r="M134" s="33" t="s">
        <v>104</v>
      </c>
      <c r="N134" s="33" t="s">
        <v>104</v>
      </c>
      <c r="O134" s="33" t="s">
        <v>2594</v>
      </c>
      <c r="P134" s="33" t="s">
        <v>289</v>
      </c>
      <c r="Q134" s="33" t="s">
        <v>107</v>
      </c>
      <c r="R134" s="33" t="s">
        <v>839</v>
      </c>
      <c r="S134" s="33" t="s">
        <v>1646</v>
      </c>
      <c r="T134" s="33" t="s">
        <v>611</v>
      </c>
      <c r="U134" s="33" t="s">
        <v>839</v>
      </c>
      <c r="V134" s="33" t="s">
        <v>1645</v>
      </c>
      <c r="W134" s="33" t="s">
        <v>1646</v>
      </c>
      <c r="X134" s="33" t="s">
        <v>2595</v>
      </c>
      <c r="Y134" s="33" t="s">
        <v>289</v>
      </c>
      <c r="Z134" s="34" t="s">
        <v>2595</v>
      </c>
      <c r="AA134" s="33" t="s">
        <v>2596</v>
      </c>
      <c r="AB134" s="33" t="s">
        <v>289</v>
      </c>
      <c r="AC134" s="34" t="s">
        <v>2596</v>
      </c>
      <c r="AD134" s="33" t="s">
        <v>2326</v>
      </c>
      <c r="AE134" s="33" t="s">
        <v>2597</v>
      </c>
      <c r="AF134" s="33" t="s">
        <v>289</v>
      </c>
      <c r="AG134" s="33" t="s">
        <v>289</v>
      </c>
      <c r="AH134" s="33" t="s">
        <v>2327</v>
      </c>
      <c r="AI134" s="33" t="s">
        <v>112</v>
      </c>
      <c r="AJ134" s="33" t="s">
        <v>289</v>
      </c>
      <c r="AK134" s="33" t="s">
        <v>112</v>
      </c>
      <c r="AL134" s="33" t="s">
        <v>289</v>
      </c>
      <c r="AM134" s="33" t="s">
        <v>2328</v>
      </c>
      <c r="AN134" s="33" t="s">
        <v>289</v>
      </c>
      <c r="AO134" s="33" t="s">
        <v>289</v>
      </c>
      <c r="AP134" s="33" t="s">
        <v>2691</v>
      </c>
      <c r="AQ134" s="33" t="s">
        <v>289</v>
      </c>
      <c r="AR134" s="33" t="s">
        <v>137</v>
      </c>
      <c r="AS134" s="33">
        <v>0</v>
      </c>
      <c r="AT134" s="33">
        <v>1</v>
      </c>
      <c r="AU134" s="33">
        <v>0</v>
      </c>
      <c r="AV134" s="33" t="s">
        <v>138</v>
      </c>
      <c r="AW134" s="33" t="s">
        <v>2330</v>
      </c>
      <c r="AX134" s="33" t="s">
        <v>2598</v>
      </c>
      <c r="AY134" s="33">
        <v>1</v>
      </c>
      <c r="AZ134" s="33">
        <v>0</v>
      </c>
      <c r="BA134" s="33">
        <v>0</v>
      </c>
      <c r="BB134" s="33">
        <v>1</v>
      </c>
      <c r="BC134" s="33">
        <v>0</v>
      </c>
      <c r="BD134" s="33">
        <v>0</v>
      </c>
      <c r="BE134" s="33">
        <v>0</v>
      </c>
      <c r="BF134" s="33">
        <v>0</v>
      </c>
      <c r="BG134" s="33">
        <v>0</v>
      </c>
      <c r="BH134" s="33">
        <v>0</v>
      </c>
      <c r="BI134" s="33" t="s">
        <v>289</v>
      </c>
      <c r="BJ134" s="33" t="s">
        <v>135</v>
      </c>
      <c r="BK134" s="33" t="s">
        <v>2331</v>
      </c>
      <c r="BL134" s="33" t="s">
        <v>289</v>
      </c>
      <c r="BM134" s="33" t="s">
        <v>289</v>
      </c>
      <c r="BN134" s="33" t="s">
        <v>289</v>
      </c>
      <c r="BO134" s="33" t="s">
        <v>289</v>
      </c>
      <c r="BP134" s="33" t="s">
        <v>289</v>
      </c>
      <c r="BQ134" s="33" t="s">
        <v>289</v>
      </c>
      <c r="BR134" s="33" t="s">
        <v>289</v>
      </c>
      <c r="BS134" s="33" t="s">
        <v>289</v>
      </c>
      <c r="BT134" s="33" t="s">
        <v>289</v>
      </c>
      <c r="BU134" s="33" t="s">
        <v>289</v>
      </c>
      <c r="BV134" s="33" t="s">
        <v>289</v>
      </c>
      <c r="BW134" s="33" t="s">
        <v>289</v>
      </c>
      <c r="BX134" s="33" t="s">
        <v>289</v>
      </c>
      <c r="BY134" s="33" t="s">
        <v>289</v>
      </c>
      <c r="BZ134" s="33" t="s">
        <v>289</v>
      </c>
      <c r="CA134" s="33" t="s">
        <v>289</v>
      </c>
      <c r="CB134" s="33" t="s">
        <v>289</v>
      </c>
      <c r="CC134" s="33" t="s">
        <v>289</v>
      </c>
      <c r="CD134" s="33" t="s">
        <v>289</v>
      </c>
      <c r="CE134" s="33" t="s">
        <v>289</v>
      </c>
      <c r="CF134" s="33" t="s">
        <v>289</v>
      </c>
      <c r="CG134" s="33" t="s">
        <v>289</v>
      </c>
      <c r="CH134" s="33" t="s">
        <v>289</v>
      </c>
      <c r="CI134" s="33" t="s">
        <v>289</v>
      </c>
      <c r="CJ134" s="33" t="s">
        <v>289</v>
      </c>
      <c r="CK134" s="33" t="s">
        <v>289</v>
      </c>
      <c r="CL134" s="33" t="s">
        <v>289</v>
      </c>
      <c r="CM134" s="33" t="s">
        <v>289</v>
      </c>
      <c r="CN134" s="33" t="s">
        <v>289</v>
      </c>
      <c r="CO134" s="33" t="s">
        <v>289</v>
      </c>
      <c r="CP134" s="33" t="s">
        <v>289</v>
      </c>
      <c r="CQ134" s="33" t="s">
        <v>289</v>
      </c>
      <c r="CR134" s="33" t="s">
        <v>289</v>
      </c>
      <c r="CS134" s="33" t="s">
        <v>289</v>
      </c>
      <c r="CT134" s="33" t="s">
        <v>289</v>
      </c>
      <c r="CU134" s="33" t="s">
        <v>289</v>
      </c>
      <c r="CV134" s="33" t="s">
        <v>289</v>
      </c>
      <c r="CW134" s="33" t="s">
        <v>289</v>
      </c>
      <c r="CX134" s="33" t="s">
        <v>289</v>
      </c>
      <c r="CY134" s="33" t="s">
        <v>289</v>
      </c>
      <c r="CZ134" s="33" t="s">
        <v>289</v>
      </c>
      <c r="DA134" s="33" t="s">
        <v>289</v>
      </c>
      <c r="DB134" s="33" t="s">
        <v>289</v>
      </c>
      <c r="DC134" s="33" t="s">
        <v>289</v>
      </c>
      <c r="DD134" s="33" t="s">
        <v>289</v>
      </c>
      <c r="DE134" s="33" t="s">
        <v>289</v>
      </c>
      <c r="DF134" s="33" t="s">
        <v>289</v>
      </c>
      <c r="DG134" s="33" t="s">
        <v>289</v>
      </c>
      <c r="DH134" s="33" t="s">
        <v>289</v>
      </c>
      <c r="DI134" s="33" t="s">
        <v>289</v>
      </c>
      <c r="DJ134" s="33" t="s">
        <v>289</v>
      </c>
      <c r="DK134" s="33" t="s">
        <v>289</v>
      </c>
      <c r="DL134" s="33" t="s">
        <v>289</v>
      </c>
      <c r="DM134" s="33" t="s">
        <v>289</v>
      </c>
      <c r="DN134" s="33" t="s">
        <v>289</v>
      </c>
      <c r="DO134" s="33" t="s">
        <v>289</v>
      </c>
      <c r="DP134" s="33" t="s">
        <v>289</v>
      </c>
      <c r="DQ134" s="33" t="s">
        <v>289</v>
      </c>
      <c r="DR134" s="33" t="s">
        <v>289</v>
      </c>
      <c r="DS134" s="33" t="s">
        <v>289</v>
      </c>
      <c r="DT134" s="33" t="s">
        <v>289</v>
      </c>
      <c r="DU134" s="33" t="s">
        <v>289</v>
      </c>
      <c r="DV134" s="33" t="s">
        <v>289</v>
      </c>
      <c r="DW134" s="33" t="s">
        <v>289</v>
      </c>
      <c r="DX134" s="33" t="s">
        <v>289</v>
      </c>
      <c r="DY134" s="33" t="s">
        <v>289</v>
      </c>
      <c r="DZ134" s="33" t="s">
        <v>289</v>
      </c>
      <c r="EA134" s="33" t="s">
        <v>289</v>
      </c>
      <c r="EB134" s="33" t="s">
        <v>289</v>
      </c>
      <c r="EC134" s="33" t="s">
        <v>289</v>
      </c>
      <c r="ED134" s="33" t="s">
        <v>289</v>
      </c>
      <c r="EE134" s="33" t="s">
        <v>289</v>
      </c>
      <c r="EF134" s="33" t="s">
        <v>289</v>
      </c>
      <c r="EG134" s="33" t="s">
        <v>2415</v>
      </c>
      <c r="EH134" s="33">
        <v>0</v>
      </c>
      <c r="EI134" s="33">
        <v>1</v>
      </c>
      <c r="EJ134" s="33">
        <v>1</v>
      </c>
      <c r="EK134" s="33">
        <v>1</v>
      </c>
      <c r="EL134" s="33">
        <v>1</v>
      </c>
      <c r="EM134" s="33">
        <v>0</v>
      </c>
      <c r="EN134" s="33">
        <v>1</v>
      </c>
      <c r="EO134" s="33">
        <v>0</v>
      </c>
      <c r="EP134" s="33" t="s">
        <v>289</v>
      </c>
      <c r="EQ134" s="33" t="s">
        <v>289</v>
      </c>
      <c r="ER134" s="33" t="s">
        <v>289</v>
      </c>
      <c r="ES134" s="33" t="s">
        <v>289</v>
      </c>
      <c r="ET134" s="33" t="s">
        <v>289</v>
      </c>
      <c r="EU134" s="33" t="s">
        <v>289</v>
      </c>
      <c r="EV134" s="33">
        <v>25</v>
      </c>
      <c r="EW134" s="33" t="s">
        <v>112</v>
      </c>
      <c r="EX134" s="33" t="s">
        <v>117</v>
      </c>
      <c r="EY134" s="33" t="s">
        <v>289</v>
      </c>
      <c r="EZ134" s="33">
        <v>150</v>
      </c>
      <c r="FA134" s="33">
        <v>75</v>
      </c>
      <c r="FB134" s="33">
        <v>42.5</v>
      </c>
      <c r="FC134" s="34">
        <v>42.5</v>
      </c>
      <c r="FD134" s="34" t="s">
        <v>112</v>
      </c>
      <c r="FE134" s="33">
        <v>50</v>
      </c>
      <c r="FF134" s="33" t="s">
        <v>112</v>
      </c>
      <c r="FG134" s="33" t="s">
        <v>112</v>
      </c>
      <c r="FH134" s="33">
        <v>75</v>
      </c>
      <c r="FI134" s="33" t="s">
        <v>289</v>
      </c>
      <c r="FJ134" s="33" t="s">
        <v>289</v>
      </c>
      <c r="FK134" s="33" t="s">
        <v>289</v>
      </c>
      <c r="FL134" s="34">
        <v>75</v>
      </c>
      <c r="FM134" s="33" t="s">
        <v>112</v>
      </c>
      <c r="FN134" s="34" t="s">
        <v>289</v>
      </c>
      <c r="FO134" s="33" t="s">
        <v>289</v>
      </c>
      <c r="FP134" s="33" t="s">
        <v>289</v>
      </c>
      <c r="FQ134" s="33" t="s">
        <v>289</v>
      </c>
      <c r="FR134" s="33" t="s">
        <v>289</v>
      </c>
      <c r="FS134" s="33" t="s">
        <v>289</v>
      </c>
      <c r="FT134" s="33" t="s">
        <v>289</v>
      </c>
      <c r="FU134" s="33" t="s">
        <v>289</v>
      </c>
      <c r="FV134" s="33" t="s">
        <v>289</v>
      </c>
      <c r="FW134" s="33" t="s">
        <v>289</v>
      </c>
      <c r="FX134" s="33" t="s">
        <v>289</v>
      </c>
      <c r="FY134" s="33" t="s">
        <v>112</v>
      </c>
      <c r="FZ134" s="33">
        <v>35</v>
      </c>
      <c r="GA134" s="33" t="s">
        <v>289</v>
      </c>
      <c r="GB134" s="33" t="s">
        <v>289</v>
      </c>
      <c r="GC134" s="33">
        <v>35</v>
      </c>
      <c r="GD134" s="33" t="s">
        <v>112</v>
      </c>
      <c r="GE134" s="33" t="s">
        <v>117</v>
      </c>
      <c r="GF134" s="33" t="s">
        <v>289</v>
      </c>
      <c r="GG134" s="33" t="s">
        <v>289</v>
      </c>
      <c r="GH134" s="33" t="s">
        <v>289</v>
      </c>
      <c r="GI134" s="33" t="s">
        <v>289</v>
      </c>
      <c r="GJ134" s="33" t="s">
        <v>289</v>
      </c>
      <c r="GK134" s="33" t="s">
        <v>289</v>
      </c>
      <c r="GL134" s="33" t="s">
        <v>289</v>
      </c>
      <c r="GM134" s="33" t="s">
        <v>289</v>
      </c>
      <c r="GN134" s="33" t="s">
        <v>289</v>
      </c>
      <c r="GO134" s="33" t="s">
        <v>289</v>
      </c>
      <c r="GP134" s="33" t="s">
        <v>289</v>
      </c>
      <c r="GQ134" s="33" t="s">
        <v>289</v>
      </c>
      <c r="GR134" s="33" t="s">
        <v>289</v>
      </c>
      <c r="GS134" s="33" t="s">
        <v>289</v>
      </c>
      <c r="GT134" s="33" t="s">
        <v>289</v>
      </c>
      <c r="GU134" s="33" t="s">
        <v>289</v>
      </c>
      <c r="GV134" s="33" t="s">
        <v>289</v>
      </c>
      <c r="GW134" s="33" t="s">
        <v>289</v>
      </c>
      <c r="GX134" s="33" t="s">
        <v>289</v>
      </c>
      <c r="GY134" s="33" t="s">
        <v>289</v>
      </c>
      <c r="GZ134" s="33" t="s">
        <v>289</v>
      </c>
      <c r="HA134" s="33" t="s">
        <v>289</v>
      </c>
      <c r="HB134" s="33" t="s">
        <v>289</v>
      </c>
      <c r="HC134" s="33" t="s">
        <v>289</v>
      </c>
      <c r="HD134" s="33" t="s">
        <v>289</v>
      </c>
      <c r="HE134" s="33" t="s">
        <v>289</v>
      </c>
      <c r="HF134" s="33" t="s">
        <v>289</v>
      </c>
      <c r="HG134" s="33" t="s">
        <v>112</v>
      </c>
      <c r="HH134" s="33" t="s">
        <v>126</v>
      </c>
      <c r="HI134" s="33" t="s">
        <v>218</v>
      </c>
      <c r="HJ134" s="33" t="s">
        <v>117</v>
      </c>
      <c r="HK134" s="33" t="s">
        <v>112</v>
      </c>
      <c r="HL134" s="33" t="s">
        <v>289</v>
      </c>
      <c r="HM134" s="33" t="s">
        <v>289</v>
      </c>
      <c r="HN134" s="33" t="s">
        <v>289</v>
      </c>
      <c r="HO134" s="33" t="s">
        <v>289</v>
      </c>
      <c r="HP134" s="33" t="s">
        <v>289</v>
      </c>
      <c r="HQ134" s="33" t="s">
        <v>289</v>
      </c>
      <c r="HR134" s="33" t="s">
        <v>289</v>
      </c>
      <c r="HS134" s="33" t="s">
        <v>289</v>
      </c>
      <c r="HT134" s="33" t="s">
        <v>289</v>
      </c>
      <c r="HU134" s="33" t="s">
        <v>289</v>
      </c>
      <c r="HV134" s="33" t="s">
        <v>289</v>
      </c>
      <c r="HW134" s="33" t="s">
        <v>289</v>
      </c>
      <c r="HX134" s="33" t="s">
        <v>289</v>
      </c>
      <c r="HY134" s="33" t="s">
        <v>289</v>
      </c>
      <c r="HZ134" s="33" t="s">
        <v>289</v>
      </c>
      <c r="IA134" s="33" t="s">
        <v>289</v>
      </c>
      <c r="IB134" s="33" t="s">
        <v>289</v>
      </c>
      <c r="IC134" s="33" t="s">
        <v>289</v>
      </c>
      <c r="ID134" s="33" t="s">
        <v>289</v>
      </c>
      <c r="IE134" s="33" t="s">
        <v>289</v>
      </c>
      <c r="IF134" s="33" t="s">
        <v>289</v>
      </c>
      <c r="IG134" s="33" t="s">
        <v>289</v>
      </c>
      <c r="IH134" s="33" t="s">
        <v>289</v>
      </c>
      <c r="II134" s="33" t="s">
        <v>289</v>
      </c>
      <c r="IJ134" s="33" t="s">
        <v>289</v>
      </c>
      <c r="IK134" s="33" t="s">
        <v>289</v>
      </c>
      <c r="IL134" s="33" t="s">
        <v>289</v>
      </c>
      <c r="IM134" s="33" t="s">
        <v>289</v>
      </c>
      <c r="IN134" s="33" t="s">
        <v>289</v>
      </c>
      <c r="IO134" s="33" t="s">
        <v>289</v>
      </c>
      <c r="IP134" s="33" t="s">
        <v>289</v>
      </c>
      <c r="IQ134" s="33" t="s">
        <v>289</v>
      </c>
      <c r="IR134" s="33"/>
      <c r="IS134" s="33"/>
      <c r="IT134" s="33"/>
      <c r="IU134" s="33"/>
      <c r="IV134" s="33"/>
      <c r="IW134" s="33" t="s">
        <v>289</v>
      </c>
      <c r="IX134" s="33" t="s">
        <v>289</v>
      </c>
      <c r="IY134" s="33">
        <v>153984709</v>
      </c>
      <c r="IZ134" s="33" t="s">
        <v>3096</v>
      </c>
      <c r="JA134" s="33" t="s">
        <v>3097</v>
      </c>
      <c r="JB134" s="33" t="s">
        <v>289</v>
      </c>
      <c r="JC134" s="33">
        <v>100</v>
      </c>
    </row>
    <row r="135" spans="2:263" x14ac:dyDescent="0.35">
      <c r="B135" s="33" t="s">
        <v>3100</v>
      </c>
      <c r="C135" s="33" t="s">
        <v>3098</v>
      </c>
      <c r="D135" s="33" t="s">
        <v>3099</v>
      </c>
      <c r="E135" s="33" t="s">
        <v>2472</v>
      </c>
      <c r="F135" s="33"/>
      <c r="G135" s="33"/>
      <c r="H135" s="33" t="s">
        <v>289</v>
      </c>
      <c r="I135" s="33" t="s">
        <v>2472</v>
      </c>
      <c r="J135" s="33" t="s">
        <v>141</v>
      </c>
      <c r="K135" s="33" t="s">
        <v>289</v>
      </c>
      <c r="L135" s="33" t="s">
        <v>142</v>
      </c>
      <c r="M135" s="33" t="s">
        <v>141</v>
      </c>
      <c r="N135" s="33" t="s">
        <v>141</v>
      </c>
      <c r="O135" s="33" t="s">
        <v>154</v>
      </c>
      <c r="P135" s="33" t="s">
        <v>289</v>
      </c>
      <c r="Q135" s="33" t="s">
        <v>120</v>
      </c>
      <c r="R135" s="33" t="s">
        <v>144</v>
      </c>
      <c r="S135" s="33" t="s">
        <v>140</v>
      </c>
      <c r="T135" s="33" t="s">
        <v>145</v>
      </c>
      <c r="U135" s="33" t="s">
        <v>144</v>
      </c>
      <c r="V135" s="33" t="s">
        <v>529</v>
      </c>
      <c r="W135" s="33" t="s">
        <v>140</v>
      </c>
      <c r="X135" s="33" t="s">
        <v>146</v>
      </c>
      <c r="Y135" s="33" t="s">
        <v>289</v>
      </c>
      <c r="Z135" s="34" t="s">
        <v>146</v>
      </c>
      <c r="AA135" s="33" t="s">
        <v>147</v>
      </c>
      <c r="AB135" s="33" t="s">
        <v>289</v>
      </c>
      <c r="AC135" s="34" t="s">
        <v>147</v>
      </c>
      <c r="AD135" s="33" t="s">
        <v>2326</v>
      </c>
      <c r="AE135" s="33" t="s">
        <v>148</v>
      </c>
      <c r="AF135" s="33" t="s">
        <v>147</v>
      </c>
      <c r="AG135" s="33" t="s">
        <v>147</v>
      </c>
      <c r="AH135" s="33" t="s">
        <v>2327</v>
      </c>
      <c r="AI135" s="33" t="s">
        <v>112</v>
      </c>
      <c r="AJ135" s="33" t="s">
        <v>289</v>
      </c>
      <c r="AK135" s="33" t="s">
        <v>112</v>
      </c>
      <c r="AL135" s="33" t="s">
        <v>289</v>
      </c>
      <c r="AM135" s="33" t="s">
        <v>2328</v>
      </c>
      <c r="AN135" s="33" t="s">
        <v>289</v>
      </c>
      <c r="AO135" s="33" t="s">
        <v>289</v>
      </c>
      <c r="AP135" s="33" t="s">
        <v>2350</v>
      </c>
      <c r="AQ135" s="33" t="s">
        <v>289</v>
      </c>
      <c r="AR135" s="33" t="s">
        <v>114</v>
      </c>
      <c r="AS135" s="33">
        <v>1</v>
      </c>
      <c r="AT135" s="33">
        <v>0</v>
      </c>
      <c r="AU135" s="33">
        <v>0</v>
      </c>
      <c r="AV135" s="33" t="s">
        <v>113</v>
      </c>
      <c r="AW135" s="33" t="s">
        <v>2351</v>
      </c>
      <c r="AX135" s="33" t="s">
        <v>115</v>
      </c>
      <c r="AY135" s="33">
        <v>1</v>
      </c>
      <c r="AZ135" s="33">
        <v>0</v>
      </c>
      <c r="BA135" s="33">
        <v>0</v>
      </c>
      <c r="BB135" s="33">
        <v>0</v>
      </c>
      <c r="BC135" s="33">
        <v>0</v>
      </c>
      <c r="BD135" s="33">
        <v>0</v>
      </c>
      <c r="BE135" s="33">
        <v>0</v>
      </c>
      <c r="BF135" s="33">
        <v>0</v>
      </c>
      <c r="BG135" s="33">
        <v>0</v>
      </c>
      <c r="BH135" s="33">
        <v>0</v>
      </c>
      <c r="BI135" s="33" t="s">
        <v>289</v>
      </c>
      <c r="BJ135" s="33" t="s">
        <v>135</v>
      </c>
      <c r="BK135" s="33" t="s">
        <v>2331</v>
      </c>
      <c r="BL135" s="33" t="s">
        <v>2362</v>
      </c>
      <c r="BM135" s="33">
        <v>1</v>
      </c>
      <c r="BN135" s="33">
        <v>1</v>
      </c>
      <c r="BO135" s="33">
        <v>1</v>
      </c>
      <c r="BP135" s="33">
        <v>1</v>
      </c>
      <c r="BQ135" s="33">
        <v>1</v>
      </c>
      <c r="BR135" s="33">
        <v>1</v>
      </c>
      <c r="BS135" s="33">
        <v>1</v>
      </c>
      <c r="BT135" s="33">
        <v>0</v>
      </c>
      <c r="BU135" s="33" t="s">
        <v>2353</v>
      </c>
      <c r="BV135" s="33">
        <v>150</v>
      </c>
      <c r="BW135" s="33">
        <v>75</v>
      </c>
      <c r="BX135" s="33" t="s">
        <v>112</v>
      </c>
      <c r="BY135" s="33">
        <v>250</v>
      </c>
      <c r="BZ135" s="33">
        <v>96.153846153846104</v>
      </c>
      <c r="CA135" s="33" t="s">
        <v>112</v>
      </c>
      <c r="CB135" s="33">
        <v>150</v>
      </c>
      <c r="CC135" s="33">
        <v>65.2173913043478</v>
      </c>
      <c r="CD135" s="33" t="s">
        <v>112</v>
      </c>
      <c r="CE135" s="33">
        <v>240</v>
      </c>
      <c r="CF135" s="33">
        <v>82.758620689655103</v>
      </c>
      <c r="CG135" s="33" t="s">
        <v>112</v>
      </c>
      <c r="CH135" s="33">
        <v>500</v>
      </c>
      <c r="CI135" s="33">
        <v>208.333333333333</v>
      </c>
      <c r="CJ135" s="33" t="s">
        <v>117</v>
      </c>
      <c r="CK135" s="33">
        <v>720</v>
      </c>
      <c r="CL135" s="33">
        <v>300</v>
      </c>
      <c r="CM135" s="33" t="s">
        <v>117</v>
      </c>
      <c r="CN135" s="33" t="s">
        <v>112</v>
      </c>
      <c r="CO135" s="33">
        <v>500</v>
      </c>
      <c r="CP135" s="33" t="s">
        <v>289</v>
      </c>
      <c r="CQ135" s="33" t="s">
        <v>289</v>
      </c>
      <c r="CR135" s="33" t="s">
        <v>289</v>
      </c>
      <c r="CS135" s="33" t="s">
        <v>289</v>
      </c>
      <c r="CT135" s="33" t="s">
        <v>289</v>
      </c>
      <c r="CU135" s="33" t="s">
        <v>289</v>
      </c>
      <c r="CV135" s="33" t="s">
        <v>176</v>
      </c>
      <c r="CW135" s="33">
        <v>500</v>
      </c>
      <c r="CX135" s="33" t="s">
        <v>112</v>
      </c>
      <c r="CY135" s="33" t="s">
        <v>117</v>
      </c>
      <c r="CZ135" s="33" t="s">
        <v>289</v>
      </c>
      <c r="DA135" s="33" t="s">
        <v>289</v>
      </c>
      <c r="DB135" s="33" t="s">
        <v>289</v>
      </c>
      <c r="DC135" s="33" t="s">
        <v>289</v>
      </c>
      <c r="DD135" s="33" t="s">
        <v>289</v>
      </c>
      <c r="DE135" s="33" t="s">
        <v>289</v>
      </c>
      <c r="DF135" s="33" t="s">
        <v>289</v>
      </c>
      <c r="DG135" s="33" t="s">
        <v>289</v>
      </c>
      <c r="DH135" s="33" t="s">
        <v>289</v>
      </c>
      <c r="DI135" s="33" t="s">
        <v>289</v>
      </c>
      <c r="DJ135" s="33" t="s">
        <v>289</v>
      </c>
      <c r="DK135" s="33" t="s">
        <v>289</v>
      </c>
      <c r="DL135" s="33" t="s">
        <v>289</v>
      </c>
      <c r="DM135" s="33" t="s">
        <v>289</v>
      </c>
      <c r="DN135" s="33" t="s">
        <v>289</v>
      </c>
      <c r="DO135" s="33" t="s">
        <v>289</v>
      </c>
      <c r="DP135" s="33" t="s">
        <v>289</v>
      </c>
      <c r="DQ135" s="33" t="s">
        <v>289</v>
      </c>
      <c r="DR135" s="33" t="s">
        <v>289</v>
      </c>
      <c r="DS135" s="33" t="s">
        <v>289</v>
      </c>
      <c r="DT135" s="33" t="s">
        <v>289</v>
      </c>
      <c r="DU135" s="33" t="s">
        <v>289</v>
      </c>
      <c r="DV135" s="33" t="s">
        <v>289</v>
      </c>
      <c r="DW135" s="33" t="s">
        <v>289</v>
      </c>
      <c r="DX135" s="33" t="s">
        <v>289</v>
      </c>
      <c r="DY135" s="33" t="s">
        <v>289</v>
      </c>
      <c r="DZ135" s="33" t="s">
        <v>289</v>
      </c>
      <c r="EA135" s="33" t="s">
        <v>289</v>
      </c>
      <c r="EB135" s="33" t="s">
        <v>112</v>
      </c>
      <c r="EC135" s="33" t="s">
        <v>120</v>
      </c>
      <c r="ED135" s="33" t="s">
        <v>122</v>
      </c>
      <c r="EE135" s="33" t="s">
        <v>117</v>
      </c>
      <c r="EF135" s="33" t="s">
        <v>117</v>
      </c>
      <c r="EG135" s="33" t="s">
        <v>289</v>
      </c>
      <c r="EH135" s="33" t="s">
        <v>289</v>
      </c>
      <c r="EI135" s="33" t="s">
        <v>289</v>
      </c>
      <c r="EJ135" s="33" t="s">
        <v>289</v>
      </c>
      <c r="EK135" s="33" t="s">
        <v>289</v>
      </c>
      <c r="EL135" s="33" t="s">
        <v>289</v>
      </c>
      <c r="EM135" s="33" t="s">
        <v>289</v>
      </c>
      <c r="EN135" s="33" t="s">
        <v>289</v>
      </c>
      <c r="EO135" s="33" t="s">
        <v>289</v>
      </c>
      <c r="EP135" s="33" t="s">
        <v>289</v>
      </c>
      <c r="EQ135" s="33" t="s">
        <v>289</v>
      </c>
      <c r="ER135" s="33" t="s">
        <v>289</v>
      </c>
      <c r="ES135" s="33" t="s">
        <v>289</v>
      </c>
      <c r="ET135" s="33" t="s">
        <v>289</v>
      </c>
      <c r="EU135" s="33" t="s">
        <v>289</v>
      </c>
      <c r="EV135" s="33" t="s">
        <v>289</v>
      </c>
      <c r="EW135" s="33" t="s">
        <v>289</v>
      </c>
      <c r="EX135" s="33" t="s">
        <v>289</v>
      </c>
      <c r="EY135" s="33" t="s">
        <v>289</v>
      </c>
      <c r="EZ135" s="33" t="s">
        <v>289</v>
      </c>
      <c r="FA135" s="33" t="s">
        <v>289</v>
      </c>
      <c r="FB135" s="33" t="s">
        <v>289</v>
      </c>
      <c r="FC135" s="34" t="s">
        <v>289</v>
      </c>
      <c r="FD135" s="34" t="s">
        <v>289</v>
      </c>
      <c r="FE135" s="33" t="s">
        <v>289</v>
      </c>
      <c r="FF135" s="33" t="s">
        <v>289</v>
      </c>
      <c r="FG135" s="33" t="s">
        <v>289</v>
      </c>
      <c r="FH135" s="33" t="s">
        <v>289</v>
      </c>
      <c r="FI135" s="33" t="s">
        <v>289</v>
      </c>
      <c r="FJ135" s="33" t="s">
        <v>289</v>
      </c>
      <c r="FK135" s="33" t="s">
        <v>289</v>
      </c>
      <c r="FL135" s="34" t="s">
        <v>289</v>
      </c>
      <c r="FM135" s="33" t="s">
        <v>289</v>
      </c>
      <c r="FN135" s="34" t="s">
        <v>289</v>
      </c>
      <c r="FO135" s="33" t="s">
        <v>289</v>
      </c>
      <c r="FP135" s="33" t="s">
        <v>289</v>
      </c>
      <c r="FQ135" s="33" t="s">
        <v>289</v>
      </c>
      <c r="FR135" s="33" t="s">
        <v>289</v>
      </c>
      <c r="FS135" s="33" t="s">
        <v>289</v>
      </c>
      <c r="FT135" s="33" t="s">
        <v>289</v>
      </c>
      <c r="FU135" s="33" t="s">
        <v>289</v>
      </c>
      <c r="FV135" s="33" t="s">
        <v>289</v>
      </c>
      <c r="FW135" s="33" t="s">
        <v>289</v>
      </c>
      <c r="FX135" s="33" t="s">
        <v>289</v>
      </c>
      <c r="FY135" s="33" t="s">
        <v>289</v>
      </c>
      <c r="FZ135" s="33" t="s">
        <v>289</v>
      </c>
      <c r="GA135" s="33" t="s">
        <v>289</v>
      </c>
      <c r="GB135" s="33" t="s">
        <v>289</v>
      </c>
      <c r="GC135" s="33" t="s">
        <v>289</v>
      </c>
      <c r="GD135" s="33" t="s">
        <v>289</v>
      </c>
      <c r="GE135" s="33" t="s">
        <v>289</v>
      </c>
      <c r="GF135" s="33" t="s">
        <v>289</v>
      </c>
      <c r="GG135" s="33" t="s">
        <v>289</v>
      </c>
      <c r="GH135" s="33" t="s">
        <v>289</v>
      </c>
      <c r="GI135" s="33" t="s">
        <v>289</v>
      </c>
      <c r="GJ135" s="33" t="s">
        <v>289</v>
      </c>
      <c r="GK135" s="33" t="s">
        <v>289</v>
      </c>
      <c r="GL135" s="33" t="s">
        <v>289</v>
      </c>
      <c r="GM135" s="33" t="s">
        <v>289</v>
      </c>
      <c r="GN135" s="33" t="s">
        <v>289</v>
      </c>
      <c r="GO135" s="33" t="s">
        <v>289</v>
      </c>
      <c r="GP135" s="33" t="s">
        <v>289</v>
      </c>
      <c r="GQ135" s="33" t="s">
        <v>289</v>
      </c>
      <c r="GR135" s="33" t="s">
        <v>289</v>
      </c>
      <c r="GS135" s="33" t="s">
        <v>289</v>
      </c>
      <c r="GT135" s="33" t="s">
        <v>289</v>
      </c>
      <c r="GU135" s="33" t="s">
        <v>289</v>
      </c>
      <c r="GV135" s="33" t="s">
        <v>289</v>
      </c>
      <c r="GW135" s="33" t="s">
        <v>289</v>
      </c>
      <c r="GX135" s="33" t="s">
        <v>289</v>
      </c>
      <c r="GY135" s="33" t="s">
        <v>289</v>
      </c>
      <c r="GZ135" s="33" t="s">
        <v>289</v>
      </c>
      <c r="HA135" s="33" t="s">
        <v>289</v>
      </c>
      <c r="HB135" s="33" t="s">
        <v>289</v>
      </c>
      <c r="HC135" s="33" t="s">
        <v>289</v>
      </c>
      <c r="HD135" s="33" t="s">
        <v>289</v>
      </c>
      <c r="HE135" s="33" t="s">
        <v>289</v>
      </c>
      <c r="HF135" s="33" t="s">
        <v>289</v>
      </c>
      <c r="HG135" s="33" t="s">
        <v>289</v>
      </c>
      <c r="HH135" s="33" t="s">
        <v>289</v>
      </c>
      <c r="HI135" s="33" t="s">
        <v>289</v>
      </c>
      <c r="HJ135" s="33" t="s">
        <v>289</v>
      </c>
      <c r="HK135" s="33" t="s">
        <v>289</v>
      </c>
      <c r="HL135" s="33" t="s">
        <v>289</v>
      </c>
      <c r="HM135" s="33" t="s">
        <v>289</v>
      </c>
      <c r="HN135" s="33" t="s">
        <v>289</v>
      </c>
      <c r="HO135" s="33" t="s">
        <v>289</v>
      </c>
      <c r="HP135" s="33" t="s">
        <v>289</v>
      </c>
      <c r="HQ135" s="33" t="s">
        <v>289</v>
      </c>
      <c r="HR135" s="33" t="s">
        <v>289</v>
      </c>
      <c r="HS135" s="33" t="s">
        <v>289</v>
      </c>
      <c r="HT135" s="33" t="s">
        <v>289</v>
      </c>
      <c r="HU135" s="33" t="s">
        <v>289</v>
      </c>
      <c r="HV135" s="33" t="s">
        <v>289</v>
      </c>
      <c r="HW135" s="33" t="s">
        <v>289</v>
      </c>
      <c r="HX135" s="33" t="s">
        <v>289</v>
      </c>
      <c r="HY135" s="33" t="s">
        <v>289</v>
      </c>
      <c r="HZ135" s="33" t="s">
        <v>289</v>
      </c>
      <c r="IA135" s="33" t="s">
        <v>289</v>
      </c>
      <c r="IB135" s="33" t="s">
        <v>289</v>
      </c>
      <c r="IC135" s="33" t="s">
        <v>289</v>
      </c>
      <c r="ID135" s="33" t="s">
        <v>289</v>
      </c>
      <c r="IE135" s="33" t="s">
        <v>289</v>
      </c>
      <c r="IF135" s="33" t="s">
        <v>289</v>
      </c>
      <c r="IG135" s="33" t="s">
        <v>289</v>
      </c>
      <c r="IH135" s="33" t="s">
        <v>289</v>
      </c>
      <c r="II135" s="33" t="s">
        <v>289</v>
      </c>
      <c r="IJ135" s="33" t="s">
        <v>289</v>
      </c>
      <c r="IK135" s="33" t="s">
        <v>289</v>
      </c>
      <c r="IL135" s="33" t="s">
        <v>289</v>
      </c>
      <c r="IM135" s="33" t="s">
        <v>289</v>
      </c>
      <c r="IN135" s="33" t="s">
        <v>289</v>
      </c>
      <c r="IO135" s="33" t="s">
        <v>289</v>
      </c>
      <c r="IP135" s="33" t="s">
        <v>289</v>
      </c>
      <c r="IQ135" s="33" t="s">
        <v>289</v>
      </c>
      <c r="IR135" s="33"/>
      <c r="IS135" s="33"/>
      <c r="IT135" s="33"/>
      <c r="IU135" s="33"/>
      <c r="IV135" s="33"/>
      <c r="IW135" s="33" t="s">
        <v>289</v>
      </c>
      <c r="IX135" s="33" t="s">
        <v>289</v>
      </c>
      <c r="IY135" s="33">
        <v>153890933</v>
      </c>
      <c r="IZ135" s="33" t="s">
        <v>3100</v>
      </c>
      <c r="JA135" s="33" t="s">
        <v>3101</v>
      </c>
      <c r="JB135" s="33" t="s">
        <v>289</v>
      </c>
      <c r="JC135" s="33">
        <v>90</v>
      </c>
    </row>
    <row r="136" spans="2:263" x14ac:dyDescent="0.35">
      <c r="B136" s="33" t="s">
        <v>3105</v>
      </c>
      <c r="C136" s="33" t="s">
        <v>3102</v>
      </c>
      <c r="D136" s="33" t="s">
        <v>3103</v>
      </c>
      <c r="E136" s="33" t="s">
        <v>2379</v>
      </c>
      <c r="F136" s="33"/>
      <c r="G136" s="33"/>
      <c r="H136" s="33" t="s">
        <v>289</v>
      </c>
      <c r="I136" s="33" t="s">
        <v>2379</v>
      </c>
      <c r="J136" s="33" t="s">
        <v>166</v>
      </c>
      <c r="K136" s="33" t="s">
        <v>289</v>
      </c>
      <c r="L136" s="33" t="s">
        <v>167</v>
      </c>
      <c r="M136" s="33" t="s">
        <v>166</v>
      </c>
      <c r="N136" s="33" t="s">
        <v>166</v>
      </c>
      <c r="O136" s="33" t="s">
        <v>178</v>
      </c>
      <c r="P136" s="33" t="s">
        <v>289</v>
      </c>
      <c r="Q136" s="33" t="s">
        <v>126</v>
      </c>
      <c r="R136" s="33" t="s">
        <v>169</v>
      </c>
      <c r="S136" s="33" t="s">
        <v>1321</v>
      </c>
      <c r="T136" s="33" t="s">
        <v>170</v>
      </c>
      <c r="U136" s="33" t="s">
        <v>169</v>
      </c>
      <c r="V136" s="33" t="s">
        <v>1320</v>
      </c>
      <c r="W136" s="33" t="s">
        <v>1321</v>
      </c>
      <c r="X136" s="33" t="s">
        <v>171</v>
      </c>
      <c r="Y136" s="33" t="s">
        <v>289</v>
      </c>
      <c r="Z136" s="34" t="s">
        <v>171</v>
      </c>
      <c r="AA136" s="33" t="s">
        <v>2492</v>
      </c>
      <c r="AB136" s="33" t="s">
        <v>289</v>
      </c>
      <c r="AC136" s="34" t="s">
        <v>2492</v>
      </c>
      <c r="AD136" s="33" t="s">
        <v>2361</v>
      </c>
      <c r="AE136" s="33" t="s">
        <v>172</v>
      </c>
      <c r="AF136" s="33" t="s">
        <v>2492</v>
      </c>
      <c r="AG136" s="33" t="s">
        <v>2492</v>
      </c>
      <c r="AH136" s="33" t="s">
        <v>2452</v>
      </c>
      <c r="AI136" s="33" t="s">
        <v>112</v>
      </c>
      <c r="AJ136" s="33" t="s">
        <v>289</v>
      </c>
      <c r="AK136" s="33" t="s">
        <v>112</v>
      </c>
      <c r="AL136" s="33" t="s">
        <v>289</v>
      </c>
      <c r="AM136" s="33" t="s">
        <v>2328</v>
      </c>
      <c r="AN136" s="33" t="s">
        <v>289</v>
      </c>
      <c r="AO136" s="33" t="s">
        <v>289</v>
      </c>
      <c r="AP136" s="33" t="s">
        <v>289</v>
      </c>
      <c r="AQ136" s="33" t="s">
        <v>289</v>
      </c>
      <c r="AR136" s="33" t="s">
        <v>289</v>
      </c>
      <c r="AS136" s="33" t="s">
        <v>289</v>
      </c>
      <c r="AT136" s="33" t="s">
        <v>289</v>
      </c>
      <c r="AU136" s="33" t="s">
        <v>289</v>
      </c>
      <c r="AV136" s="33" t="s">
        <v>289</v>
      </c>
      <c r="AW136" s="33" t="s">
        <v>289</v>
      </c>
      <c r="AX136" s="33" t="s">
        <v>289</v>
      </c>
      <c r="AY136" s="33" t="s">
        <v>289</v>
      </c>
      <c r="AZ136" s="33" t="s">
        <v>289</v>
      </c>
      <c r="BA136" s="33" t="s">
        <v>289</v>
      </c>
      <c r="BB136" s="33" t="s">
        <v>289</v>
      </c>
      <c r="BC136" s="33" t="s">
        <v>289</v>
      </c>
      <c r="BD136" s="33" t="s">
        <v>289</v>
      </c>
      <c r="BE136" s="33" t="s">
        <v>289</v>
      </c>
      <c r="BF136" s="33" t="s">
        <v>289</v>
      </c>
      <c r="BG136" s="33" t="s">
        <v>289</v>
      </c>
      <c r="BH136" s="33" t="s">
        <v>289</v>
      </c>
      <c r="BI136" s="33" t="s">
        <v>289</v>
      </c>
      <c r="BJ136" s="33" t="s">
        <v>289</v>
      </c>
      <c r="BK136" s="33" t="s">
        <v>289</v>
      </c>
      <c r="BL136" s="33" t="s">
        <v>289</v>
      </c>
      <c r="BM136" s="33" t="s">
        <v>289</v>
      </c>
      <c r="BN136" s="33" t="s">
        <v>289</v>
      </c>
      <c r="BO136" s="33" t="s">
        <v>289</v>
      </c>
      <c r="BP136" s="33" t="s">
        <v>289</v>
      </c>
      <c r="BQ136" s="33" t="s">
        <v>289</v>
      </c>
      <c r="BR136" s="33" t="s">
        <v>289</v>
      </c>
      <c r="BS136" s="33" t="s">
        <v>289</v>
      </c>
      <c r="BT136" s="33" t="s">
        <v>289</v>
      </c>
      <c r="BU136" s="33" t="s">
        <v>289</v>
      </c>
      <c r="BV136" s="33" t="s">
        <v>289</v>
      </c>
      <c r="BW136" s="33" t="s">
        <v>289</v>
      </c>
      <c r="BX136" s="33" t="s">
        <v>289</v>
      </c>
      <c r="BY136" s="33" t="s">
        <v>289</v>
      </c>
      <c r="BZ136" s="33" t="s">
        <v>289</v>
      </c>
      <c r="CA136" s="33" t="s">
        <v>289</v>
      </c>
      <c r="CB136" s="33" t="s">
        <v>289</v>
      </c>
      <c r="CC136" s="33" t="s">
        <v>289</v>
      </c>
      <c r="CD136" s="33" t="s">
        <v>289</v>
      </c>
      <c r="CE136" s="33" t="s">
        <v>289</v>
      </c>
      <c r="CF136" s="33" t="s">
        <v>289</v>
      </c>
      <c r="CG136" s="33" t="s">
        <v>289</v>
      </c>
      <c r="CH136" s="33" t="s">
        <v>289</v>
      </c>
      <c r="CI136" s="33" t="s">
        <v>289</v>
      </c>
      <c r="CJ136" s="33" t="s">
        <v>289</v>
      </c>
      <c r="CK136" s="33" t="s">
        <v>289</v>
      </c>
      <c r="CL136" s="33" t="s">
        <v>289</v>
      </c>
      <c r="CM136" s="33" t="s">
        <v>289</v>
      </c>
      <c r="CN136" s="33" t="s">
        <v>289</v>
      </c>
      <c r="CO136" s="33" t="s">
        <v>289</v>
      </c>
      <c r="CP136" s="33" t="s">
        <v>289</v>
      </c>
      <c r="CQ136" s="33" t="s">
        <v>289</v>
      </c>
      <c r="CR136" s="33" t="s">
        <v>289</v>
      </c>
      <c r="CS136" s="33" t="s">
        <v>289</v>
      </c>
      <c r="CT136" s="33" t="s">
        <v>289</v>
      </c>
      <c r="CU136" s="33" t="s">
        <v>289</v>
      </c>
      <c r="CV136" s="33" t="s">
        <v>289</v>
      </c>
      <c r="CW136" s="33" t="s">
        <v>289</v>
      </c>
      <c r="CX136" s="33" t="s">
        <v>289</v>
      </c>
      <c r="CY136" s="33" t="s">
        <v>289</v>
      </c>
      <c r="CZ136" s="33" t="s">
        <v>289</v>
      </c>
      <c r="DA136" s="33" t="s">
        <v>289</v>
      </c>
      <c r="DB136" s="33" t="s">
        <v>289</v>
      </c>
      <c r="DC136" s="33" t="s">
        <v>289</v>
      </c>
      <c r="DD136" s="33" t="s">
        <v>289</v>
      </c>
      <c r="DE136" s="33" t="s">
        <v>289</v>
      </c>
      <c r="DF136" s="33" t="s">
        <v>289</v>
      </c>
      <c r="DG136" s="33" t="s">
        <v>289</v>
      </c>
      <c r="DH136" s="33" t="s">
        <v>289</v>
      </c>
      <c r="DI136" s="33" t="s">
        <v>289</v>
      </c>
      <c r="DJ136" s="33" t="s">
        <v>289</v>
      </c>
      <c r="DK136" s="33" t="s">
        <v>289</v>
      </c>
      <c r="DL136" s="33" t="s">
        <v>289</v>
      </c>
      <c r="DM136" s="33" t="s">
        <v>289</v>
      </c>
      <c r="DN136" s="33" t="s">
        <v>289</v>
      </c>
      <c r="DO136" s="33" t="s">
        <v>289</v>
      </c>
      <c r="DP136" s="33" t="s">
        <v>289</v>
      </c>
      <c r="DQ136" s="33" t="s">
        <v>289</v>
      </c>
      <c r="DR136" s="33" t="s">
        <v>289</v>
      </c>
      <c r="DS136" s="33" t="s">
        <v>289</v>
      </c>
      <c r="DT136" s="33" t="s">
        <v>289</v>
      </c>
      <c r="DU136" s="33" t="s">
        <v>289</v>
      </c>
      <c r="DV136" s="33" t="s">
        <v>289</v>
      </c>
      <c r="DW136" s="33" t="s">
        <v>289</v>
      </c>
      <c r="DX136" s="33" t="s">
        <v>289</v>
      </c>
      <c r="DY136" s="33" t="s">
        <v>289</v>
      </c>
      <c r="DZ136" s="33" t="s">
        <v>289</v>
      </c>
      <c r="EA136" s="33" t="s">
        <v>289</v>
      </c>
      <c r="EB136" s="33" t="s">
        <v>289</v>
      </c>
      <c r="EC136" s="33" t="s">
        <v>289</v>
      </c>
      <c r="ED136" s="33" t="s">
        <v>289</v>
      </c>
      <c r="EE136" s="33" t="s">
        <v>289</v>
      </c>
      <c r="EF136" s="33" t="s">
        <v>289</v>
      </c>
      <c r="EG136" s="33" t="s">
        <v>289</v>
      </c>
      <c r="EH136" s="33" t="s">
        <v>289</v>
      </c>
      <c r="EI136" s="33" t="s">
        <v>289</v>
      </c>
      <c r="EJ136" s="33" t="s">
        <v>289</v>
      </c>
      <c r="EK136" s="33" t="s">
        <v>289</v>
      </c>
      <c r="EL136" s="33" t="s">
        <v>289</v>
      </c>
      <c r="EM136" s="33" t="s">
        <v>289</v>
      </c>
      <c r="EN136" s="33" t="s">
        <v>289</v>
      </c>
      <c r="EO136" s="33" t="s">
        <v>289</v>
      </c>
      <c r="EP136" s="33" t="s">
        <v>289</v>
      </c>
      <c r="EQ136" s="33" t="s">
        <v>289</v>
      </c>
      <c r="ER136" s="33" t="s">
        <v>289</v>
      </c>
      <c r="ES136" s="33" t="s">
        <v>289</v>
      </c>
      <c r="ET136" s="33" t="s">
        <v>289</v>
      </c>
      <c r="EU136" s="33" t="s">
        <v>289</v>
      </c>
      <c r="EV136" s="33" t="s">
        <v>289</v>
      </c>
      <c r="EW136" s="33" t="s">
        <v>289</v>
      </c>
      <c r="EX136" s="33" t="s">
        <v>289</v>
      </c>
      <c r="EY136" s="33" t="s">
        <v>289</v>
      </c>
      <c r="EZ136" s="33" t="s">
        <v>289</v>
      </c>
      <c r="FA136" s="33" t="s">
        <v>289</v>
      </c>
      <c r="FB136" s="33" t="s">
        <v>289</v>
      </c>
      <c r="FC136" s="34" t="s">
        <v>289</v>
      </c>
      <c r="FD136" s="34" t="s">
        <v>289</v>
      </c>
      <c r="FE136" s="33" t="s">
        <v>289</v>
      </c>
      <c r="FF136" s="33" t="s">
        <v>289</v>
      </c>
      <c r="FG136" s="33" t="s">
        <v>289</v>
      </c>
      <c r="FH136" s="33" t="s">
        <v>289</v>
      </c>
      <c r="FI136" s="33" t="s">
        <v>289</v>
      </c>
      <c r="FJ136" s="33" t="s">
        <v>289</v>
      </c>
      <c r="FK136" s="33" t="s">
        <v>289</v>
      </c>
      <c r="FL136" s="34" t="s">
        <v>289</v>
      </c>
      <c r="FM136" s="33" t="s">
        <v>289</v>
      </c>
      <c r="FN136" s="34" t="s">
        <v>289</v>
      </c>
      <c r="FO136" s="33" t="s">
        <v>289</v>
      </c>
      <c r="FP136" s="33" t="s">
        <v>289</v>
      </c>
      <c r="FQ136" s="33" t="s">
        <v>289</v>
      </c>
      <c r="FR136" s="33" t="s">
        <v>289</v>
      </c>
      <c r="FS136" s="33" t="s">
        <v>289</v>
      </c>
      <c r="FT136" s="33" t="s">
        <v>289</v>
      </c>
      <c r="FU136" s="33" t="s">
        <v>289</v>
      </c>
      <c r="FV136" s="33" t="s">
        <v>289</v>
      </c>
      <c r="FW136" s="33" t="s">
        <v>289</v>
      </c>
      <c r="FX136" s="33" t="s">
        <v>289</v>
      </c>
      <c r="FY136" s="33" t="s">
        <v>289</v>
      </c>
      <c r="FZ136" s="33" t="s">
        <v>289</v>
      </c>
      <c r="GA136" s="33" t="s">
        <v>289</v>
      </c>
      <c r="GB136" s="33" t="s">
        <v>289</v>
      </c>
      <c r="GC136" s="33" t="s">
        <v>289</v>
      </c>
      <c r="GD136" s="33" t="s">
        <v>289</v>
      </c>
      <c r="GE136" s="33" t="s">
        <v>289</v>
      </c>
      <c r="GF136" s="33" t="s">
        <v>289</v>
      </c>
      <c r="GG136" s="33" t="s">
        <v>289</v>
      </c>
      <c r="GH136" s="33" t="s">
        <v>289</v>
      </c>
      <c r="GI136" s="33" t="s">
        <v>289</v>
      </c>
      <c r="GJ136" s="33" t="s">
        <v>289</v>
      </c>
      <c r="GK136" s="33" t="s">
        <v>289</v>
      </c>
      <c r="GL136" s="33" t="s">
        <v>289</v>
      </c>
      <c r="GM136" s="33" t="s">
        <v>289</v>
      </c>
      <c r="GN136" s="33" t="s">
        <v>289</v>
      </c>
      <c r="GO136" s="33" t="s">
        <v>289</v>
      </c>
      <c r="GP136" s="33" t="s">
        <v>289</v>
      </c>
      <c r="GQ136" s="33" t="s">
        <v>289</v>
      </c>
      <c r="GR136" s="33" t="s">
        <v>289</v>
      </c>
      <c r="GS136" s="33" t="s">
        <v>289</v>
      </c>
      <c r="GT136" s="33" t="s">
        <v>289</v>
      </c>
      <c r="GU136" s="33" t="s">
        <v>289</v>
      </c>
      <c r="GV136" s="33" t="s">
        <v>289</v>
      </c>
      <c r="GW136" s="33" t="s">
        <v>289</v>
      </c>
      <c r="GX136" s="33" t="s">
        <v>289</v>
      </c>
      <c r="GY136" s="33" t="s">
        <v>289</v>
      </c>
      <c r="GZ136" s="33" t="s">
        <v>289</v>
      </c>
      <c r="HA136" s="33" t="s">
        <v>289</v>
      </c>
      <c r="HB136" s="33" t="s">
        <v>289</v>
      </c>
      <c r="HC136" s="33" t="s">
        <v>289</v>
      </c>
      <c r="HD136" s="33" t="s">
        <v>289</v>
      </c>
      <c r="HE136" s="33" t="s">
        <v>289</v>
      </c>
      <c r="HF136" s="33" t="s">
        <v>289</v>
      </c>
      <c r="HG136" s="33" t="s">
        <v>289</v>
      </c>
      <c r="HH136" s="33" t="s">
        <v>289</v>
      </c>
      <c r="HI136" s="33" t="s">
        <v>289</v>
      </c>
      <c r="HJ136" s="33" t="s">
        <v>289</v>
      </c>
      <c r="HK136" s="33" t="s">
        <v>289</v>
      </c>
      <c r="HL136" s="33" t="s">
        <v>2453</v>
      </c>
      <c r="HM136" s="33" t="s">
        <v>289</v>
      </c>
      <c r="HN136" s="33" t="s">
        <v>2454</v>
      </c>
      <c r="HO136" s="33" t="s">
        <v>289</v>
      </c>
      <c r="HP136" s="33" t="s">
        <v>2455</v>
      </c>
      <c r="HQ136" s="33" t="s">
        <v>2456</v>
      </c>
      <c r="HR136" s="33" t="s">
        <v>2456</v>
      </c>
      <c r="HS136" s="33" t="s">
        <v>2457</v>
      </c>
      <c r="HT136" s="33" t="s">
        <v>745</v>
      </c>
      <c r="HU136" s="33" t="s">
        <v>2458</v>
      </c>
      <c r="HV136" s="33" t="s">
        <v>289</v>
      </c>
      <c r="HW136" s="33" t="s">
        <v>289</v>
      </c>
      <c r="HX136" s="33" t="s">
        <v>289</v>
      </c>
      <c r="HY136" s="33" t="s">
        <v>289</v>
      </c>
      <c r="HZ136" s="33" t="s">
        <v>289</v>
      </c>
      <c r="IA136" s="33">
        <v>50</v>
      </c>
      <c r="IB136" s="33" t="s">
        <v>289</v>
      </c>
      <c r="IC136" s="33" t="s">
        <v>176</v>
      </c>
      <c r="ID136" s="33">
        <v>50</v>
      </c>
      <c r="IE136" s="33" t="s">
        <v>117</v>
      </c>
      <c r="IF136" s="33" t="s">
        <v>289</v>
      </c>
      <c r="IG136" s="33" t="s">
        <v>289</v>
      </c>
      <c r="IH136" s="33" t="s">
        <v>289</v>
      </c>
      <c r="II136" s="33" t="s">
        <v>289</v>
      </c>
      <c r="IJ136" s="33" t="s">
        <v>289</v>
      </c>
      <c r="IK136" s="33" t="s">
        <v>289</v>
      </c>
      <c r="IL136" s="33" t="s">
        <v>289</v>
      </c>
      <c r="IM136" s="33" t="s">
        <v>289</v>
      </c>
      <c r="IN136" s="33" t="s">
        <v>289</v>
      </c>
      <c r="IO136" s="33" t="s">
        <v>289</v>
      </c>
      <c r="IP136" s="33" t="s">
        <v>289</v>
      </c>
      <c r="IQ136" s="33" t="s">
        <v>289</v>
      </c>
      <c r="IR136" s="33"/>
      <c r="IS136" s="33"/>
      <c r="IT136" s="33"/>
      <c r="IU136" s="33"/>
      <c r="IV136" s="33"/>
      <c r="IW136" s="33" t="s">
        <v>289</v>
      </c>
      <c r="IX136" s="33" t="s">
        <v>289</v>
      </c>
      <c r="IY136" s="33">
        <v>154206340</v>
      </c>
      <c r="IZ136" s="33" t="s">
        <v>3105</v>
      </c>
      <c r="JA136" s="33" t="s">
        <v>3106</v>
      </c>
      <c r="JB136" s="33" t="s">
        <v>289</v>
      </c>
      <c r="JC136" s="33">
        <v>124</v>
      </c>
    </row>
    <row r="137" spans="2:263" x14ac:dyDescent="0.35">
      <c r="B137" s="33" t="s">
        <v>3109</v>
      </c>
      <c r="C137" s="33" t="s">
        <v>3107</v>
      </c>
      <c r="D137" s="33" t="s">
        <v>3108</v>
      </c>
      <c r="E137" s="33" t="s">
        <v>2472</v>
      </c>
      <c r="F137" s="33"/>
      <c r="G137" s="33"/>
      <c r="H137" s="33">
        <v>0</v>
      </c>
      <c r="I137" s="33" t="s">
        <v>2472</v>
      </c>
      <c r="J137" s="33" t="s">
        <v>141</v>
      </c>
      <c r="K137" s="33" t="s">
        <v>289</v>
      </c>
      <c r="L137" s="33" t="s">
        <v>142</v>
      </c>
      <c r="M137" s="33" t="s">
        <v>141</v>
      </c>
      <c r="N137" s="33" t="s">
        <v>141</v>
      </c>
      <c r="O137" s="33" t="s">
        <v>154</v>
      </c>
      <c r="P137" s="33" t="s">
        <v>289</v>
      </c>
      <c r="Q137" s="33" t="s">
        <v>120</v>
      </c>
      <c r="R137" s="33" t="s">
        <v>144</v>
      </c>
      <c r="S137" s="33" t="s">
        <v>140</v>
      </c>
      <c r="T137" s="33" t="s">
        <v>145</v>
      </c>
      <c r="U137" s="33" t="s">
        <v>144</v>
      </c>
      <c r="V137" s="33" t="s">
        <v>529</v>
      </c>
      <c r="W137" s="33" t="s">
        <v>140</v>
      </c>
      <c r="X137" s="33" t="s">
        <v>146</v>
      </c>
      <c r="Y137" s="33" t="s">
        <v>289</v>
      </c>
      <c r="Z137" s="34" t="s">
        <v>146</v>
      </c>
      <c r="AA137" s="33" t="s">
        <v>147</v>
      </c>
      <c r="AB137" s="33" t="s">
        <v>289</v>
      </c>
      <c r="AC137" s="34" t="s">
        <v>147</v>
      </c>
      <c r="AD137" s="33" t="s">
        <v>2326</v>
      </c>
      <c r="AE137" s="33" t="s">
        <v>148</v>
      </c>
      <c r="AF137" s="33" t="s">
        <v>147</v>
      </c>
      <c r="AG137" s="33" t="s">
        <v>147</v>
      </c>
      <c r="AH137" s="33" t="s">
        <v>2327</v>
      </c>
      <c r="AI137" s="33" t="s">
        <v>112</v>
      </c>
      <c r="AJ137" s="33" t="s">
        <v>289</v>
      </c>
      <c r="AK137" s="33" t="s">
        <v>112</v>
      </c>
      <c r="AL137" s="33" t="s">
        <v>289</v>
      </c>
      <c r="AM137" s="33" t="s">
        <v>2340</v>
      </c>
      <c r="AN137" s="33" t="s">
        <v>289</v>
      </c>
      <c r="AO137" s="33" t="s">
        <v>289</v>
      </c>
      <c r="AP137" s="33" t="s">
        <v>2329</v>
      </c>
      <c r="AQ137" s="33" t="s">
        <v>289</v>
      </c>
      <c r="AR137" s="33" t="s">
        <v>114</v>
      </c>
      <c r="AS137" s="33">
        <v>1</v>
      </c>
      <c r="AT137" s="33">
        <v>0</v>
      </c>
      <c r="AU137" s="33">
        <v>0</v>
      </c>
      <c r="AV137" s="33" t="s">
        <v>113</v>
      </c>
      <c r="AW137" s="33" t="s">
        <v>2351</v>
      </c>
      <c r="AX137" s="33" t="s">
        <v>115</v>
      </c>
      <c r="AY137" s="33">
        <v>1</v>
      </c>
      <c r="AZ137" s="33">
        <v>0</v>
      </c>
      <c r="BA137" s="33">
        <v>0</v>
      </c>
      <c r="BB137" s="33">
        <v>0</v>
      </c>
      <c r="BC137" s="33">
        <v>0</v>
      </c>
      <c r="BD137" s="33">
        <v>0</v>
      </c>
      <c r="BE137" s="33">
        <v>0</v>
      </c>
      <c r="BF137" s="33">
        <v>0</v>
      </c>
      <c r="BG137" s="33">
        <v>0</v>
      </c>
      <c r="BH137" s="33">
        <v>0</v>
      </c>
      <c r="BI137" s="33" t="s">
        <v>289</v>
      </c>
      <c r="BJ137" s="33" t="s">
        <v>116</v>
      </c>
      <c r="BK137" s="33" t="s">
        <v>2342</v>
      </c>
      <c r="BL137" s="33" t="s">
        <v>2362</v>
      </c>
      <c r="BM137" s="33">
        <v>1</v>
      </c>
      <c r="BN137" s="33">
        <v>1</v>
      </c>
      <c r="BO137" s="33">
        <v>1</v>
      </c>
      <c r="BP137" s="33">
        <v>1</v>
      </c>
      <c r="BQ137" s="33">
        <v>1</v>
      </c>
      <c r="BR137" s="33">
        <v>1</v>
      </c>
      <c r="BS137" s="33">
        <v>1</v>
      </c>
      <c r="BT137" s="33">
        <v>0</v>
      </c>
      <c r="BU137" s="33" t="s">
        <v>2353</v>
      </c>
      <c r="BV137" s="33">
        <v>150</v>
      </c>
      <c r="BW137" s="33">
        <v>75</v>
      </c>
      <c r="BX137" s="33" t="s">
        <v>112</v>
      </c>
      <c r="BY137" s="33">
        <v>250</v>
      </c>
      <c r="BZ137" s="33">
        <v>96.153846153846104</v>
      </c>
      <c r="CA137" s="33" t="s">
        <v>112</v>
      </c>
      <c r="CB137" s="33">
        <v>120</v>
      </c>
      <c r="CC137" s="33">
        <v>52.173913043478201</v>
      </c>
      <c r="CD137" s="33" t="s">
        <v>112</v>
      </c>
      <c r="CE137" s="33">
        <v>225</v>
      </c>
      <c r="CF137" s="33">
        <v>77.586206896551701</v>
      </c>
      <c r="CG137" s="33" t="s">
        <v>112</v>
      </c>
      <c r="CH137" s="33">
        <v>500</v>
      </c>
      <c r="CI137" s="33">
        <v>208.333333333333</v>
      </c>
      <c r="CJ137" s="33" t="s">
        <v>117</v>
      </c>
      <c r="CK137" s="33">
        <v>700</v>
      </c>
      <c r="CL137" s="33">
        <v>291.66666670000001</v>
      </c>
      <c r="CM137" s="33" t="s">
        <v>117</v>
      </c>
      <c r="CN137" s="33" t="s">
        <v>112</v>
      </c>
      <c r="CO137" s="33">
        <v>500</v>
      </c>
      <c r="CP137" s="33" t="s">
        <v>289</v>
      </c>
      <c r="CQ137" s="33" t="s">
        <v>289</v>
      </c>
      <c r="CR137" s="33" t="s">
        <v>289</v>
      </c>
      <c r="CS137" s="33" t="s">
        <v>289</v>
      </c>
      <c r="CT137" s="33" t="s">
        <v>289</v>
      </c>
      <c r="CU137" s="33" t="s">
        <v>289</v>
      </c>
      <c r="CV137" s="33" t="s">
        <v>176</v>
      </c>
      <c r="CW137" s="33">
        <v>500</v>
      </c>
      <c r="CX137" s="33" t="s">
        <v>112</v>
      </c>
      <c r="CY137" s="33" t="s">
        <v>117</v>
      </c>
      <c r="CZ137" s="33" t="s">
        <v>289</v>
      </c>
      <c r="DA137" s="33" t="s">
        <v>289</v>
      </c>
      <c r="DB137" s="33" t="s">
        <v>289</v>
      </c>
      <c r="DC137" s="33" t="s">
        <v>289</v>
      </c>
      <c r="DD137" s="33" t="s">
        <v>289</v>
      </c>
      <c r="DE137" s="33" t="s">
        <v>289</v>
      </c>
      <c r="DF137" s="33" t="s">
        <v>289</v>
      </c>
      <c r="DG137" s="33" t="s">
        <v>289</v>
      </c>
      <c r="DH137" s="33" t="s">
        <v>289</v>
      </c>
      <c r="DI137" s="33" t="s">
        <v>289</v>
      </c>
      <c r="DJ137" s="33" t="s">
        <v>289</v>
      </c>
      <c r="DK137" s="33" t="s">
        <v>289</v>
      </c>
      <c r="DL137" s="33" t="s">
        <v>289</v>
      </c>
      <c r="DM137" s="33" t="s">
        <v>289</v>
      </c>
      <c r="DN137" s="33" t="s">
        <v>289</v>
      </c>
      <c r="DO137" s="33" t="s">
        <v>289</v>
      </c>
      <c r="DP137" s="33" t="s">
        <v>289</v>
      </c>
      <c r="DQ137" s="33" t="s">
        <v>289</v>
      </c>
      <c r="DR137" s="33" t="s">
        <v>289</v>
      </c>
      <c r="DS137" s="33" t="s">
        <v>289</v>
      </c>
      <c r="DT137" s="33" t="s">
        <v>289</v>
      </c>
      <c r="DU137" s="33" t="s">
        <v>289</v>
      </c>
      <c r="DV137" s="33" t="s">
        <v>289</v>
      </c>
      <c r="DW137" s="33" t="s">
        <v>289</v>
      </c>
      <c r="DX137" s="33" t="s">
        <v>289</v>
      </c>
      <c r="DY137" s="33" t="s">
        <v>289</v>
      </c>
      <c r="DZ137" s="33" t="s">
        <v>289</v>
      </c>
      <c r="EA137" s="33" t="s">
        <v>289</v>
      </c>
      <c r="EB137" s="33" t="s">
        <v>112</v>
      </c>
      <c r="EC137" s="33" t="s">
        <v>120</v>
      </c>
      <c r="ED137" s="33" t="s">
        <v>122</v>
      </c>
      <c r="EE137" s="33" t="s">
        <v>112</v>
      </c>
      <c r="EF137" s="33" t="s">
        <v>117</v>
      </c>
      <c r="EG137" s="33" t="s">
        <v>289</v>
      </c>
      <c r="EH137" s="33" t="s">
        <v>289</v>
      </c>
      <c r="EI137" s="33" t="s">
        <v>289</v>
      </c>
      <c r="EJ137" s="33" t="s">
        <v>289</v>
      </c>
      <c r="EK137" s="33" t="s">
        <v>289</v>
      </c>
      <c r="EL137" s="33" t="s">
        <v>289</v>
      </c>
      <c r="EM137" s="33" t="s">
        <v>289</v>
      </c>
      <c r="EN137" s="33" t="s">
        <v>289</v>
      </c>
      <c r="EO137" s="33" t="s">
        <v>289</v>
      </c>
      <c r="EP137" s="33" t="s">
        <v>289</v>
      </c>
      <c r="EQ137" s="33" t="s">
        <v>289</v>
      </c>
      <c r="ER137" s="33" t="s">
        <v>289</v>
      </c>
      <c r="ES137" s="33" t="s">
        <v>289</v>
      </c>
      <c r="ET137" s="33" t="s">
        <v>289</v>
      </c>
      <c r="EU137" s="33" t="s">
        <v>289</v>
      </c>
      <c r="EV137" s="33" t="s">
        <v>289</v>
      </c>
      <c r="EW137" s="33" t="s">
        <v>289</v>
      </c>
      <c r="EX137" s="33" t="s">
        <v>289</v>
      </c>
      <c r="EY137" s="33" t="s">
        <v>289</v>
      </c>
      <c r="EZ137" s="33" t="s">
        <v>289</v>
      </c>
      <c r="FA137" s="33" t="s">
        <v>289</v>
      </c>
      <c r="FB137" s="33" t="s">
        <v>289</v>
      </c>
      <c r="FC137" s="34" t="s">
        <v>289</v>
      </c>
      <c r="FD137" s="34" t="s">
        <v>289</v>
      </c>
      <c r="FE137" s="33" t="s">
        <v>289</v>
      </c>
      <c r="FF137" s="33" t="s">
        <v>289</v>
      </c>
      <c r="FG137" s="33" t="s">
        <v>289</v>
      </c>
      <c r="FH137" s="33" t="s">
        <v>289</v>
      </c>
      <c r="FI137" s="33" t="s">
        <v>289</v>
      </c>
      <c r="FJ137" s="33" t="s">
        <v>289</v>
      </c>
      <c r="FK137" s="33" t="s">
        <v>289</v>
      </c>
      <c r="FL137" s="34" t="s">
        <v>289</v>
      </c>
      <c r="FM137" s="33" t="s">
        <v>289</v>
      </c>
      <c r="FN137" s="34" t="s">
        <v>289</v>
      </c>
      <c r="FO137" s="33" t="s">
        <v>289</v>
      </c>
      <c r="FP137" s="33" t="s">
        <v>289</v>
      </c>
      <c r="FQ137" s="33" t="s">
        <v>289</v>
      </c>
      <c r="FR137" s="33" t="s">
        <v>289</v>
      </c>
      <c r="FS137" s="33" t="s">
        <v>289</v>
      </c>
      <c r="FT137" s="33" t="s">
        <v>289</v>
      </c>
      <c r="FU137" s="33" t="s">
        <v>289</v>
      </c>
      <c r="FV137" s="33" t="s">
        <v>289</v>
      </c>
      <c r="FW137" s="33" t="s">
        <v>289</v>
      </c>
      <c r="FX137" s="33" t="s">
        <v>289</v>
      </c>
      <c r="FY137" s="33" t="s">
        <v>289</v>
      </c>
      <c r="FZ137" s="33" t="s">
        <v>289</v>
      </c>
      <c r="GA137" s="33" t="s">
        <v>289</v>
      </c>
      <c r="GB137" s="33" t="s">
        <v>289</v>
      </c>
      <c r="GC137" s="33" t="s">
        <v>289</v>
      </c>
      <c r="GD137" s="33" t="s">
        <v>289</v>
      </c>
      <c r="GE137" s="33" t="s">
        <v>289</v>
      </c>
      <c r="GF137" s="33" t="s">
        <v>289</v>
      </c>
      <c r="GG137" s="33" t="s">
        <v>289</v>
      </c>
      <c r="GH137" s="33" t="s">
        <v>289</v>
      </c>
      <c r="GI137" s="33" t="s">
        <v>289</v>
      </c>
      <c r="GJ137" s="33" t="s">
        <v>289</v>
      </c>
      <c r="GK137" s="33" t="s">
        <v>289</v>
      </c>
      <c r="GL137" s="33" t="s">
        <v>289</v>
      </c>
      <c r="GM137" s="33" t="s">
        <v>289</v>
      </c>
      <c r="GN137" s="33" t="s">
        <v>289</v>
      </c>
      <c r="GO137" s="33" t="s">
        <v>289</v>
      </c>
      <c r="GP137" s="33" t="s">
        <v>289</v>
      </c>
      <c r="GQ137" s="33" t="s">
        <v>289</v>
      </c>
      <c r="GR137" s="33" t="s">
        <v>289</v>
      </c>
      <c r="GS137" s="33" t="s">
        <v>289</v>
      </c>
      <c r="GT137" s="33" t="s">
        <v>289</v>
      </c>
      <c r="GU137" s="33" t="s">
        <v>289</v>
      </c>
      <c r="GV137" s="33" t="s">
        <v>289</v>
      </c>
      <c r="GW137" s="33" t="s">
        <v>289</v>
      </c>
      <c r="GX137" s="33" t="s">
        <v>289</v>
      </c>
      <c r="GY137" s="33" t="s">
        <v>289</v>
      </c>
      <c r="GZ137" s="33" t="s">
        <v>289</v>
      </c>
      <c r="HA137" s="33" t="s">
        <v>289</v>
      </c>
      <c r="HB137" s="33" t="s">
        <v>289</v>
      </c>
      <c r="HC137" s="33" t="s">
        <v>289</v>
      </c>
      <c r="HD137" s="33" t="s">
        <v>289</v>
      </c>
      <c r="HE137" s="33" t="s">
        <v>289</v>
      </c>
      <c r="HF137" s="33" t="s">
        <v>289</v>
      </c>
      <c r="HG137" s="33" t="s">
        <v>289</v>
      </c>
      <c r="HH137" s="33" t="s">
        <v>289</v>
      </c>
      <c r="HI137" s="33" t="s">
        <v>289</v>
      </c>
      <c r="HJ137" s="33" t="s">
        <v>289</v>
      </c>
      <c r="HK137" s="33" t="s">
        <v>289</v>
      </c>
      <c r="HL137" s="33" t="s">
        <v>289</v>
      </c>
      <c r="HM137" s="33" t="s">
        <v>289</v>
      </c>
      <c r="HN137" s="33" t="s">
        <v>289</v>
      </c>
      <c r="HO137" s="33" t="s">
        <v>289</v>
      </c>
      <c r="HP137" s="33" t="s">
        <v>289</v>
      </c>
      <c r="HQ137" s="33" t="s">
        <v>289</v>
      </c>
      <c r="HR137" s="33" t="s">
        <v>289</v>
      </c>
      <c r="HS137" s="33" t="s">
        <v>289</v>
      </c>
      <c r="HT137" s="33" t="s">
        <v>289</v>
      </c>
      <c r="HU137" s="33" t="s">
        <v>289</v>
      </c>
      <c r="HV137" s="33" t="s">
        <v>289</v>
      </c>
      <c r="HW137" s="33" t="s">
        <v>289</v>
      </c>
      <c r="HX137" s="33" t="s">
        <v>289</v>
      </c>
      <c r="HY137" s="33" t="s">
        <v>289</v>
      </c>
      <c r="HZ137" s="33" t="s">
        <v>289</v>
      </c>
      <c r="IA137" s="33" t="s">
        <v>289</v>
      </c>
      <c r="IB137" s="33" t="s">
        <v>289</v>
      </c>
      <c r="IC137" s="33" t="s">
        <v>289</v>
      </c>
      <c r="ID137" s="33" t="s">
        <v>289</v>
      </c>
      <c r="IE137" s="33" t="s">
        <v>289</v>
      </c>
      <c r="IF137" s="33" t="s">
        <v>289</v>
      </c>
      <c r="IG137" s="33" t="s">
        <v>289</v>
      </c>
      <c r="IH137" s="33" t="s">
        <v>289</v>
      </c>
      <c r="II137" s="33" t="s">
        <v>289</v>
      </c>
      <c r="IJ137" s="33" t="s">
        <v>289</v>
      </c>
      <c r="IK137" s="33" t="s">
        <v>289</v>
      </c>
      <c r="IL137" s="33" t="s">
        <v>289</v>
      </c>
      <c r="IM137" s="33" t="s">
        <v>289</v>
      </c>
      <c r="IN137" s="33" t="s">
        <v>289</v>
      </c>
      <c r="IO137" s="33" t="s">
        <v>289</v>
      </c>
      <c r="IP137" s="33" t="s">
        <v>289</v>
      </c>
      <c r="IQ137" s="33" t="s">
        <v>289</v>
      </c>
      <c r="IR137" s="33"/>
      <c r="IS137" s="33"/>
      <c r="IT137" s="33"/>
      <c r="IU137" s="33"/>
      <c r="IV137" s="33"/>
      <c r="IW137" s="33" t="s">
        <v>289</v>
      </c>
      <c r="IX137" s="33" t="s">
        <v>289</v>
      </c>
      <c r="IY137" s="33">
        <v>153890931</v>
      </c>
      <c r="IZ137" s="33" t="s">
        <v>3109</v>
      </c>
      <c r="JA137" s="33" t="s">
        <v>3110</v>
      </c>
      <c r="JB137" s="33" t="s">
        <v>289</v>
      </c>
      <c r="JC137" s="33">
        <v>89</v>
      </c>
    </row>
    <row r="138" spans="2:263" x14ac:dyDescent="0.35">
      <c r="B138" s="33" t="s">
        <v>3114</v>
      </c>
      <c r="C138" s="33" t="s">
        <v>3111</v>
      </c>
      <c r="D138" s="33" t="s">
        <v>3112</v>
      </c>
      <c r="E138" s="33" t="s">
        <v>2472</v>
      </c>
      <c r="F138" s="33"/>
      <c r="G138" s="33"/>
      <c r="H138" s="33">
        <v>0</v>
      </c>
      <c r="I138" s="33" t="s">
        <v>2472</v>
      </c>
      <c r="J138" s="33" t="s">
        <v>141</v>
      </c>
      <c r="K138" s="33" t="s">
        <v>289</v>
      </c>
      <c r="L138" s="33" t="s">
        <v>142</v>
      </c>
      <c r="M138" s="33" t="s">
        <v>141</v>
      </c>
      <c r="N138" s="33" t="s">
        <v>141</v>
      </c>
      <c r="O138" s="33" t="s">
        <v>154</v>
      </c>
      <c r="P138" s="33" t="s">
        <v>289</v>
      </c>
      <c r="Q138" s="33" t="s">
        <v>120</v>
      </c>
      <c r="R138" s="33" t="s">
        <v>144</v>
      </c>
      <c r="S138" s="33" t="s">
        <v>140</v>
      </c>
      <c r="T138" s="33" t="s">
        <v>145</v>
      </c>
      <c r="U138" s="33" t="s">
        <v>144</v>
      </c>
      <c r="V138" s="33" t="s">
        <v>529</v>
      </c>
      <c r="W138" s="33" t="s">
        <v>140</v>
      </c>
      <c r="X138" s="33" t="s">
        <v>146</v>
      </c>
      <c r="Y138" s="33" t="s">
        <v>289</v>
      </c>
      <c r="Z138" s="34" t="s">
        <v>146</v>
      </c>
      <c r="AA138" s="33" t="s">
        <v>147</v>
      </c>
      <c r="AB138" s="33" t="s">
        <v>289</v>
      </c>
      <c r="AC138" s="34" t="s">
        <v>147</v>
      </c>
      <c r="AD138" s="33" t="s">
        <v>2326</v>
      </c>
      <c r="AE138" s="33" t="s">
        <v>148</v>
      </c>
      <c r="AF138" s="33" t="s">
        <v>147</v>
      </c>
      <c r="AG138" s="33" t="s">
        <v>147</v>
      </c>
      <c r="AH138" s="33" t="s">
        <v>2327</v>
      </c>
      <c r="AI138" s="33" t="s">
        <v>112</v>
      </c>
      <c r="AJ138" s="33" t="s">
        <v>289</v>
      </c>
      <c r="AK138" s="33" t="s">
        <v>112</v>
      </c>
      <c r="AL138" s="33" t="s">
        <v>289</v>
      </c>
      <c r="AM138" s="33" t="s">
        <v>2328</v>
      </c>
      <c r="AN138" s="33" t="s">
        <v>289</v>
      </c>
      <c r="AO138" s="33" t="s">
        <v>289</v>
      </c>
      <c r="AP138" s="33" t="s">
        <v>2350</v>
      </c>
      <c r="AQ138" s="33" t="s">
        <v>289</v>
      </c>
      <c r="AR138" s="33" t="s">
        <v>114</v>
      </c>
      <c r="AS138" s="33">
        <v>1</v>
      </c>
      <c r="AT138" s="33">
        <v>0</v>
      </c>
      <c r="AU138" s="33">
        <v>0</v>
      </c>
      <c r="AV138" s="33" t="s">
        <v>113</v>
      </c>
      <c r="AW138" s="33" t="s">
        <v>2351</v>
      </c>
      <c r="AX138" s="33" t="s">
        <v>115</v>
      </c>
      <c r="AY138" s="33">
        <v>1</v>
      </c>
      <c r="AZ138" s="33">
        <v>0</v>
      </c>
      <c r="BA138" s="33">
        <v>0</v>
      </c>
      <c r="BB138" s="33">
        <v>0</v>
      </c>
      <c r="BC138" s="33">
        <v>0</v>
      </c>
      <c r="BD138" s="33">
        <v>0</v>
      </c>
      <c r="BE138" s="33">
        <v>0</v>
      </c>
      <c r="BF138" s="33">
        <v>0</v>
      </c>
      <c r="BG138" s="33">
        <v>0</v>
      </c>
      <c r="BH138" s="33">
        <v>0</v>
      </c>
      <c r="BI138" s="33" t="s">
        <v>289</v>
      </c>
      <c r="BJ138" s="33" t="s">
        <v>116</v>
      </c>
      <c r="BK138" s="33" t="s">
        <v>2342</v>
      </c>
      <c r="BL138" s="33" t="s">
        <v>3113</v>
      </c>
      <c r="BM138" s="33">
        <v>1</v>
      </c>
      <c r="BN138" s="33">
        <v>1</v>
      </c>
      <c r="BO138" s="33">
        <v>1</v>
      </c>
      <c r="BP138" s="33">
        <v>1</v>
      </c>
      <c r="BQ138" s="33">
        <v>0</v>
      </c>
      <c r="BR138" s="33">
        <v>0</v>
      </c>
      <c r="BS138" s="33">
        <v>1</v>
      </c>
      <c r="BT138" s="33">
        <v>0</v>
      </c>
      <c r="BU138" s="33" t="s">
        <v>2353</v>
      </c>
      <c r="BV138" s="33">
        <v>150</v>
      </c>
      <c r="BW138" s="33">
        <v>75</v>
      </c>
      <c r="BX138" s="33" t="s">
        <v>112</v>
      </c>
      <c r="BY138" s="33">
        <v>300</v>
      </c>
      <c r="BZ138" s="33">
        <v>115.384615384615</v>
      </c>
      <c r="CA138" s="33" t="s">
        <v>112</v>
      </c>
      <c r="CB138" s="33">
        <v>120</v>
      </c>
      <c r="CC138" s="33">
        <v>52.173913043478201</v>
      </c>
      <c r="CD138" s="33" t="s">
        <v>112</v>
      </c>
      <c r="CE138" s="33">
        <v>240</v>
      </c>
      <c r="CF138" s="33">
        <v>82.758620689655103</v>
      </c>
      <c r="CG138" s="33" t="s">
        <v>112</v>
      </c>
      <c r="CH138" s="33" t="s">
        <v>289</v>
      </c>
      <c r="CI138" s="33" t="s">
        <v>289</v>
      </c>
      <c r="CJ138" s="33" t="s">
        <v>289</v>
      </c>
      <c r="CK138" s="33" t="s">
        <v>289</v>
      </c>
      <c r="CL138" s="33" t="s">
        <v>289</v>
      </c>
      <c r="CM138" s="33" t="s">
        <v>289</v>
      </c>
      <c r="CN138" s="33" t="s">
        <v>112</v>
      </c>
      <c r="CO138" s="33">
        <v>600</v>
      </c>
      <c r="CP138" s="33" t="s">
        <v>289</v>
      </c>
      <c r="CQ138" s="33" t="s">
        <v>289</v>
      </c>
      <c r="CR138" s="33" t="s">
        <v>289</v>
      </c>
      <c r="CS138" s="33" t="s">
        <v>289</v>
      </c>
      <c r="CT138" s="33" t="s">
        <v>289</v>
      </c>
      <c r="CU138" s="33" t="s">
        <v>289</v>
      </c>
      <c r="CV138" s="33" t="s">
        <v>176</v>
      </c>
      <c r="CW138" s="33">
        <v>600</v>
      </c>
      <c r="CX138" s="33" t="s">
        <v>112</v>
      </c>
      <c r="CY138" s="33" t="s">
        <v>117</v>
      </c>
      <c r="CZ138" s="33" t="s">
        <v>289</v>
      </c>
      <c r="DA138" s="33" t="s">
        <v>289</v>
      </c>
      <c r="DB138" s="33" t="s">
        <v>289</v>
      </c>
      <c r="DC138" s="33" t="s">
        <v>289</v>
      </c>
      <c r="DD138" s="33" t="s">
        <v>289</v>
      </c>
      <c r="DE138" s="33" t="s">
        <v>289</v>
      </c>
      <c r="DF138" s="33" t="s">
        <v>289</v>
      </c>
      <c r="DG138" s="33" t="s">
        <v>289</v>
      </c>
      <c r="DH138" s="33" t="s">
        <v>289</v>
      </c>
      <c r="DI138" s="33" t="s">
        <v>289</v>
      </c>
      <c r="DJ138" s="33" t="s">
        <v>289</v>
      </c>
      <c r="DK138" s="33" t="s">
        <v>289</v>
      </c>
      <c r="DL138" s="33" t="s">
        <v>289</v>
      </c>
      <c r="DM138" s="33" t="s">
        <v>289</v>
      </c>
      <c r="DN138" s="33" t="s">
        <v>289</v>
      </c>
      <c r="DO138" s="33" t="s">
        <v>289</v>
      </c>
      <c r="DP138" s="33" t="s">
        <v>289</v>
      </c>
      <c r="DQ138" s="33" t="s">
        <v>289</v>
      </c>
      <c r="DR138" s="33" t="s">
        <v>289</v>
      </c>
      <c r="DS138" s="33" t="s">
        <v>289</v>
      </c>
      <c r="DT138" s="33" t="s">
        <v>289</v>
      </c>
      <c r="DU138" s="33" t="s">
        <v>289</v>
      </c>
      <c r="DV138" s="33" t="s">
        <v>289</v>
      </c>
      <c r="DW138" s="33" t="s">
        <v>289</v>
      </c>
      <c r="DX138" s="33" t="s">
        <v>289</v>
      </c>
      <c r="DY138" s="33" t="s">
        <v>289</v>
      </c>
      <c r="DZ138" s="33" t="s">
        <v>289</v>
      </c>
      <c r="EA138" s="33" t="s">
        <v>289</v>
      </c>
      <c r="EB138" s="33" t="s">
        <v>112</v>
      </c>
      <c r="EC138" s="33" t="s">
        <v>120</v>
      </c>
      <c r="ED138" s="33" t="s">
        <v>122</v>
      </c>
      <c r="EE138" s="33" t="s">
        <v>112</v>
      </c>
      <c r="EF138" s="33" t="s">
        <v>117</v>
      </c>
      <c r="EG138" s="33" t="s">
        <v>289</v>
      </c>
      <c r="EH138" s="33" t="s">
        <v>289</v>
      </c>
      <c r="EI138" s="33" t="s">
        <v>289</v>
      </c>
      <c r="EJ138" s="33" t="s">
        <v>289</v>
      </c>
      <c r="EK138" s="33" t="s">
        <v>289</v>
      </c>
      <c r="EL138" s="33" t="s">
        <v>289</v>
      </c>
      <c r="EM138" s="33" t="s">
        <v>289</v>
      </c>
      <c r="EN138" s="33" t="s">
        <v>289</v>
      </c>
      <c r="EO138" s="33" t="s">
        <v>289</v>
      </c>
      <c r="EP138" s="33" t="s">
        <v>289</v>
      </c>
      <c r="EQ138" s="33" t="s">
        <v>289</v>
      </c>
      <c r="ER138" s="33" t="s">
        <v>289</v>
      </c>
      <c r="ES138" s="33" t="s">
        <v>289</v>
      </c>
      <c r="ET138" s="33" t="s">
        <v>289</v>
      </c>
      <c r="EU138" s="33" t="s">
        <v>289</v>
      </c>
      <c r="EV138" s="33" t="s">
        <v>289</v>
      </c>
      <c r="EW138" s="33" t="s">
        <v>289</v>
      </c>
      <c r="EX138" s="33" t="s">
        <v>289</v>
      </c>
      <c r="EY138" s="33" t="s">
        <v>289</v>
      </c>
      <c r="EZ138" s="33" t="s">
        <v>289</v>
      </c>
      <c r="FA138" s="33" t="s">
        <v>289</v>
      </c>
      <c r="FB138" s="33" t="s">
        <v>289</v>
      </c>
      <c r="FC138" s="34" t="s">
        <v>289</v>
      </c>
      <c r="FD138" s="34" t="s">
        <v>289</v>
      </c>
      <c r="FE138" s="33" t="s">
        <v>289</v>
      </c>
      <c r="FF138" s="33" t="s">
        <v>289</v>
      </c>
      <c r="FG138" s="33" t="s">
        <v>289</v>
      </c>
      <c r="FH138" s="33" t="s">
        <v>289</v>
      </c>
      <c r="FI138" s="33" t="s">
        <v>289</v>
      </c>
      <c r="FJ138" s="33" t="s">
        <v>289</v>
      </c>
      <c r="FK138" s="33" t="s">
        <v>289</v>
      </c>
      <c r="FL138" s="34" t="s">
        <v>289</v>
      </c>
      <c r="FM138" s="33" t="s">
        <v>289</v>
      </c>
      <c r="FN138" s="34" t="s">
        <v>289</v>
      </c>
      <c r="FO138" s="33" t="s">
        <v>289</v>
      </c>
      <c r="FP138" s="33" t="s">
        <v>289</v>
      </c>
      <c r="FQ138" s="33" t="s">
        <v>289</v>
      </c>
      <c r="FR138" s="33" t="s">
        <v>289</v>
      </c>
      <c r="FS138" s="33" t="s">
        <v>289</v>
      </c>
      <c r="FT138" s="33" t="s">
        <v>289</v>
      </c>
      <c r="FU138" s="33" t="s">
        <v>289</v>
      </c>
      <c r="FV138" s="33" t="s">
        <v>289</v>
      </c>
      <c r="FW138" s="33" t="s">
        <v>289</v>
      </c>
      <c r="FX138" s="33" t="s">
        <v>289</v>
      </c>
      <c r="FY138" s="33" t="s">
        <v>289</v>
      </c>
      <c r="FZ138" s="33" t="s">
        <v>289</v>
      </c>
      <c r="GA138" s="33" t="s">
        <v>289</v>
      </c>
      <c r="GB138" s="33" t="s">
        <v>289</v>
      </c>
      <c r="GC138" s="33" t="s">
        <v>289</v>
      </c>
      <c r="GD138" s="33" t="s">
        <v>289</v>
      </c>
      <c r="GE138" s="33" t="s">
        <v>289</v>
      </c>
      <c r="GF138" s="33" t="s">
        <v>289</v>
      </c>
      <c r="GG138" s="33" t="s">
        <v>289</v>
      </c>
      <c r="GH138" s="33" t="s">
        <v>289</v>
      </c>
      <c r="GI138" s="33" t="s">
        <v>289</v>
      </c>
      <c r="GJ138" s="33" t="s">
        <v>289</v>
      </c>
      <c r="GK138" s="33" t="s">
        <v>289</v>
      </c>
      <c r="GL138" s="33" t="s">
        <v>289</v>
      </c>
      <c r="GM138" s="33" t="s">
        <v>289</v>
      </c>
      <c r="GN138" s="33" t="s">
        <v>289</v>
      </c>
      <c r="GO138" s="33" t="s">
        <v>289</v>
      </c>
      <c r="GP138" s="33" t="s">
        <v>289</v>
      </c>
      <c r="GQ138" s="33" t="s">
        <v>289</v>
      </c>
      <c r="GR138" s="33" t="s">
        <v>289</v>
      </c>
      <c r="GS138" s="33" t="s">
        <v>289</v>
      </c>
      <c r="GT138" s="33" t="s">
        <v>289</v>
      </c>
      <c r="GU138" s="33" t="s">
        <v>289</v>
      </c>
      <c r="GV138" s="33" t="s">
        <v>289</v>
      </c>
      <c r="GW138" s="33" t="s">
        <v>289</v>
      </c>
      <c r="GX138" s="33" t="s">
        <v>289</v>
      </c>
      <c r="GY138" s="33" t="s">
        <v>289</v>
      </c>
      <c r="GZ138" s="33" t="s">
        <v>289</v>
      </c>
      <c r="HA138" s="33" t="s">
        <v>289</v>
      </c>
      <c r="HB138" s="33" t="s">
        <v>289</v>
      </c>
      <c r="HC138" s="33" t="s">
        <v>289</v>
      </c>
      <c r="HD138" s="33" t="s">
        <v>289</v>
      </c>
      <c r="HE138" s="33" t="s">
        <v>289</v>
      </c>
      <c r="HF138" s="33" t="s">
        <v>289</v>
      </c>
      <c r="HG138" s="33" t="s">
        <v>289</v>
      </c>
      <c r="HH138" s="33" t="s">
        <v>289</v>
      </c>
      <c r="HI138" s="33" t="s">
        <v>289</v>
      </c>
      <c r="HJ138" s="33" t="s">
        <v>289</v>
      </c>
      <c r="HK138" s="33" t="s">
        <v>289</v>
      </c>
      <c r="HL138" s="33" t="s">
        <v>289</v>
      </c>
      <c r="HM138" s="33" t="s">
        <v>289</v>
      </c>
      <c r="HN138" s="33" t="s">
        <v>289</v>
      </c>
      <c r="HO138" s="33" t="s">
        <v>289</v>
      </c>
      <c r="HP138" s="33" t="s">
        <v>289</v>
      </c>
      <c r="HQ138" s="33" t="s">
        <v>289</v>
      </c>
      <c r="HR138" s="33" t="s">
        <v>289</v>
      </c>
      <c r="HS138" s="33" t="s">
        <v>289</v>
      </c>
      <c r="HT138" s="33" t="s">
        <v>289</v>
      </c>
      <c r="HU138" s="33" t="s">
        <v>289</v>
      </c>
      <c r="HV138" s="33" t="s">
        <v>289</v>
      </c>
      <c r="HW138" s="33" t="s">
        <v>289</v>
      </c>
      <c r="HX138" s="33" t="s">
        <v>289</v>
      </c>
      <c r="HY138" s="33" t="s">
        <v>289</v>
      </c>
      <c r="HZ138" s="33" t="s">
        <v>289</v>
      </c>
      <c r="IA138" s="33" t="s">
        <v>289</v>
      </c>
      <c r="IB138" s="33" t="s">
        <v>289</v>
      </c>
      <c r="IC138" s="33" t="s">
        <v>289</v>
      </c>
      <c r="ID138" s="33" t="s">
        <v>289</v>
      </c>
      <c r="IE138" s="33" t="s">
        <v>289</v>
      </c>
      <c r="IF138" s="33" t="s">
        <v>289</v>
      </c>
      <c r="IG138" s="33" t="s">
        <v>289</v>
      </c>
      <c r="IH138" s="33" t="s">
        <v>289</v>
      </c>
      <c r="II138" s="33" t="s">
        <v>289</v>
      </c>
      <c r="IJ138" s="33" t="s">
        <v>289</v>
      </c>
      <c r="IK138" s="33" t="s">
        <v>289</v>
      </c>
      <c r="IL138" s="33" t="s">
        <v>289</v>
      </c>
      <c r="IM138" s="33" t="s">
        <v>289</v>
      </c>
      <c r="IN138" s="33" t="s">
        <v>289</v>
      </c>
      <c r="IO138" s="33" t="s">
        <v>289</v>
      </c>
      <c r="IP138" s="33" t="s">
        <v>289</v>
      </c>
      <c r="IQ138" s="33" t="s">
        <v>289</v>
      </c>
      <c r="IR138" s="33"/>
      <c r="IS138" s="33"/>
      <c r="IT138" s="33"/>
      <c r="IU138" s="33"/>
      <c r="IV138" s="33"/>
      <c r="IW138" s="33" t="s">
        <v>289</v>
      </c>
      <c r="IX138" s="33" t="s">
        <v>289</v>
      </c>
      <c r="IY138" s="33">
        <v>153876602</v>
      </c>
      <c r="IZ138" s="33" t="s">
        <v>3114</v>
      </c>
      <c r="JA138" s="33" t="s">
        <v>3115</v>
      </c>
      <c r="JB138" s="33" t="s">
        <v>289</v>
      </c>
      <c r="JC138" s="33">
        <v>85</v>
      </c>
    </row>
    <row r="139" spans="2:263" x14ac:dyDescent="0.35">
      <c r="B139" s="33" t="s">
        <v>3118</v>
      </c>
      <c r="C139" s="33" t="s">
        <v>3116</v>
      </c>
      <c r="D139" s="33" t="s">
        <v>3117</v>
      </c>
      <c r="E139" s="33" t="s">
        <v>2359</v>
      </c>
      <c r="F139" s="33"/>
      <c r="G139" s="33"/>
      <c r="H139" s="33">
        <v>0</v>
      </c>
      <c r="I139" s="33" t="s">
        <v>2359</v>
      </c>
      <c r="J139" s="33" t="s">
        <v>198</v>
      </c>
      <c r="K139" s="33" t="s">
        <v>289</v>
      </c>
      <c r="L139" s="33" t="s">
        <v>199</v>
      </c>
      <c r="M139" s="33" t="s">
        <v>198</v>
      </c>
      <c r="N139" s="33" t="s">
        <v>198</v>
      </c>
      <c r="O139" s="33" t="s">
        <v>206</v>
      </c>
      <c r="P139" s="33" t="s">
        <v>289</v>
      </c>
      <c r="Q139" s="33" t="s">
        <v>120</v>
      </c>
      <c r="R139" s="33" t="s">
        <v>122</v>
      </c>
      <c r="S139" s="33" t="s">
        <v>998</v>
      </c>
      <c r="T139" s="33" t="s">
        <v>207</v>
      </c>
      <c r="U139" s="33" t="s">
        <v>122</v>
      </c>
      <c r="V139" s="33" t="s">
        <v>997</v>
      </c>
      <c r="W139" s="33" t="s">
        <v>998</v>
      </c>
      <c r="X139" s="33" t="s">
        <v>2413</v>
      </c>
      <c r="Y139" s="33" t="s">
        <v>289</v>
      </c>
      <c r="Z139" s="34" t="s">
        <v>2413</v>
      </c>
      <c r="AA139" s="33" t="s">
        <v>2414</v>
      </c>
      <c r="AB139" s="33" t="s">
        <v>289</v>
      </c>
      <c r="AC139" s="34" t="s">
        <v>2414</v>
      </c>
      <c r="AD139" s="33" t="s">
        <v>2361</v>
      </c>
      <c r="AE139" s="33" t="s">
        <v>208</v>
      </c>
      <c r="AF139" s="33" t="s">
        <v>2414</v>
      </c>
      <c r="AG139" s="33" t="s">
        <v>2414</v>
      </c>
      <c r="AH139" s="33" t="s">
        <v>2452</v>
      </c>
      <c r="AI139" s="33" t="s">
        <v>112</v>
      </c>
      <c r="AJ139" s="33" t="s">
        <v>289</v>
      </c>
      <c r="AK139" s="33" t="s">
        <v>112</v>
      </c>
      <c r="AL139" s="33" t="s">
        <v>289</v>
      </c>
      <c r="AM139" s="33" t="s">
        <v>2340</v>
      </c>
      <c r="AN139" s="33" t="s">
        <v>289</v>
      </c>
      <c r="AO139" s="33" t="s">
        <v>289</v>
      </c>
      <c r="AP139" s="33" t="s">
        <v>289</v>
      </c>
      <c r="AQ139" s="33" t="s">
        <v>289</v>
      </c>
      <c r="AR139" s="33" t="s">
        <v>289</v>
      </c>
      <c r="AS139" s="33" t="s">
        <v>289</v>
      </c>
      <c r="AT139" s="33" t="s">
        <v>289</v>
      </c>
      <c r="AU139" s="33" t="s">
        <v>289</v>
      </c>
      <c r="AV139" s="33" t="s">
        <v>289</v>
      </c>
      <c r="AW139" s="33" t="s">
        <v>289</v>
      </c>
      <c r="AX139" s="33" t="s">
        <v>289</v>
      </c>
      <c r="AY139" s="33" t="s">
        <v>289</v>
      </c>
      <c r="AZ139" s="33" t="s">
        <v>289</v>
      </c>
      <c r="BA139" s="33" t="s">
        <v>289</v>
      </c>
      <c r="BB139" s="33" t="s">
        <v>289</v>
      </c>
      <c r="BC139" s="33" t="s">
        <v>289</v>
      </c>
      <c r="BD139" s="33" t="s">
        <v>289</v>
      </c>
      <c r="BE139" s="33" t="s">
        <v>289</v>
      </c>
      <c r="BF139" s="33" t="s">
        <v>289</v>
      </c>
      <c r="BG139" s="33" t="s">
        <v>289</v>
      </c>
      <c r="BH139" s="33" t="s">
        <v>289</v>
      </c>
      <c r="BI139" s="33" t="s">
        <v>289</v>
      </c>
      <c r="BJ139" s="33" t="s">
        <v>289</v>
      </c>
      <c r="BK139" s="33" t="s">
        <v>289</v>
      </c>
      <c r="BL139" s="33" t="s">
        <v>289</v>
      </c>
      <c r="BM139" s="33" t="s">
        <v>289</v>
      </c>
      <c r="BN139" s="33" t="s">
        <v>289</v>
      </c>
      <c r="BO139" s="33" t="s">
        <v>289</v>
      </c>
      <c r="BP139" s="33" t="s">
        <v>289</v>
      </c>
      <c r="BQ139" s="33" t="s">
        <v>289</v>
      </c>
      <c r="BR139" s="33" t="s">
        <v>289</v>
      </c>
      <c r="BS139" s="33" t="s">
        <v>289</v>
      </c>
      <c r="BT139" s="33" t="s">
        <v>289</v>
      </c>
      <c r="BU139" s="33" t="s">
        <v>289</v>
      </c>
      <c r="BV139" s="33" t="s">
        <v>289</v>
      </c>
      <c r="BW139" s="33" t="s">
        <v>289</v>
      </c>
      <c r="BX139" s="33" t="s">
        <v>289</v>
      </c>
      <c r="BY139" s="33" t="s">
        <v>289</v>
      </c>
      <c r="BZ139" s="33" t="s">
        <v>289</v>
      </c>
      <c r="CA139" s="33" t="s">
        <v>289</v>
      </c>
      <c r="CB139" s="33" t="s">
        <v>289</v>
      </c>
      <c r="CC139" s="33" t="s">
        <v>289</v>
      </c>
      <c r="CD139" s="33" t="s">
        <v>289</v>
      </c>
      <c r="CE139" s="33" t="s">
        <v>289</v>
      </c>
      <c r="CF139" s="33" t="s">
        <v>289</v>
      </c>
      <c r="CG139" s="33" t="s">
        <v>289</v>
      </c>
      <c r="CH139" s="33" t="s">
        <v>289</v>
      </c>
      <c r="CI139" s="33" t="s">
        <v>289</v>
      </c>
      <c r="CJ139" s="33" t="s">
        <v>289</v>
      </c>
      <c r="CK139" s="33" t="s">
        <v>289</v>
      </c>
      <c r="CL139" s="33" t="s">
        <v>289</v>
      </c>
      <c r="CM139" s="33" t="s">
        <v>289</v>
      </c>
      <c r="CN139" s="33" t="s">
        <v>289</v>
      </c>
      <c r="CO139" s="33" t="s">
        <v>289</v>
      </c>
      <c r="CP139" s="33" t="s">
        <v>289</v>
      </c>
      <c r="CQ139" s="33" t="s">
        <v>289</v>
      </c>
      <c r="CR139" s="33" t="s">
        <v>289</v>
      </c>
      <c r="CS139" s="33" t="s">
        <v>289</v>
      </c>
      <c r="CT139" s="33" t="s">
        <v>289</v>
      </c>
      <c r="CU139" s="33" t="s">
        <v>289</v>
      </c>
      <c r="CV139" s="33" t="s">
        <v>289</v>
      </c>
      <c r="CW139" s="33" t="s">
        <v>289</v>
      </c>
      <c r="CX139" s="33" t="s">
        <v>289</v>
      </c>
      <c r="CY139" s="33" t="s">
        <v>289</v>
      </c>
      <c r="CZ139" s="33" t="s">
        <v>289</v>
      </c>
      <c r="DA139" s="33" t="s">
        <v>289</v>
      </c>
      <c r="DB139" s="33" t="s">
        <v>289</v>
      </c>
      <c r="DC139" s="33" t="s">
        <v>289</v>
      </c>
      <c r="DD139" s="33" t="s">
        <v>289</v>
      </c>
      <c r="DE139" s="33" t="s">
        <v>289</v>
      </c>
      <c r="DF139" s="33" t="s">
        <v>289</v>
      </c>
      <c r="DG139" s="33" t="s">
        <v>289</v>
      </c>
      <c r="DH139" s="33" t="s">
        <v>289</v>
      </c>
      <c r="DI139" s="33" t="s">
        <v>289</v>
      </c>
      <c r="DJ139" s="33" t="s">
        <v>289</v>
      </c>
      <c r="DK139" s="33" t="s">
        <v>289</v>
      </c>
      <c r="DL139" s="33" t="s">
        <v>289</v>
      </c>
      <c r="DM139" s="33" t="s">
        <v>289</v>
      </c>
      <c r="DN139" s="33" t="s">
        <v>289</v>
      </c>
      <c r="DO139" s="33" t="s">
        <v>289</v>
      </c>
      <c r="DP139" s="33" t="s">
        <v>289</v>
      </c>
      <c r="DQ139" s="33" t="s">
        <v>289</v>
      </c>
      <c r="DR139" s="33" t="s">
        <v>289</v>
      </c>
      <c r="DS139" s="33" t="s">
        <v>289</v>
      </c>
      <c r="DT139" s="33" t="s">
        <v>289</v>
      </c>
      <c r="DU139" s="33" t="s">
        <v>289</v>
      </c>
      <c r="DV139" s="33" t="s">
        <v>289</v>
      </c>
      <c r="DW139" s="33" t="s">
        <v>289</v>
      </c>
      <c r="DX139" s="33" t="s">
        <v>289</v>
      </c>
      <c r="DY139" s="33" t="s">
        <v>289</v>
      </c>
      <c r="DZ139" s="33" t="s">
        <v>289</v>
      </c>
      <c r="EA139" s="33" t="s">
        <v>289</v>
      </c>
      <c r="EB139" s="33" t="s">
        <v>289</v>
      </c>
      <c r="EC139" s="33" t="s">
        <v>289</v>
      </c>
      <c r="ED139" s="33" t="s">
        <v>289</v>
      </c>
      <c r="EE139" s="33" t="s">
        <v>289</v>
      </c>
      <c r="EF139" s="33" t="s">
        <v>289</v>
      </c>
      <c r="EG139" s="33" t="s">
        <v>289</v>
      </c>
      <c r="EH139" s="33" t="s">
        <v>289</v>
      </c>
      <c r="EI139" s="33" t="s">
        <v>289</v>
      </c>
      <c r="EJ139" s="33" t="s">
        <v>289</v>
      </c>
      <c r="EK139" s="33" t="s">
        <v>289</v>
      </c>
      <c r="EL139" s="33" t="s">
        <v>289</v>
      </c>
      <c r="EM139" s="33" t="s">
        <v>289</v>
      </c>
      <c r="EN139" s="33" t="s">
        <v>289</v>
      </c>
      <c r="EO139" s="33" t="s">
        <v>289</v>
      </c>
      <c r="EP139" s="33" t="s">
        <v>289</v>
      </c>
      <c r="EQ139" s="33" t="s">
        <v>289</v>
      </c>
      <c r="ER139" s="33" t="s">
        <v>289</v>
      </c>
      <c r="ES139" s="33" t="s">
        <v>289</v>
      </c>
      <c r="ET139" s="33" t="s">
        <v>289</v>
      </c>
      <c r="EU139" s="33" t="s">
        <v>289</v>
      </c>
      <c r="EV139" s="33" t="s">
        <v>289</v>
      </c>
      <c r="EW139" s="33" t="s">
        <v>289</v>
      </c>
      <c r="EX139" s="33" t="s">
        <v>289</v>
      </c>
      <c r="EY139" s="33" t="s">
        <v>289</v>
      </c>
      <c r="EZ139" s="33" t="s">
        <v>289</v>
      </c>
      <c r="FA139" s="33" t="s">
        <v>289</v>
      </c>
      <c r="FB139" s="33" t="s">
        <v>289</v>
      </c>
      <c r="FC139" s="34" t="s">
        <v>289</v>
      </c>
      <c r="FD139" s="34" t="s">
        <v>289</v>
      </c>
      <c r="FE139" s="33" t="s">
        <v>289</v>
      </c>
      <c r="FF139" s="33" t="s">
        <v>289</v>
      </c>
      <c r="FG139" s="33" t="s">
        <v>289</v>
      </c>
      <c r="FH139" s="33" t="s">
        <v>289</v>
      </c>
      <c r="FI139" s="33" t="s">
        <v>289</v>
      </c>
      <c r="FJ139" s="33" t="s">
        <v>289</v>
      </c>
      <c r="FK139" s="33" t="s">
        <v>289</v>
      </c>
      <c r="FL139" s="34" t="s">
        <v>289</v>
      </c>
      <c r="FM139" s="33" t="s">
        <v>289</v>
      </c>
      <c r="FN139" s="34" t="s">
        <v>289</v>
      </c>
      <c r="FO139" s="33" t="s">
        <v>289</v>
      </c>
      <c r="FP139" s="33" t="s">
        <v>289</v>
      </c>
      <c r="FQ139" s="33" t="s">
        <v>289</v>
      </c>
      <c r="FR139" s="33" t="s">
        <v>289</v>
      </c>
      <c r="FS139" s="33" t="s">
        <v>289</v>
      </c>
      <c r="FT139" s="33" t="s">
        <v>289</v>
      </c>
      <c r="FU139" s="33" t="s">
        <v>289</v>
      </c>
      <c r="FV139" s="33" t="s">
        <v>289</v>
      </c>
      <c r="FW139" s="33" t="s">
        <v>289</v>
      </c>
      <c r="FX139" s="33" t="s">
        <v>289</v>
      </c>
      <c r="FY139" s="33" t="s">
        <v>289</v>
      </c>
      <c r="FZ139" s="33" t="s">
        <v>289</v>
      </c>
      <c r="GA139" s="33" t="s">
        <v>289</v>
      </c>
      <c r="GB139" s="33" t="s">
        <v>289</v>
      </c>
      <c r="GC139" s="33" t="s">
        <v>289</v>
      </c>
      <c r="GD139" s="33" t="s">
        <v>289</v>
      </c>
      <c r="GE139" s="33" t="s">
        <v>289</v>
      </c>
      <c r="GF139" s="33" t="s">
        <v>289</v>
      </c>
      <c r="GG139" s="33" t="s">
        <v>289</v>
      </c>
      <c r="GH139" s="33" t="s">
        <v>289</v>
      </c>
      <c r="GI139" s="33" t="s">
        <v>289</v>
      </c>
      <c r="GJ139" s="33" t="s">
        <v>289</v>
      </c>
      <c r="GK139" s="33" t="s">
        <v>289</v>
      </c>
      <c r="GL139" s="33" t="s">
        <v>289</v>
      </c>
      <c r="GM139" s="33" t="s">
        <v>289</v>
      </c>
      <c r="GN139" s="33" t="s">
        <v>289</v>
      </c>
      <c r="GO139" s="33" t="s">
        <v>289</v>
      </c>
      <c r="GP139" s="33" t="s">
        <v>289</v>
      </c>
      <c r="GQ139" s="33" t="s">
        <v>289</v>
      </c>
      <c r="GR139" s="33" t="s">
        <v>289</v>
      </c>
      <c r="GS139" s="33" t="s">
        <v>289</v>
      </c>
      <c r="GT139" s="33" t="s">
        <v>289</v>
      </c>
      <c r="GU139" s="33" t="s">
        <v>289</v>
      </c>
      <c r="GV139" s="33" t="s">
        <v>289</v>
      </c>
      <c r="GW139" s="33" t="s">
        <v>289</v>
      </c>
      <c r="GX139" s="33" t="s">
        <v>289</v>
      </c>
      <c r="GY139" s="33" t="s">
        <v>289</v>
      </c>
      <c r="GZ139" s="33" t="s">
        <v>289</v>
      </c>
      <c r="HA139" s="33" t="s">
        <v>289</v>
      </c>
      <c r="HB139" s="33" t="s">
        <v>289</v>
      </c>
      <c r="HC139" s="33" t="s">
        <v>289</v>
      </c>
      <c r="HD139" s="33" t="s">
        <v>289</v>
      </c>
      <c r="HE139" s="33" t="s">
        <v>289</v>
      </c>
      <c r="HF139" s="33" t="s">
        <v>289</v>
      </c>
      <c r="HG139" s="33" t="s">
        <v>289</v>
      </c>
      <c r="HH139" s="33" t="s">
        <v>289</v>
      </c>
      <c r="HI139" s="33" t="s">
        <v>289</v>
      </c>
      <c r="HJ139" s="33" t="s">
        <v>289</v>
      </c>
      <c r="HK139" s="33" t="s">
        <v>289</v>
      </c>
      <c r="HL139" s="33" t="s">
        <v>2453</v>
      </c>
      <c r="HM139" s="33" t="s">
        <v>289</v>
      </c>
      <c r="HN139" s="33" t="s">
        <v>2773</v>
      </c>
      <c r="HO139" s="33" t="s">
        <v>289</v>
      </c>
      <c r="HP139" s="33" t="s">
        <v>2774</v>
      </c>
      <c r="HQ139" s="33" t="s">
        <v>2775</v>
      </c>
      <c r="HR139" s="33" t="s">
        <v>2775</v>
      </c>
      <c r="HS139" s="33" t="s">
        <v>2457</v>
      </c>
      <c r="HT139" s="33" t="s">
        <v>745</v>
      </c>
      <c r="HU139" s="33" t="s">
        <v>2458</v>
      </c>
      <c r="HV139" s="33" t="s">
        <v>289</v>
      </c>
      <c r="HW139" s="33" t="s">
        <v>289</v>
      </c>
      <c r="HX139" s="33" t="s">
        <v>289</v>
      </c>
      <c r="HY139" s="33" t="s">
        <v>289</v>
      </c>
      <c r="HZ139" s="33" t="s">
        <v>289</v>
      </c>
      <c r="IA139" s="33">
        <v>0</v>
      </c>
      <c r="IB139" s="33" t="s">
        <v>289</v>
      </c>
      <c r="IC139" s="33" t="s">
        <v>176</v>
      </c>
      <c r="ID139" s="33">
        <v>0</v>
      </c>
      <c r="IE139" s="33" t="s">
        <v>117</v>
      </c>
      <c r="IF139" s="33" t="s">
        <v>289</v>
      </c>
      <c r="IG139" s="33" t="s">
        <v>289</v>
      </c>
      <c r="IH139" s="33" t="s">
        <v>289</v>
      </c>
      <c r="II139" s="33" t="s">
        <v>289</v>
      </c>
      <c r="IJ139" s="33" t="s">
        <v>289</v>
      </c>
      <c r="IK139" s="33" t="s">
        <v>289</v>
      </c>
      <c r="IL139" s="33" t="s">
        <v>289</v>
      </c>
      <c r="IM139" s="33" t="s">
        <v>289</v>
      </c>
      <c r="IN139" s="33" t="s">
        <v>289</v>
      </c>
      <c r="IO139" s="33" t="s">
        <v>289</v>
      </c>
      <c r="IP139" s="33" t="s">
        <v>289</v>
      </c>
      <c r="IQ139" s="33" t="s">
        <v>289</v>
      </c>
      <c r="IR139" s="33"/>
      <c r="IS139" s="33"/>
      <c r="IT139" s="33"/>
      <c r="IU139" s="33"/>
      <c r="IV139" s="33"/>
      <c r="IW139" s="33" t="s">
        <v>289</v>
      </c>
      <c r="IX139" s="33" t="s">
        <v>289</v>
      </c>
      <c r="IY139" s="33">
        <v>153562901</v>
      </c>
      <c r="IZ139" s="33" t="s">
        <v>3118</v>
      </c>
      <c r="JA139" s="33" t="s">
        <v>3119</v>
      </c>
      <c r="JB139" s="33" t="s">
        <v>289</v>
      </c>
      <c r="JC139" s="33">
        <v>34</v>
      </c>
    </row>
    <row r="140" spans="2:263" x14ac:dyDescent="0.35">
      <c r="B140" s="33" t="s">
        <v>3122</v>
      </c>
      <c r="C140" s="33" t="s">
        <v>3120</v>
      </c>
      <c r="D140" s="33" t="s">
        <v>3121</v>
      </c>
      <c r="E140" s="33" t="s">
        <v>2359</v>
      </c>
      <c r="F140" s="33"/>
      <c r="G140" s="33"/>
      <c r="H140" s="33">
        <v>0</v>
      </c>
      <c r="I140" s="33" t="s">
        <v>2359</v>
      </c>
      <c r="J140" s="33" t="s">
        <v>209</v>
      </c>
      <c r="K140" s="33" t="s">
        <v>289</v>
      </c>
      <c r="L140" s="33" t="s">
        <v>210</v>
      </c>
      <c r="M140" s="33" t="s">
        <v>209</v>
      </c>
      <c r="N140" s="33" t="s">
        <v>209</v>
      </c>
      <c r="O140" s="33" t="s">
        <v>2360</v>
      </c>
      <c r="P140" s="33" t="s">
        <v>289</v>
      </c>
      <c r="Q140" s="33" t="s">
        <v>107</v>
      </c>
      <c r="R140" s="33" t="s">
        <v>212</v>
      </c>
      <c r="S140" s="33" t="s">
        <v>1794</v>
      </c>
      <c r="T140" s="33" t="s">
        <v>213</v>
      </c>
      <c r="U140" s="33" t="s">
        <v>212</v>
      </c>
      <c r="V140" s="33" t="s">
        <v>1793</v>
      </c>
      <c r="W140" s="33" t="s">
        <v>1794</v>
      </c>
      <c r="X140" s="33" t="s">
        <v>110</v>
      </c>
      <c r="Y140" s="33" t="s">
        <v>2432</v>
      </c>
      <c r="Z140" s="34" t="s">
        <v>2432</v>
      </c>
      <c r="AA140" s="33" t="s">
        <v>110</v>
      </c>
      <c r="AB140" s="33" t="s">
        <v>2433</v>
      </c>
      <c r="AC140" s="34" t="s">
        <v>2433</v>
      </c>
      <c r="AD140" s="33" t="s">
        <v>2361</v>
      </c>
      <c r="AE140" s="33" t="s">
        <v>111</v>
      </c>
      <c r="AF140" s="33" t="s">
        <v>110</v>
      </c>
      <c r="AG140" s="33" t="s">
        <v>2433</v>
      </c>
      <c r="AH140" s="33" t="s">
        <v>2327</v>
      </c>
      <c r="AI140" s="33" t="s">
        <v>112</v>
      </c>
      <c r="AJ140" s="33" t="s">
        <v>289</v>
      </c>
      <c r="AK140" s="33" t="s">
        <v>112</v>
      </c>
      <c r="AL140" s="33" t="s">
        <v>289</v>
      </c>
      <c r="AM140" s="33" t="s">
        <v>2328</v>
      </c>
      <c r="AN140" s="33" t="s">
        <v>289</v>
      </c>
      <c r="AO140" s="33" t="s">
        <v>289</v>
      </c>
      <c r="AP140" s="33" t="s">
        <v>2350</v>
      </c>
      <c r="AQ140" s="33" t="s">
        <v>289</v>
      </c>
      <c r="AR140" s="33" t="s">
        <v>114</v>
      </c>
      <c r="AS140" s="33">
        <v>1</v>
      </c>
      <c r="AT140" s="33">
        <v>0</v>
      </c>
      <c r="AU140" s="33">
        <v>0</v>
      </c>
      <c r="AV140" s="33" t="s">
        <v>113</v>
      </c>
      <c r="AW140" s="33" t="s">
        <v>2351</v>
      </c>
      <c r="AX140" s="33" t="s">
        <v>115</v>
      </c>
      <c r="AY140" s="33">
        <v>1</v>
      </c>
      <c r="AZ140" s="33">
        <v>0</v>
      </c>
      <c r="BA140" s="33">
        <v>0</v>
      </c>
      <c r="BB140" s="33">
        <v>0</v>
      </c>
      <c r="BC140" s="33">
        <v>0</v>
      </c>
      <c r="BD140" s="33">
        <v>0</v>
      </c>
      <c r="BE140" s="33">
        <v>0</v>
      </c>
      <c r="BF140" s="33">
        <v>0</v>
      </c>
      <c r="BG140" s="33">
        <v>0</v>
      </c>
      <c r="BH140" s="33">
        <v>0</v>
      </c>
      <c r="BI140" s="33" t="s">
        <v>289</v>
      </c>
      <c r="BJ140" s="33" t="s">
        <v>151</v>
      </c>
      <c r="BK140" s="33" t="s">
        <v>151</v>
      </c>
      <c r="BL140" s="33" t="s">
        <v>3038</v>
      </c>
      <c r="BM140" s="33">
        <v>0</v>
      </c>
      <c r="BN140" s="33">
        <v>1</v>
      </c>
      <c r="BO140" s="33">
        <v>0</v>
      </c>
      <c r="BP140" s="33">
        <v>1</v>
      </c>
      <c r="BQ140" s="33">
        <v>0</v>
      </c>
      <c r="BR140" s="33">
        <v>0</v>
      </c>
      <c r="BS140" s="33">
        <v>1</v>
      </c>
      <c r="BT140" s="33">
        <v>0</v>
      </c>
      <c r="BU140" s="33" t="s">
        <v>117</v>
      </c>
      <c r="BV140" s="33" t="s">
        <v>289</v>
      </c>
      <c r="BW140" s="33" t="s">
        <v>289</v>
      </c>
      <c r="BX140" s="33" t="s">
        <v>289</v>
      </c>
      <c r="BY140" s="33" t="s">
        <v>289</v>
      </c>
      <c r="BZ140" s="33" t="s">
        <v>289</v>
      </c>
      <c r="CA140" s="33" t="s">
        <v>289</v>
      </c>
      <c r="CB140" s="33" t="s">
        <v>289</v>
      </c>
      <c r="CC140" s="33" t="s">
        <v>289</v>
      </c>
      <c r="CD140" s="33" t="s">
        <v>289</v>
      </c>
      <c r="CE140" s="33" t="s">
        <v>289</v>
      </c>
      <c r="CF140" s="33" t="s">
        <v>289</v>
      </c>
      <c r="CG140" s="33" t="s">
        <v>289</v>
      </c>
      <c r="CH140" s="33" t="s">
        <v>289</v>
      </c>
      <c r="CI140" s="33" t="s">
        <v>289</v>
      </c>
      <c r="CJ140" s="33" t="s">
        <v>289</v>
      </c>
      <c r="CK140" s="33" t="s">
        <v>289</v>
      </c>
      <c r="CL140" s="33" t="s">
        <v>289</v>
      </c>
      <c r="CM140" s="33" t="s">
        <v>289</v>
      </c>
      <c r="CN140" s="33" t="s">
        <v>112</v>
      </c>
      <c r="CO140" s="33">
        <v>550</v>
      </c>
      <c r="CP140" s="33" t="s">
        <v>289</v>
      </c>
      <c r="CQ140" s="33" t="s">
        <v>289</v>
      </c>
      <c r="CR140" s="33" t="s">
        <v>289</v>
      </c>
      <c r="CS140" s="33" t="s">
        <v>289</v>
      </c>
      <c r="CT140" s="33" t="s">
        <v>289</v>
      </c>
      <c r="CU140" s="33" t="s">
        <v>289</v>
      </c>
      <c r="CV140" s="33" t="s">
        <v>176</v>
      </c>
      <c r="CW140" s="33">
        <v>550</v>
      </c>
      <c r="CX140" s="33" t="s">
        <v>112</v>
      </c>
      <c r="CY140" s="33" t="s">
        <v>112</v>
      </c>
      <c r="CZ140" s="33" t="s">
        <v>2434</v>
      </c>
      <c r="DA140" s="33">
        <v>0</v>
      </c>
      <c r="DB140" s="33">
        <v>0</v>
      </c>
      <c r="DC140" s="33">
        <v>1</v>
      </c>
      <c r="DD140" s="33">
        <v>0</v>
      </c>
      <c r="DE140" s="33">
        <v>0</v>
      </c>
      <c r="DF140" s="33">
        <v>0</v>
      </c>
      <c r="DG140" s="33">
        <v>0</v>
      </c>
      <c r="DH140" s="33">
        <v>0</v>
      </c>
      <c r="DI140" s="33">
        <v>0</v>
      </c>
      <c r="DJ140" s="33">
        <v>0</v>
      </c>
      <c r="DK140" s="33">
        <v>0</v>
      </c>
      <c r="DL140" s="33">
        <v>0</v>
      </c>
      <c r="DM140" s="33">
        <v>1</v>
      </c>
      <c r="DN140" s="33">
        <v>0</v>
      </c>
      <c r="DO140" s="33">
        <v>0</v>
      </c>
      <c r="DP140" s="33">
        <v>0</v>
      </c>
      <c r="DQ140" s="33">
        <v>0</v>
      </c>
      <c r="DR140" s="33" t="s">
        <v>289</v>
      </c>
      <c r="DS140" s="33" t="s">
        <v>3038</v>
      </c>
      <c r="DT140" s="33">
        <v>0</v>
      </c>
      <c r="DU140" s="33">
        <v>1</v>
      </c>
      <c r="DV140" s="33">
        <v>0</v>
      </c>
      <c r="DW140" s="33">
        <v>1</v>
      </c>
      <c r="DX140" s="33">
        <v>0</v>
      </c>
      <c r="DY140" s="33">
        <v>0</v>
      </c>
      <c r="DZ140" s="33">
        <v>1</v>
      </c>
      <c r="EA140" s="33">
        <v>0</v>
      </c>
      <c r="EB140" s="33" t="s">
        <v>112</v>
      </c>
      <c r="EC140" s="33" t="s">
        <v>107</v>
      </c>
      <c r="ED140" s="33" t="s">
        <v>136</v>
      </c>
      <c r="EE140" s="33" t="s">
        <v>117</v>
      </c>
      <c r="EF140" s="33" t="s">
        <v>117</v>
      </c>
      <c r="EG140" s="33" t="s">
        <v>289</v>
      </c>
      <c r="EH140" s="33" t="s">
        <v>289</v>
      </c>
      <c r="EI140" s="33" t="s">
        <v>289</v>
      </c>
      <c r="EJ140" s="33" t="s">
        <v>289</v>
      </c>
      <c r="EK140" s="33" t="s">
        <v>289</v>
      </c>
      <c r="EL140" s="33" t="s">
        <v>289</v>
      </c>
      <c r="EM140" s="33" t="s">
        <v>289</v>
      </c>
      <c r="EN140" s="33" t="s">
        <v>289</v>
      </c>
      <c r="EO140" s="33" t="s">
        <v>289</v>
      </c>
      <c r="EP140" s="33" t="s">
        <v>289</v>
      </c>
      <c r="EQ140" s="33" t="s">
        <v>289</v>
      </c>
      <c r="ER140" s="33" t="s">
        <v>289</v>
      </c>
      <c r="ES140" s="33" t="s">
        <v>289</v>
      </c>
      <c r="ET140" s="33" t="s">
        <v>289</v>
      </c>
      <c r="EU140" s="33" t="s">
        <v>289</v>
      </c>
      <c r="EV140" s="33" t="s">
        <v>289</v>
      </c>
      <c r="EW140" s="33" t="s">
        <v>289</v>
      </c>
      <c r="EX140" s="33" t="s">
        <v>289</v>
      </c>
      <c r="EY140" s="33" t="s">
        <v>289</v>
      </c>
      <c r="EZ140" s="33" t="s">
        <v>289</v>
      </c>
      <c r="FA140" s="33" t="s">
        <v>289</v>
      </c>
      <c r="FB140" s="33" t="s">
        <v>289</v>
      </c>
      <c r="FC140" s="34" t="s">
        <v>289</v>
      </c>
      <c r="FD140" s="34" t="s">
        <v>289</v>
      </c>
      <c r="FE140" s="33" t="s">
        <v>289</v>
      </c>
      <c r="FF140" s="33" t="s">
        <v>289</v>
      </c>
      <c r="FG140" s="33" t="s">
        <v>289</v>
      </c>
      <c r="FH140" s="33" t="s">
        <v>289</v>
      </c>
      <c r="FI140" s="33" t="s">
        <v>289</v>
      </c>
      <c r="FJ140" s="33" t="s">
        <v>289</v>
      </c>
      <c r="FK140" s="33" t="s">
        <v>289</v>
      </c>
      <c r="FL140" s="34" t="s">
        <v>289</v>
      </c>
      <c r="FM140" s="33" t="s">
        <v>289</v>
      </c>
      <c r="FN140" s="34" t="s">
        <v>289</v>
      </c>
      <c r="FO140" s="33" t="s">
        <v>289</v>
      </c>
      <c r="FP140" s="33" t="s">
        <v>289</v>
      </c>
      <c r="FQ140" s="33" t="s">
        <v>289</v>
      </c>
      <c r="FR140" s="33" t="s">
        <v>289</v>
      </c>
      <c r="FS140" s="33" t="s">
        <v>289</v>
      </c>
      <c r="FT140" s="33" t="s">
        <v>289</v>
      </c>
      <c r="FU140" s="33" t="s">
        <v>289</v>
      </c>
      <c r="FV140" s="33" t="s">
        <v>289</v>
      </c>
      <c r="FW140" s="33" t="s">
        <v>289</v>
      </c>
      <c r="FX140" s="33" t="s">
        <v>289</v>
      </c>
      <c r="FY140" s="33" t="s">
        <v>289</v>
      </c>
      <c r="FZ140" s="33" t="s">
        <v>289</v>
      </c>
      <c r="GA140" s="33" t="s">
        <v>289</v>
      </c>
      <c r="GB140" s="33" t="s">
        <v>289</v>
      </c>
      <c r="GC140" s="33" t="s">
        <v>289</v>
      </c>
      <c r="GD140" s="33" t="s">
        <v>289</v>
      </c>
      <c r="GE140" s="33" t="s">
        <v>289</v>
      </c>
      <c r="GF140" s="33" t="s">
        <v>289</v>
      </c>
      <c r="GG140" s="33" t="s">
        <v>289</v>
      </c>
      <c r="GH140" s="33" t="s">
        <v>289</v>
      </c>
      <c r="GI140" s="33" t="s">
        <v>289</v>
      </c>
      <c r="GJ140" s="33" t="s">
        <v>289</v>
      </c>
      <c r="GK140" s="33" t="s">
        <v>289</v>
      </c>
      <c r="GL140" s="33" t="s">
        <v>289</v>
      </c>
      <c r="GM140" s="33" t="s">
        <v>289</v>
      </c>
      <c r="GN140" s="33" t="s">
        <v>289</v>
      </c>
      <c r="GO140" s="33" t="s">
        <v>289</v>
      </c>
      <c r="GP140" s="33" t="s">
        <v>289</v>
      </c>
      <c r="GQ140" s="33" t="s">
        <v>289</v>
      </c>
      <c r="GR140" s="33" t="s">
        <v>289</v>
      </c>
      <c r="GS140" s="33" t="s">
        <v>289</v>
      </c>
      <c r="GT140" s="33" t="s">
        <v>289</v>
      </c>
      <c r="GU140" s="33" t="s">
        <v>289</v>
      </c>
      <c r="GV140" s="33" t="s">
        <v>289</v>
      </c>
      <c r="GW140" s="33" t="s">
        <v>289</v>
      </c>
      <c r="GX140" s="33" t="s">
        <v>289</v>
      </c>
      <c r="GY140" s="33" t="s">
        <v>289</v>
      </c>
      <c r="GZ140" s="33" t="s">
        <v>289</v>
      </c>
      <c r="HA140" s="33" t="s">
        <v>289</v>
      </c>
      <c r="HB140" s="33" t="s">
        <v>289</v>
      </c>
      <c r="HC140" s="33" t="s">
        <v>289</v>
      </c>
      <c r="HD140" s="33" t="s">
        <v>289</v>
      </c>
      <c r="HE140" s="33" t="s">
        <v>289</v>
      </c>
      <c r="HF140" s="33" t="s">
        <v>289</v>
      </c>
      <c r="HG140" s="33" t="s">
        <v>289</v>
      </c>
      <c r="HH140" s="33" t="s">
        <v>289</v>
      </c>
      <c r="HI140" s="33" t="s">
        <v>289</v>
      </c>
      <c r="HJ140" s="33" t="s">
        <v>289</v>
      </c>
      <c r="HK140" s="33" t="s">
        <v>289</v>
      </c>
      <c r="HL140" s="33" t="s">
        <v>289</v>
      </c>
      <c r="HM140" s="33" t="s">
        <v>289</v>
      </c>
      <c r="HN140" s="33" t="s">
        <v>289</v>
      </c>
      <c r="HO140" s="33" t="s">
        <v>289</v>
      </c>
      <c r="HP140" s="33" t="s">
        <v>289</v>
      </c>
      <c r="HQ140" s="33" t="s">
        <v>289</v>
      </c>
      <c r="HR140" s="33" t="s">
        <v>289</v>
      </c>
      <c r="HS140" s="33" t="s">
        <v>289</v>
      </c>
      <c r="HT140" s="33" t="s">
        <v>289</v>
      </c>
      <c r="HU140" s="33" t="s">
        <v>289</v>
      </c>
      <c r="HV140" s="33" t="s">
        <v>289</v>
      </c>
      <c r="HW140" s="33" t="s">
        <v>289</v>
      </c>
      <c r="HX140" s="33" t="s">
        <v>289</v>
      </c>
      <c r="HY140" s="33" t="s">
        <v>289</v>
      </c>
      <c r="HZ140" s="33" t="s">
        <v>289</v>
      </c>
      <c r="IA140" s="33" t="s">
        <v>289</v>
      </c>
      <c r="IB140" s="33" t="s">
        <v>289</v>
      </c>
      <c r="IC140" s="33" t="s">
        <v>289</v>
      </c>
      <c r="ID140" s="33" t="s">
        <v>289</v>
      </c>
      <c r="IE140" s="33" t="s">
        <v>289</v>
      </c>
      <c r="IF140" s="33" t="s">
        <v>289</v>
      </c>
      <c r="IG140" s="33" t="s">
        <v>289</v>
      </c>
      <c r="IH140" s="33" t="s">
        <v>289</v>
      </c>
      <c r="II140" s="33" t="s">
        <v>289</v>
      </c>
      <c r="IJ140" s="33" t="s">
        <v>289</v>
      </c>
      <c r="IK140" s="33" t="s">
        <v>289</v>
      </c>
      <c r="IL140" s="33" t="s">
        <v>289</v>
      </c>
      <c r="IM140" s="33" t="s">
        <v>289</v>
      </c>
      <c r="IN140" s="33" t="s">
        <v>289</v>
      </c>
      <c r="IO140" s="33" t="s">
        <v>289</v>
      </c>
      <c r="IP140" s="33" t="s">
        <v>289</v>
      </c>
      <c r="IQ140" s="33" t="s">
        <v>289</v>
      </c>
      <c r="IR140" s="33"/>
      <c r="IS140" s="33"/>
      <c r="IT140" s="33"/>
      <c r="IU140" s="33"/>
      <c r="IV140" s="33"/>
      <c r="IW140" s="33" t="s">
        <v>289</v>
      </c>
      <c r="IX140" s="33" t="s">
        <v>289</v>
      </c>
      <c r="IY140" s="33">
        <v>153548990</v>
      </c>
      <c r="IZ140" s="33" t="s">
        <v>3122</v>
      </c>
      <c r="JA140" s="33" t="s">
        <v>3123</v>
      </c>
      <c r="JB140" s="33" t="s">
        <v>289</v>
      </c>
      <c r="JC140" s="33">
        <v>17</v>
      </c>
    </row>
    <row r="141" spans="2:263" x14ac:dyDescent="0.35">
      <c r="B141" s="33" t="s">
        <v>3126</v>
      </c>
      <c r="C141" s="33" t="s">
        <v>3124</v>
      </c>
      <c r="D141" s="33" t="s">
        <v>3125</v>
      </c>
      <c r="E141" s="33" t="s">
        <v>2420</v>
      </c>
      <c r="F141" s="33"/>
      <c r="G141" s="33"/>
      <c r="H141" s="33" t="s">
        <v>289</v>
      </c>
      <c r="I141" s="33" t="s">
        <v>2420</v>
      </c>
      <c r="J141" s="33" t="s">
        <v>104</v>
      </c>
      <c r="K141" s="33" t="s">
        <v>289</v>
      </c>
      <c r="L141" s="33" t="s">
        <v>105</v>
      </c>
      <c r="M141" s="33" t="s">
        <v>104</v>
      </c>
      <c r="N141" s="33" t="s">
        <v>104</v>
      </c>
      <c r="O141" s="33" t="s">
        <v>2594</v>
      </c>
      <c r="P141" s="33" t="s">
        <v>289</v>
      </c>
      <c r="Q141" s="33" t="s">
        <v>107</v>
      </c>
      <c r="R141" s="33" t="s">
        <v>839</v>
      </c>
      <c r="S141" s="33" t="s">
        <v>1646</v>
      </c>
      <c r="T141" s="33" t="s">
        <v>611</v>
      </c>
      <c r="U141" s="33" t="s">
        <v>839</v>
      </c>
      <c r="V141" s="33" t="s">
        <v>1645</v>
      </c>
      <c r="W141" s="33" t="s">
        <v>1646</v>
      </c>
      <c r="X141" s="33" t="s">
        <v>2595</v>
      </c>
      <c r="Y141" s="33" t="s">
        <v>289</v>
      </c>
      <c r="Z141" s="34" t="s">
        <v>2595</v>
      </c>
      <c r="AA141" s="33" t="s">
        <v>2788</v>
      </c>
      <c r="AB141" s="33" t="s">
        <v>289</v>
      </c>
      <c r="AC141" s="34" t="s">
        <v>2788</v>
      </c>
      <c r="AD141" s="33" t="s">
        <v>2326</v>
      </c>
      <c r="AE141" s="33" t="s">
        <v>2597</v>
      </c>
      <c r="AF141" s="33" t="s">
        <v>289</v>
      </c>
      <c r="AG141" s="33" t="s">
        <v>289</v>
      </c>
      <c r="AH141" s="33" t="s">
        <v>2452</v>
      </c>
      <c r="AI141" s="33" t="s">
        <v>112</v>
      </c>
      <c r="AJ141" s="33" t="s">
        <v>289</v>
      </c>
      <c r="AK141" s="33" t="s">
        <v>112</v>
      </c>
      <c r="AL141" s="33" t="s">
        <v>289</v>
      </c>
      <c r="AM141" s="33" t="s">
        <v>2340</v>
      </c>
      <c r="AN141" s="33" t="s">
        <v>289</v>
      </c>
      <c r="AO141" s="33" t="s">
        <v>289</v>
      </c>
      <c r="AP141" s="33" t="s">
        <v>289</v>
      </c>
      <c r="AQ141" s="33" t="s">
        <v>289</v>
      </c>
      <c r="AR141" s="33" t="s">
        <v>289</v>
      </c>
      <c r="AS141" s="33" t="s">
        <v>289</v>
      </c>
      <c r="AT141" s="33" t="s">
        <v>289</v>
      </c>
      <c r="AU141" s="33" t="s">
        <v>289</v>
      </c>
      <c r="AV141" s="33" t="s">
        <v>289</v>
      </c>
      <c r="AW141" s="33" t="s">
        <v>289</v>
      </c>
      <c r="AX141" s="33" t="s">
        <v>289</v>
      </c>
      <c r="AY141" s="33" t="s">
        <v>289</v>
      </c>
      <c r="AZ141" s="33" t="s">
        <v>289</v>
      </c>
      <c r="BA141" s="33" t="s">
        <v>289</v>
      </c>
      <c r="BB141" s="33" t="s">
        <v>289</v>
      </c>
      <c r="BC141" s="33" t="s">
        <v>289</v>
      </c>
      <c r="BD141" s="33" t="s">
        <v>289</v>
      </c>
      <c r="BE141" s="33" t="s">
        <v>289</v>
      </c>
      <c r="BF141" s="33" t="s">
        <v>289</v>
      </c>
      <c r="BG141" s="33" t="s">
        <v>289</v>
      </c>
      <c r="BH141" s="33" t="s">
        <v>289</v>
      </c>
      <c r="BI141" s="33" t="s">
        <v>289</v>
      </c>
      <c r="BJ141" s="33" t="s">
        <v>289</v>
      </c>
      <c r="BK141" s="33" t="s">
        <v>289</v>
      </c>
      <c r="BL141" s="33" t="s">
        <v>289</v>
      </c>
      <c r="BM141" s="33" t="s">
        <v>289</v>
      </c>
      <c r="BN141" s="33" t="s">
        <v>289</v>
      </c>
      <c r="BO141" s="33" t="s">
        <v>289</v>
      </c>
      <c r="BP141" s="33" t="s">
        <v>289</v>
      </c>
      <c r="BQ141" s="33" t="s">
        <v>289</v>
      </c>
      <c r="BR141" s="33" t="s">
        <v>289</v>
      </c>
      <c r="BS141" s="33" t="s">
        <v>289</v>
      </c>
      <c r="BT141" s="33" t="s">
        <v>289</v>
      </c>
      <c r="BU141" s="33" t="s">
        <v>289</v>
      </c>
      <c r="BV141" s="33" t="s">
        <v>289</v>
      </c>
      <c r="BW141" s="33" t="s">
        <v>289</v>
      </c>
      <c r="BX141" s="33" t="s">
        <v>289</v>
      </c>
      <c r="BY141" s="33" t="s">
        <v>289</v>
      </c>
      <c r="BZ141" s="33" t="s">
        <v>289</v>
      </c>
      <c r="CA141" s="33" t="s">
        <v>289</v>
      </c>
      <c r="CB141" s="33" t="s">
        <v>289</v>
      </c>
      <c r="CC141" s="33" t="s">
        <v>289</v>
      </c>
      <c r="CD141" s="33" t="s">
        <v>289</v>
      </c>
      <c r="CE141" s="33" t="s">
        <v>289</v>
      </c>
      <c r="CF141" s="33" t="s">
        <v>289</v>
      </c>
      <c r="CG141" s="33" t="s">
        <v>289</v>
      </c>
      <c r="CH141" s="33" t="s">
        <v>289</v>
      </c>
      <c r="CI141" s="33" t="s">
        <v>289</v>
      </c>
      <c r="CJ141" s="33" t="s">
        <v>289</v>
      </c>
      <c r="CK141" s="33" t="s">
        <v>289</v>
      </c>
      <c r="CL141" s="33" t="s">
        <v>289</v>
      </c>
      <c r="CM141" s="33" t="s">
        <v>289</v>
      </c>
      <c r="CN141" s="33" t="s">
        <v>289</v>
      </c>
      <c r="CO141" s="33" t="s">
        <v>289</v>
      </c>
      <c r="CP141" s="33" t="s">
        <v>289</v>
      </c>
      <c r="CQ141" s="33" t="s">
        <v>289</v>
      </c>
      <c r="CR141" s="33" t="s">
        <v>289</v>
      </c>
      <c r="CS141" s="33" t="s">
        <v>289</v>
      </c>
      <c r="CT141" s="33" t="s">
        <v>289</v>
      </c>
      <c r="CU141" s="33" t="s">
        <v>289</v>
      </c>
      <c r="CV141" s="33" t="s">
        <v>289</v>
      </c>
      <c r="CW141" s="33" t="s">
        <v>289</v>
      </c>
      <c r="CX141" s="33" t="s">
        <v>289</v>
      </c>
      <c r="CY141" s="33" t="s">
        <v>289</v>
      </c>
      <c r="CZ141" s="33" t="s">
        <v>289</v>
      </c>
      <c r="DA141" s="33" t="s">
        <v>289</v>
      </c>
      <c r="DB141" s="33" t="s">
        <v>289</v>
      </c>
      <c r="DC141" s="33" t="s">
        <v>289</v>
      </c>
      <c r="DD141" s="33" t="s">
        <v>289</v>
      </c>
      <c r="DE141" s="33" t="s">
        <v>289</v>
      </c>
      <c r="DF141" s="33" t="s">
        <v>289</v>
      </c>
      <c r="DG141" s="33" t="s">
        <v>289</v>
      </c>
      <c r="DH141" s="33" t="s">
        <v>289</v>
      </c>
      <c r="DI141" s="33" t="s">
        <v>289</v>
      </c>
      <c r="DJ141" s="33" t="s">
        <v>289</v>
      </c>
      <c r="DK141" s="33" t="s">
        <v>289</v>
      </c>
      <c r="DL141" s="33" t="s">
        <v>289</v>
      </c>
      <c r="DM141" s="33" t="s">
        <v>289</v>
      </c>
      <c r="DN141" s="33" t="s">
        <v>289</v>
      </c>
      <c r="DO141" s="33" t="s">
        <v>289</v>
      </c>
      <c r="DP141" s="33" t="s">
        <v>289</v>
      </c>
      <c r="DQ141" s="33" t="s">
        <v>289</v>
      </c>
      <c r="DR141" s="33" t="s">
        <v>289</v>
      </c>
      <c r="DS141" s="33" t="s">
        <v>289</v>
      </c>
      <c r="DT141" s="33" t="s">
        <v>289</v>
      </c>
      <c r="DU141" s="33" t="s">
        <v>289</v>
      </c>
      <c r="DV141" s="33" t="s">
        <v>289</v>
      </c>
      <c r="DW141" s="33" t="s">
        <v>289</v>
      </c>
      <c r="DX141" s="33" t="s">
        <v>289</v>
      </c>
      <c r="DY141" s="33" t="s">
        <v>289</v>
      </c>
      <c r="DZ141" s="33" t="s">
        <v>289</v>
      </c>
      <c r="EA141" s="33" t="s">
        <v>289</v>
      </c>
      <c r="EB141" s="33" t="s">
        <v>289</v>
      </c>
      <c r="EC141" s="33" t="s">
        <v>289</v>
      </c>
      <c r="ED141" s="33" t="s">
        <v>289</v>
      </c>
      <c r="EE141" s="33" t="s">
        <v>289</v>
      </c>
      <c r="EF141" s="33" t="s">
        <v>289</v>
      </c>
      <c r="EG141" s="33" t="s">
        <v>289</v>
      </c>
      <c r="EH141" s="33" t="s">
        <v>289</v>
      </c>
      <c r="EI141" s="33" t="s">
        <v>289</v>
      </c>
      <c r="EJ141" s="33" t="s">
        <v>289</v>
      </c>
      <c r="EK141" s="33" t="s">
        <v>289</v>
      </c>
      <c r="EL141" s="33" t="s">
        <v>289</v>
      </c>
      <c r="EM141" s="33" t="s">
        <v>289</v>
      </c>
      <c r="EN141" s="33" t="s">
        <v>289</v>
      </c>
      <c r="EO141" s="33" t="s">
        <v>289</v>
      </c>
      <c r="EP141" s="33" t="s">
        <v>289</v>
      </c>
      <c r="EQ141" s="33" t="s">
        <v>289</v>
      </c>
      <c r="ER141" s="33" t="s">
        <v>289</v>
      </c>
      <c r="ES141" s="33" t="s">
        <v>289</v>
      </c>
      <c r="ET141" s="33" t="s">
        <v>289</v>
      </c>
      <c r="EU141" s="33" t="s">
        <v>289</v>
      </c>
      <c r="EV141" s="33" t="s">
        <v>289</v>
      </c>
      <c r="EW141" s="33" t="s">
        <v>289</v>
      </c>
      <c r="EX141" s="33" t="s">
        <v>289</v>
      </c>
      <c r="EY141" s="33" t="s">
        <v>289</v>
      </c>
      <c r="EZ141" s="33" t="s">
        <v>289</v>
      </c>
      <c r="FA141" s="33" t="s">
        <v>289</v>
      </c>
      <c r="FB141" s="33" t="s">
        <v>289</v>
      </c>
      <c r="FC141" s="34" t="s">
        <v>289</v>
      </c>
      <c r="FD141" s="34" t="s">
        <v>289</v>
      </c>
      <c r="FE141" s="33" t="s">
        <v>289</v>
      </c>
      <c r="FF141" s="33" t="s">
        <v>289</v>
      </c>
      <c r="FG141" s="33" t="s">
        <v>289</v>
      </c>
      <c r="FH141" s="33" t="s">
        <v>289</v>
      </c>
      <c r="FI141" s="33" t="s">
        <v>289</v>
      </c>
      <c r="FJ141" s="33" t="s">
        <v>289</v>
      </c>
      <c r="FK141" s="33" t="s">
        <v>289</v>
      </c>
      <c r="FL141" s="34" t="s">
        <v>289</v>
      </c>
      <c r="FM141" s="33" t="s">
        <v>289</v>
      </c>
      <c r="FN141" s="34" t="s">
        <v>289</v>
      </c>
      <c r="FO141" s="33" t="s">
        <v>289</v>
      </c>
      <c r="FP141" s="33" t="s">
        <v>289</v>
      </c>
      <c r="FQ141" s="33" t="s">
        <v>289</v>
      </c>
      <c r="FR141" s="33" t="s">
        <v>289</v>
      </c>
      <c r="FS141" s="33" t="s">
        <v>289</v>
      </c>
      <c r="FT141" s="33" t="s">
        <v>289</v>
      </c>
      <c r="FU141" s="33" t="s">
        <v>289</v>
      </c>
      <c r="FV141" s="33" t="s">
        <v>289</v>
      </c>
      <c r="FW141" s="33" t="s">
        <v>289</v>
      </c>
      <c r="FX141" s="33" t="s">
        <v>289</v>
      </c>
      <c r="FY141" s="33" t="s">
        <v>289</v>
      </c>
      <c r="FZ141" s="33" t="s">
        <v>289</v>
      </c>
      <c r="GA141" s="33" t="s">
        <v>289</v>
      </c>
      <c r="GB141" s="33" t="s">
        <v>289</v>
      </c>
      <c r="GC141" s="33" t="s">
        <v>289</v>
      </c>
      <c r="GD141" s="33" t="s">
        <v>289</v>
      </c>
      <c r="GE141" s="33" t="s">
        <v>289</v>
      </c>
      <c r="GF141" s="33" t="s">
        <v>289</v>
      </c>
      <c r="GG141" s="33" t="s">
        <v>289</v>
      </c>
      <c r="GH141" s="33" t="s">
        <v>289</v>
      </c>
      <c r="GI141" s="33" t="s">
        <v>289</v>
      </c>
      <c r="GJ141" s="33" t="s">
        <v>289</v>
      </c>
      <c r="GK141" s="33" t="s">
        <v>289</v>
      </c>
      <c r="GL141" s="33" t="s">
        <v>289</v>
      </c>
      <c r="GM141" s="33" t="s">
        <v>289</v>
      </c>
      <c r="GN141" s="33" t="s">
        <v>289</v>
      </c>
      <c r="GO141" s="33" t="s">
        <v>289</v>
      </c>
      <c r="GP141" s="33" t="s">
        <v>289</v>
      </c>
      <c r="GQ141" s="33" t="s">
        <v>289</v>
      </c>
      <c r="GR141" s="33" t="s">
        <v>289</v>
      </c>
      <c r="GS141" s="33" t="s">
        <v>289</v>
      </c>
      <c r="GT141" s="33" t="s">
        <v>289</v>
      </c>
      <c r="GU141" s="33" t="s">
        <v>289</v>
      </c>
      <c r="GV141" s="33" t="s">
        <v>289</v>
      </c>
      <c r="GW141" s="33" t="s">
        <v>289</v>
      </c>
      <c r="GX141" s="33" t="s">
        <v>289</v>
      </c>
      <c r="GY141" s="33" t="s">
        <v>289</v>
      </c>
      <c r="GZ141" s="33" t="s">
        <v>289</v>
      </c>
      <c r="HA141" s="33" t="s">
        <v>289</v>
      </c>
      <c r="HB141" s="33" t="s">
        <v>289</v>
      </c>
      <c r="HC141" s="33" t="s">
        <v>289</v>
      </c>
      <c r="HD141" s="33" t="s">
        <v>289</v>
      </c>
      <c r="HE141" s="33" t="s">
        <v>289</v>
      </c>
      <c r="HF141" s="33" t="s">
        <v>289</v>
      </c>
      <c r="HG141" s="33" t="s">
        <v>289</v>
      </c>
      <c r="HH141" s="33" t="s">
        <v>289</v>
      </c>
      <c r="HI141" s="33" t="s">
        <v>289</v>
      </c>
      <c r="HJ141" s="33" t="s">
        <v>289</v>
      </c>
      <c r="HK141" s="33" t="s">
        <v>289</v>
      </c>
      <c r="HL141" s="33" t="s">
        <v>2453</v>
      </c>
      <c r="HM141" s="33" t="s">
        <v>289</v>
      </c>
      <c r="HN141" s="33" t="s">
        <v>2868</v>
      </c>
      <c r="HO141" s="33" t="s">
        <v>289</v>
      </c>
      <c r="HP141" s="33" t="s">
        <v>2869</v>
      </c>
      <c r="HQ141" s="33" t="s">
        <v>2870</v>
      </c>
      <c r="HR141" s="33" t="s">
        <v>2870</v>
      </c>
      <c r="HS141" s="33" t="s">
        <v>2851</v>
      </c>
      <c r="HT141" s="33" t="s">
        <v>688</v>
      </c>
      <c r="HU141" s="33" t="s">
        <v>2852</v>
      </c>
      <c r="HV141" s="33" t="s">
        <v>289</v>
      </c>
      <c r="HW141" s="33" t="s">
        <v>158</v>
      </c>
      <c r="HX141" s="33" t="s">
        <v>159</v>
      </c>
      <c r="HY141" s="33" t="s">
        <v>2576</v>
      </c>
      <c r="HZ141" s="33">
        <v>5</v>
      </c>
      <c r="IA141" s="33" t="s">
        <v>289</v>
      </c>
      <c r="IB141" s="33">
        <v>0</v>
      </c>
      <c r="IC141" s="33">
        <v>0</v>
      </c>
      <c r="ID141" s="33">
        <v>0</v>
      </c>
      <c r="IE141" s="33" t="s">
        <v>117</v>
      </c>
      <c r="IF141" s="33" t="s">
        <v>289</v>
      </c>
      <c r="IG141" s="33" t="s">
        <v>289</v>
      </c>
      <c r="IH141" s="33" t="s">
        <v>289</v>
      </c>
      <c r="II141" s="33" t="s">
        <v>289</v>
      </c>
      <c r="IJ141" s="33" t="s">
        <v>289</v>
      </c>
      <c r="IK141" s="33" t="s">
        <v>289</v>
      </c>
      <c r="IL141" s="33" t="s">
        <v>289</v>
      </c>
      <c r="IM141" s="33" t="s">
        <v>289</v>
      </c>
      <c r="IN141" s="33" t="s">
        <v>289</v>
      </c>
      <c r="IO141" s="33" t="s">
        <v>289</v>
      </c>
      <c r="IP141" s="33" t="s">
        <v>289</v>
      </c>
      <c r="IQ141" s="33" t="s">
        <v>289</v>
      </c>
      <c r="IR141" s="33"/>
      <c r="IS141" s="33"/>
      <c r="IT141" s="33"/>
      <c r="IU141" s="33"/>
      <c r="IV141" s="33"/>
      <c r="IW141" s="33" t="s">
        <v>289</v>
      </c>
      <c r="IX141" s="33" t="s">
        <v>289</v>
      </c>
      <c r="IY141" s="33">
        <v>153984716</v>
      </c>
      <c r="IZ141" s="33" t="s">
        <v>3126</v>
      </c>
      <c r="JA141" s="33" t="s">
        <v>3127</v>
      </c>
      <c r="JB141" s="33" t="s">
        <v>289</v>
      </c>
      <c r="JC141" s="33">
        <v>101</v>
      </c>
    </row>
    <row r="142" spans="2:263" x14ac:dyDescent="0.35">
      <c r="B142" s="33" t="s">
        <v>3131</v>
      </c>
      <c r="C142" s="33" t="s">
        <v>3128</v>
      </c>
      <c r="D142" s="33" t="s">
        <v>3129</v>
      </c>
      <c r="E142" s="33" t="s">
        <v>2379</v>
      </c>
      <c r="F142" s="33"/>
      <c r="G142" s="33"/>
      <c r="H142" s="33" t="s">
        <v>289</v>
      </c>
      <c r="I142" s="33" t="s">
        <v>2379</v>
      </c>
      <c r="J142" s="33" t="s">
        <v>166</v>
      </c>
      <c r="K142" s="33" t="s">
        <v>289</v>
      </c>
      <c r="L142" s="33" t="s">
        <v>167</v>
      </c>
      <c r="M142" s="33" t="s">
        <v>166</v>
      </c>
      <c r="N142" s="33" t="s">
        <v>166</v>
      </c>
      <c r="O142" s="33" t="s">
        <v>178</v>
      </c>
      <c r="P142" s="33" t="s">
        <v>289</v>
      </c>
      <c r="Q142" s="33" t="s">
        <v>126</v>
      </c>
      <c r="R142" s="33" t="s">
        <v>169</v>
      </c>
      <c r="S142" s="33" t="s">
        <v>1321</v>
      </c>
      <c r="T142" s="33" t="s">
        <v>170</v>
      </c>
      <c r="U142" s="33" t="s">
        <v>169</v>
      </c>
      <c r="V142" s="33" t="s">
        <v>1320</v>
      </c>
      <c r="W142" s="33" t="s">
        <v>1321</v>
      </c>
      <c r="X142" s="33" t="s">
        <v>171</v>
      </c>
      <c r="Y142" s="33" t="s">
        <v>289</v>
      </c>
      <c r="Z142" s="34" t="s">
        <v>171</v>
      </c>
      <c r="AA142" s="33" t="s">
        <v>2492</v>
      </c>
      <c r="AB142" s="33" t="s">
        <v>289</v>
      </c>
      <c r="AC142" s="34" t="s">
        <v>2492</v>
      </c>
      <c r="AD142" s="33" t="s">
        <v>2361</v>
      </c>
      <c r="AE142" s="33" t="s">
        <v>172</v>
      </c>
      <c r="AF142" s="33" t="s">
        <v>2492</v>
      </c>
      <c r="AG142" s="33" t="s">
        <v>2492</v>
      </c>
      <c r="AH142" s="33" t="s">
        <v>2452</v>
      </c>
      <c r="AI142" s="33" t="s">
        <v>112</v>
      </c>
      <c r="AJ142" s="33" t="s">
        <v>289</v>
      </c>
      <c r="AK142" s="33" t="s">
        <v>112</v>
      </c>
      <c r="AL142" s="33" t="s">
        <v>289</v>
      </c>
      <c r="AM142" s="33" t="s">
        <v>2328</v>
      </c>
      <c r="AN142" s="33" t="s">
        <v>289</v>
      </c>
      <c r="AO142" s="33" t="s">
        <v>289</v>
      </c>
      <c r="AP142" s="33" t="s">
        <v>289</v>
      </c>
      <c r="AQ142" s="33" t="s">
        <v>289</v>
      </c>
      <c r="AR142" s="33" t="s">
        <v>289</v>
      </c>
      <c r="AS142" s="33" t="s">
        <v>289</v>
      </c>
      <c r="AT142" s="33" t="s">
        <v>289</v>
      </c>
      <c r="AU142" s="33" t="s">
        <v>289</v>
      </c>
      <c r="AV142" s="33" t="s">
        <v>289</v>
      </c>
      <c r="AW142" s="33" t="s">
        <v>289</v>
      </c>
      <c r="AX142" s="33" t="s">
        <v>289</v>
      </c>
      <c r="AY142" s="33" t="s">
        <v>289</v>
      </c>
      <c r="AZ142" s="33" t="s">
        <v>289</v>
      </c>
      <c r="BA142" s="33" t="s">
        <v>289</v>
      </c>
      <c r="BB142" s="33" t="s">
        <v>289</v>
      </c>
      <c r="BC142" s="33" t="s">
        <v>289</v>
      </c>
      <c r="BD142" s="33" t="s">
        <v>289</v>
      </c>
      <c r="BE142" s="33" t="s">
        <v>289</v>
      </c>
      <c r="BF142" s="33" t="s">
        <v>289</v>
      </c>
      <c r="BG142" s="33" t="s">
        <v>289</v>
      </c>
      <c r="BH142" s="33" t="s">
        <v>289</v>
      </c>
      <c r="BI142" s="33" t="s">
        <v>289</v>
      </c>
      <c r="BJ142" s="33" t="s">
        <v>289</v>
      </c>
      <c r="BK142" s="33" t="s">
        <v>289</v>
      </c>
      <c r="BL142" s="33" t="s">
        <v>289</v>
      </c>
      <c r="BM142" s="33" t="s">
        <v>289</v>
      </c>
      <c r="BN142" s="33" t="s">
        <v>289</v>
      </c>
      <c r="BO142" s="33" t="s">
        <v>289</v>
      </c>
      <c r="BP142" s="33" t="s">
        <v>289</v>
      </c>
      <c r="BQ142" s="33" t="s">
        <v>289</v>
      </c>
      <c r="BR142" s="33" t="s">
        <v>289</v>
      </c>
      <c r="BS142" s="33" t="s">
        <v>289</v>
      </c>
      <c r="BT142" s="33" t="s">
        <v>289</v>
      </c>
      <c r="BU142" s="33" t="s">
        <v>289</v>
      </c>
      <c r="BV142" s="33" t="s">
        <v>289</v>
      </c>
      <c r="BW142" s="33" t="s">
        <v>289</v>
      </c>
      <c r="BX142" s="33" t="s">
        <v>289</v>
      </c>
      <c r="BY142" s="33" t="s">
        <v>289</v>
      </c>
      <c r="BZ142" s="33" t="s">
        <v>289</v>
      </c>
      <c r="CA142" s="33" t="s">
        <v>289</v>
      </c>
      <c r="CB142" s="33" t="s">
        <v>289</v>
      </c>
      <c r="CC142" s="33" t="s">
        <v>289</v>
      </c>
      <c r="CD142" s="33" t="s">
        <v>289</v>
      </c>
      <c r="CE142" s="33" t="s">
        <v>289</v>
      </c>
      <c r="CF142" s="33" t="s">
        <v>289</v>
      </c>
      <c r="CG142" s="33" t="s">
        <v>289</v>
      </c>
      <c r="CH142" s="33" t="s">
        <v>289</v>
      </c>
      <c r="CI142" s="33" t="s">
        <v>289</v>
      </c>
      <c r="CJ142" s="33" t="s">
        <v>289</v>
      </c>
      <c r="CK142" s="33" t="s">
        <v>289</v>
      </c>
      <c r="CL142" s="33" t="s">
        <v>289</v>
      </c>
      <c r="CM142" s="33" t="s">
        <v>289</v>
      </c>
      <c r="CN142" s="33" t="s">
        <v>289</v>
      </c>
      <c r="CO142" s="33" t="s">
        <v>289</v>
      </c>
      <c r="CP142" s="33" t="s">
        <v>289</v>
      </c>
      <c r="CQ142" s="33" t="s">
        <v>289</v>
      </c>
      <c r="CR142" s="33" t="s">
        <v>289</v>
      </c>
      <c r="CS142" s="33" t="s">
        <v>289</v>
      </c>
      <c r="CT142" s="33" t="s">
        <v>289</v>
      </c>
      <c r="CU142" s="33" t="s">
        <v>289</v>
      </c>
      <c r="CV142" s="33" t="s">
        <v>289</v>
      </c>
      <c r="CW142" s="33" t="s">
        <v>289</v>
      </c>
      <c r="CX142" s="33" t="s">
        <v>289</v>
      </c>
      <c r="CY142" s="33" t="s">
        <v>289</v>
      </c>
      <c r="CZ142" s="33" t="s">
        <v>289</v>
      </c>
      <c r="DA142" s="33" t="s">
        <v>289</v>
      </c>
      <c r="DB142" s="33" t="s">
        <v>289</v>
      </c>
      <c r="DC142" s="33" t="s">
        <v>289</v>
      </c>
      <c r="DD142" s="33" t="s">
        <v>289</v>
      </c>
      <c r="DE142" s="33" t="s">
        <v>289</v>
      </c>
      <c r="DF142" s="33" t="s">
        <v>289</v>
      </c>
      <c r="DG142" s="33" t="s">
        <v>289</v>
      </c>
      <c r="DH142" s="33" t="s">
        <v>289</v>
      </c>
      <c r="DI142" s="33" t="s">
        <v>289</v>
      </c>
      <c r="DJ142" s="33" t="s">
        <v>289</v>
      </c>
      <c r="DK142" s="33" t="s">
        <v>289</v>
      </c>
      <c r="DL142" s="33" t="s">
        <v>289</v>
      </c>
      <c r="DM142" s="33" t="s">
        <v>289</v>
      </c>
      <c r="DN142" s="33" t="s">
        <v>289</v>
      </c>
      <c r="DO142" s="33" t="s">
        <v>289</v>
      </c>
      <c r="DP142" s="33" t="s">
        <v>289</v>
      </c>
      <c r="DQ142" s="33" t="s">
        <v>289</v>
      </c>
      <c r="DR142" s="33" t="s">
        <v>289</v>
      </c>
      <c r="DS142" s="33" t="s">
        <v>289</v>
      </c>
      <c r="DT142" s="33" t="s">
        <v>289</v>
      </c>
      <c r="DU142" s="33" t="s">
        <v>289</v>
      </c>
      <c r="DV142" s="33" t="s">
        <v>289</v>
      </c>
      <c r="DW142" s="33" t="s">
        <v>289</v>
      </c>
      <c r="DX142" s="33" t="s">
        <v>289</v>
      </c>
      <c r="DY142" s="33" t="s">
        <v>289</v>
      </c>
      <c r="DZ142" s="33" t="s">
        <v>289</v>
      </c>
      <c r="EA142" s="33" t="s">
        <v>289</v>
      </c>
      <c r="EB142" s="33" t="s">
        <v>289</v>
      </c>
      <c r="EC142" s="33" t="s">
        <v>289</v>
      </c>
      <c r="ED142" s="33" t="s">
        <v>289</v>
      </c>
      <c r="EE142" s="33" t="s">
        <v>289</v>
      </c>
      <c r="EF142" s="33" t="s">
        <v>289</v>
      </c>
      <c r="EG142" s="33" t="s">
        <v>289</v>
      </c>
      <c r="EH142" s="33" t="s">
        <v>289</v>
      </c>
      <c r="EI142" s="33" t="s">
        <v>289</v>
      </c>
      <c r="EJ142" s="33" t="s">
        <v>289</v>
      </c>
      <c r="EK142" s="33" t="s">
        <v>289</v>
      </c>
      <c r="EL142" s="33" t="s">
        <v>289</v>
      </c>
      <c r="EM142" s="33" t="s">
        <v>289</v>
      </c>
      <c r="EN142" s="33" t="s">
        <v>289</v>
      </c>
      <c r="EO142" s="33" t="s">
        <v>289</v>
      </c>
      <c r="EP142" s="33" t="s">
        <v>289</v>
      </c>
      <c r="EQ142" s="33" t="s">
        <v>289</v>
      </c>
      <c r="ER142" s="33" t="s">
        <v>289</v>
      </c>
      <c r="ES142" s="33" t="s">
        <v>289</v>
      </c>
      <c r="ET142" s="33" t="s">
        <v>289</v>
      </c>
      <c r="EU142" s="33" t="s">
        <v>289</v>
      </c>
      <c r="EV142" s="33" t="s">
        <v>289</v>
      </c>
      <c r="EW142" s="33" t="s">
        <v>289</v>
      </c>
      <c r="EX142" s="33" t="s">
        <v>289</v>
      </c>
      <c r="EY142" s="33" t="s">
        <v>289</v>
      </c>
      <c r="EZ142" s="33" t="s">
        <v>289</v>
      </c>
      <c r="FA142" s="33" t="s">
        <v>289</v>
      </c>
      <c r="FB142" s="33" t="s">
        <v>289</v>
      </c>
      <c r="FC142" s="34" t="s">
        <v>289</v>
      </c>
      <c r="FD142" s="34" t="s">
        <v>289</v>
      </c>
      <c r="FE142" s="33" t="s">
        <v>289</v>
      </c>
      <c r="FF142" s="33" t="s">
        <v>289</v>
      </c>
      <c r="FG142" s="33" t="s">
        <v>289</v>
      </c>
      <c r="FH142" s="33" t="s">
        <v>289</v>
      </c>
      <c r="FI142" s="33" t="s">
        <v>289</v>
      </c>
      <c r="FJ142" s="33" t="s">
        <v>289</v>
      </c>
      <c r="FK142" s="33" t="s">
        <v>289</v>
      </c>
      <c r="FL142" s="34" t="s">
        <v>289</v>
      </c>
      <c r="FM142" s="33" t="s">
        <v>289</v>
      </c>
      <c r="FN142" s="34" t="s">
        <v>289</v>
      </c>
      <c r="FO142" s="33" t="s">
        <v>289</v>
      </c>
      <c r="FP142" s="33" t="s">
        <v>289</v>
      </c>
      <c r="FQ142" s="33" t="s">
        <v>289</v>
      </c>
      <c r="FR142" s="33" t="s">
        <v>289</v>
      </c>
      <c r="FS142" s="33" t="s">
        <v>289</v>
      </c>
      <c r="FT142" s="33" t="s">
        <v>289</v>
      </c>
      <c r="FU142" s="33" t="s">
        <v>289</v>
      </c>
      <c r="FV142" s="33" t="s">
        <v>289</v>
      </c>
      <c r="FW142" s="33" t="s">
        <v>289</v>
      </c>
      <c r="FX142" s="33" t="s">
        <v>289</v>
      </c>
      <c r="FY142" s="33" t="s">
        <v>289</v>
      </c>
      <c r="FZ142" s="33" t="s">
        <v>289</v>
      </c>
      <c r="GA142" s="33" t="s">
        <v>289</v>
      </c>
      <c r="GB142" s="33" t="s">
        <v>289</v>
      </c>
      <c r="GC142" s="33" t="s">
        <v>289</v>
      </c>
      <c r="GD142" s="33" t="s">
        <v>289</v>
      </c>
      <c r="GE142" s="33" t="s">
        <v>289</v>
      </c>
      <c r="GF142" s="33" t="s">
        <v>289</v>
      </c>
      <c r="GG142" s="33" t="s">
        <v>289</v>
      </c>
      <c r="GH142" s="33" t="s">
        <v>289</v>
      </c>
      <c r="GI142" s="33" t="s">
        <v>289</v>
      </c>
      <c r="GJ142" s="33" t="s">
        <v>289</v>
      </c>
      <c r="GK142" s="33" t="s">
        <v>289</v>
      </c>
      <c r="GL142" s="33" t="s">
        <v>289</v>
      </c>
      <c r="GM142" s="33" t="s">
        <v>289</v>
      </c>
      <c r="GN142" s="33" t="s">
        <v>289</v>
      </c>
      <c r="GO142" s="33" t="s">
        <v>289</v>
      </c>
      <c r="GP142" s="33" t="s">
        <v>289</v>
      </c>
      <c r="GQ142" s="33" t="s">
        <v>289</v>
      </c>
      <c r="GR142" s="33" t="s">
        <v>289</v>
      </c>
      <c r="GS142" s="33" t="s">
        <v>289</v>
      </c>
      <c r="GT142" s="33" t="s">
        <v>289</v>
      </c>
      <c r="GU142" s="33" t="s">
        <v>289</v>
      </c>
      <c r="GV142" s="33" t="s">
        <v>289</v>
      </c>
      <c r="GW142" s="33" t="s">
        <v>289</v>
      </c>
      <c r="GX142" s="33" t="s">
        <v>289</v>
      </c>
      <c r="GY142" s="33" t="s">
        <v>289</v>
      </c>
      <c r="GZ142" s="33" t="s">
        <v>289</v>
      </c>
      <c r="HA142" s="33" t="s">
        <v>289</v>
      </c>
      <c r="HB142" s="33" t="s">
        <v>289</v>
      </c>
      <c r="HC142" s="33" t="s">
        <v>289</v>
      </c>
      <c r="HD142" s="33" t="s">
        <v>289</v>
      </c>
      <c r="HE142" s="33" t="s">
        <v>289</v>
      </c>
      <c r="HF142" s="33" t="s">
        <v>289</v>
      </c>
      <c r="HG142" s="33" t="s">
        <v>289</v>
      </c>
      <c r="HH142" s="33" t="s">
        <v>289</v>
      </c>
      <c r="HI142" s="33" t="s">
        <v>289</v>
      </c>
      <c r="HJ142" s="33" t="s">
        <v>289</v>
      </c>
      <c r="HK142" s="33" t="s">
        <v>289</v>
      </c>
      <c r="HL142" s="33" t="s">
        <v>2453</v>
      </c>
      <c r="HM142" s="33" t="s">
        <v>289</v>
      </c>
      <c r="HN142" s="33" t="s">
        <v>289</v>
      </c>
      <c r="HO142" s="33" t="s">
        <v>289</v>
      </c>
      <c r="HP142" s="33" t="s">
        <v>289</v>
      </c>
      <c r="HQ142" s="33" t="s">
        <v>289</v>
      </c>
      <c r="HR142" s="33" t="s">
        <v>289</v>
      </c>
      <c r="HS142" s="33" t="s">
        <v>2457</v>
      </c>
      <c r="HT142" s="33" t="s">
        <v>745</v>
      </c>
      <c r="HU142" s="33" t="s">
        <v>2458</v>
      </c>
      <c r="HV142" s="33" t="s">
        <v>289</v>
      </c>
      <c r="HW142" s="33" t="s">
        <v>289</v>
      </c>
      <c r="HX142" s="33" t="s">
        <v>289</v>
      </c>
      <c r="HY142" s="33" t="s">
        <v>289</v>
      </c>
      <c r="HZ142" s="33" t="s">
        <v>289</v>
      </c>
      <c r="IA142" s="33">
        <v>25</v>
      </c>
      <c r="IB142" s="33" t="s">
        <v>289</v>
      </c>
      <c r="IC142" s="33" t="s">
        <v>176</v>
      </c>
      <c r="ID142" s="33">
        <v>25</v>
      </c>
      <c r="IE142" s="33" t="s">
        <v>112</v>
      </c>
      <c r="IF142" s="33" t="s">
        <v>140</v>
      </c>
      <c r="IG142" s="33">
        <v>0</v>
      </c>
      <c r="IH142" s="33">
        <v>0</v>
      </c>
      <c r="II142" s="33">
        <v>0</v>
      </c>
      <c r="IJ142" s="33">
        <v>0</v>
      </c>
      <c r="IK142" s="33">
        <v>0</v>
      </c>
      <c r="IL142" s="33">
        <v>0</v>
      </c>
      <c r="IM142" s="33">
        <v>0</v>
      </c>
      <c r="IN142" s="33">
        <v>0</v>
      </c>
      <c r="IO142" s="33">
        <v>0</v>
      </c>
      <c r="IP142" s="33">
        <v>1</v>
      </c>
      <c r="IQ142" s="33" t="s">
        <v>289</v>
      </c>
      <c r="IR142" s="33"/>
      <c r="IS142" s="33"/>
      <c r="IT142" s="33"/>
      <c r="IU142" s="33"/>
      <c r="IV142" s="33"/>
      <c r="IW142" s="33" t="s">
        <v>289</v>
      </c>
      <c r="IX142" s="33" t="s">
        <v>289</v>
      </c>
      <c r="IY142" s="33">
        <v>154206370</v>
      </c>
      <c r="IZ142" s="33" t="s">
        <v>3131</v>
      </c>
      <c r="JA142" s="33" t="s">
        <v>3132</v>
      </c>
      <c r="JB142" s="33" t="s">
        <v>289</v>
      </c>
      <c r="JC142" s="33">
        <v>127</v>
      </c>
    </row>
    <row r="143" spans="2:263" x14ac:dyDescent="0.35">
      <c r="B143" s="33" t="s">
        <v>3135</v>
      </c>
      <c r="C143" s="33" t="s">
        <v>3133</v>
      </c>
      <c r="D143" s="33" t="s">
        <v>3134</v>
      </c>
      <c r="E143" s="33" t="s">
        <v>2420</v>
      </c>
      <c r="F143" s="33"/>
      <c r="G143" s="33"/>
      <c r="H143" s="33" t="s">
        <v>289</v>
      </c>
      <c r="I143" s="33" t="s">
        <v>2359</v>
      </c>
      <c r="J143" s="33" t="s">
        <v>209</v>
      </c>
      <c r="K143" s="33" t="s">
        <v>289</v>
      </c>
      <c r="L143" s="33" t="s">
        <v>210</v>
      </c>
      <c r="M143" s="33" t="s">
        <v>209</v>
      </c>
      <c r="N143" s="33" t="s">
        <v>209</v>
      </c>
      <c r="O143" s="33" t="s">
        <v>2360</v>
      </c>
      <c r="P143" s="33" t="s">
        <v>289</v>
      </c>
      <c r="Q143" s="33" t="s">
        <v>107</v>
      </c>
      <c r="R143" s="33" t="s">
        <v>212</v>
      </c>
      <c r="S143" s="33" t="s">
        <v>1794</v>
      </c>
      <c r="T143" s="33" t="s">
        <v>213</v>
      </c>
      <c r="U143" s="33" t="s">
        <v>212</v>
      </c>
      <c r="V143" s="33" t="s">
        <v>1793</v>
      </c>
      <c r="W143" s="33" t="s">
        <v>1794</v>
      </c>
      <c r="X143" s="33" t="s">
        <v>110</v>
      </c>
      <c r="Y143" s="33" t="s">
        <v>2432</v>
      </c>
      <c r="Z143" s="34" t="s">
        <v>2432</v>
      </c>
      <c r="AA143" s="33" t="s">
        <v>110</v>
      </c>
      <c r="AB143" s="33" t="s">
        <v>2433</v>
      </c>
      <c r="AC143" s="34" t="s">
        <v>2433</v>
      </c>
      <c r="AD143" s="33" t="s">
        <v>2361</v>
      </c>
      <c r="AE143" s="33" t="s">
        <v>111</v>
      </c>
      <c r="AF143" s="33" t="s">
        <v>110</v>
      </c>
      <c r="AG143" s="33" t="s">
        <v>2433</v>
      </c>
      <c r="AH143" s="33" t="s">
        <v>2327</v>
      </c>
      <c r="AI143" s="33" t="s">
        <v>112</v>
      </c>
      <c r="AJ143" s="33" t="s">
        <v>289</v>
      </c>
      <c r="AK143" s="33" t="s">
        <v>112</v>
      </c>
      <c r="AL143" s="33" t="s">
        <v>289</v>
      </c>
      <c r="AM143" s="33" t="s">
        <v>2340</v>
      </c>
      <c r="AN143" s="33" t="s">
        <v>289</v>
      </c>
      <c r="AO143" s="33" t="s">
        <v>289</v>
      </c>
      <c r="AP143" s="33" t="s">
        <v>2329</v>
      </c>
      <c r="AQ143" s="33" t="s">
        <v>289</v>
      </c>
      <c r="AR143" s="33" t="s">
        <v>137</v>
      </c>
      <c r="AS143" s="33">
        <v>0</v>
      </c>
      <c r="AT143" s="33">
        <v>1</v>
      </c>
      <c r="AU143" s="33">
        <v>0</v>
      </c>
      <c r="AV143" s="33" t="s">
        <v>138</v>
      </c>
      <c r="AW143" s="33" t="s">
        <v>2330</v>
      </c>
      <c r="AX143" s="33" t="s">
        <v>115</v>
      </c>
      <c r="AY143" s="33">
        <v>1</v>
      </c>
      <c r="AZ143" s="33">
        <v>0</v>
      </c>
      <c r="BA143" s="33">
        <v>0</v>
      </c>
      <c r="BB143" s="33">
        <v>0</v>
      </c>
      <c r="BC143" s="33">
        <v>0</v>
      </c>
      <c r="BD143" s="33">
        <v>0</v>
      </c>
      <c r="BE143" s="33">
        <v>0</v>
      </c>
      <c r="BF143" s="33">
        <v>0</v>
      </c>
      <c r="BG143" s="33">
        <v>0</v>
      </c>
      <c r="BH143" s="33">
        <v>0</v>
      </c>
      <c r="BI143" s="33" t="s">
        <v>289</v>
      </c>
      <c r="BJ143" s="33" t="s">
        <v>151</v>
      </c>
      <c r="BK143" s="33" t="s">
        <v>151</v>
      </c>
      <c r="BL143" s="33" t="s">
        <v>289</v>
      </c>
      <c r="BM143" s="33" t="s">
        <v>289</v>
      </c>
      <c r="BN143" s="33" t="s">
        <v>289</v>
      </c>
      <c r="BO143" s="33" t="s">
        <v>289</v>
      </c>
      <c r="BP143" s="33" t="s">
        <v>289</v>
      </c>
      <c r="BQ143" s="33" t="s">
        <v>289</v>
      </c>
      <c r="BR143" s="33" t="s">
        <v>289</v>
      </c>
      <c r="BS143" s="33" t="s">
        <v>289</v>
      </c>
      <c r="BT143" s="33" t="s">
        <v>289</v>
      </c>
      <c r="BU143" s="33" t="s">
        <v>289</v>
      </c>
      <c r="BV143" s="33" t="s">
        <v>289</v>
      </c>
      <c r="BW143" s="33" t="s">
        <v>289</v>
      </c>
      <c r="BX143" s="33" t="s">
        <v>289</v>
      </c>
      <c r="BY143" s="33" t="s">
        <v>289</v>
      </c>
      <c r="BZ143" s="33" t="s">
        <v>289</v>
      </c>
      <c r="CA143" s="33" t="s">
        <v>289</v>
      </c>
      <c r="CB143" s="33" t="s">
        <v>289</v>
      </c>
      <c r="CC143" s="33" t="s">
        <v>289</v>
      </c>
      <c r="CD143" s="33" t="s">
        <v>289</v>
      </c>
      <c r="CE143" s="33" t="s">
        <v>289</v>
      </c>
      <c r="CF143" s="33" t="s">
        <v>289</v>
      </c>
      <c r="CG143" s="33" t="s">
        <v>289</v>
      </c>
      <c r="CH143" s="33" t="s">
        <v>289</v>
      </c>
      <c r="CI143" s="33" t="s">
        <v>289</v>
      </c>
      <c r="CJ143" s="33" t="s">
        <v>289</v>
      </c>
      <c r="CK143" s="33" t="s">
        <v>289</v>
      </c>
      <c r="CL143" s="33" t="s">
        <v>289</v>
      </c>
      <c r="CM143" s="33" t="s">
        <v>289</v>
      </c>
      <c r="CN143" s="33" t="s">
        <v>289</v>
      </c>
      <c r="CO143" s="33" t="s">
        <v>289</v>
      </c>
      <c r="CP143" s="33" t="s">
        <v>289</v>
      </c>
      <c r="CQ143" s="33" t="s">
        <v>289</v>
      </c>
      <c r="CR143" s="33" t="s">
        <v>289</v>
      </c>
      <c r="CS143" s="33" t="s">
        <v>289</v>
      </c>
      <c r="CT143" s="33" t="s">
        <v>289</v>
      </c>
      <c r="CU143" s="33" t="s">
        <v>289</v>
      </c>
      <c r="CV143" s="33" t="s">
        <v>289</v>
      </c>
      <c r="CW143" s="33" t="s">
        <v>289</v>
      </c>
      <c r="CX143" s="33" t="s">
        <v>289</v>
      </c>
      <c r="CY143" s="33" t="s">
        <v>289</v>
      </c>
      <c r="CZ143" s="33" t="s">
        <v>289</v>
      </c>
      <c r="DA143" s="33" t="s">
        <v>289</v>
      </c>
      <c r="DB143" s="33" t="s">
        <v>289</v>
      </c>
      <c r="DC143" s="33" t="s">
        <v>289</v>
      </c>
      <c r="DD143" s="33" t="s">
        <v>289</v>
      </c>
      <c r="DE143" s="33" t="s">
        <v>289</v>
      </c>
      <c r="DF143" s="33" t="s">
        <v>289</v>
      </c>
      <c r="DG143" s="33" t="s">
        <v>289</v>
      </c>
      <c r="DH143" s="33" t="s">
        <v>289</v>
      </c>
      <c r="DI143" s="33" t="s">
        <v>289</v>
      </c>
      <c r="DJ143" s="33" t="s">
        <v>289</v>
      </c>
      <c r="DK143" s="33" t="s">
        <v>289</v>
      </c>
      <c r="DL143" s="33" t="s">
        <v>289</v>
      </c>
      <c r="DM143" s="33" t="s">
        <v>289</v>
      </c>
      <c r="DN143" s="33" t="s">
        <v>289</v>
      </c>
      <c r="DO143" s="33" t="s">
        <v>289</v>
      </c>
      <c r="DP143" s="33" t="s">
        <v>289</v>
      </c>
      <c r="DQ143" s="33" t="s">
        <v>289</v>
      </c>
      <c r="DR143" s="33" t="s">
        <v>289</v>
      </c>
      <c r="DS143" s="33" t="s">
        <v>289</v>
      </c>
      <c r="DT143" s="33" t="s">
        <v>289</v>
      </c>
      <c r="DU143" s="33" t="s">
        <v>289</v>
      </c>
      <c r="DV143" s="33" t="s">
        <v>289</v>
      </c>
      <c r="DW143" s="33" t="s">
        <v>289</v>
      </c>
      <c r="DX143" s="33" t="s">
        <v>289</v>
      </c>
      <c r="DY143" s="33" t="s">
        <v>289</v>
      </c>
      <c r="DZ143" s="33" t="s">
        <v>289</v>
      </c>
      <c r="EA143" s="33" t="s">
        <v>289</v>
      </c>
      <c r="EB143" s="33" t="s">
        <v>289</v>
      </c>
      <c r="EC143" s="33" t="s">
        <v>289</v>
      </c>
      <c r="ED143" s="33" t="s">
        <v>289</v>
      </c>
      <c r="EE143" s="33" t="s">
        <v>289</v>
      </c>
      <c r="EF143" s="33" t="s">
        <v>289</v>
      </c>
      <c r="EG143" s="33" t="s">
        <v>2415</v>
      </c>
      <c r="EH143" s="33">
        <v>0</v>
      </c>
      <c r="EI143" s="33">
        <v>1</v>
      </c>
      <c r="EJ143" s="33">
        <v>1</v>
      </c>
      <c r="EK143" s="33">
        <v>1</v>
      </c>
      <c r="EL143" s="33">
        <v>1</v>
      </c>
      <c r="EM143" s="33">
        <v>0</v>
      </c>
      <c r="EN143" s="33">
        <v>1</v>
      </c>
      <c r="EO143" s="33">
        <v>0</v>
      </c>
      <c r="EP143" s="33" t="s">
        <v>289</v>
      </c>
      <c r="EQ143" s="33" t="s">
        <v>289</v>
      </c>
      <c r="ER143" s="33" t="s">
        <v>289</v>
      </c>
      <c r="ES143" s="33" t="s">
        <v>289</v>
      </c>
      <c r="ET143" s="33" t="s">
        <v>289</v>
      </c>
      <c r="EU143" s="33" t="s">
        <v>289</v>
      </c>
      <c r="EV143" s="33">
        <v>15</v>
      </c>
      <c r="EW143" s="33" t="s">
        <v>140</v>
      </c>
      <c r="EX143" s="33" t="s">
        <v>112</v>
      </c>
      <c r="EY143" s="33">
        <v>50</v>
      </c>
      <c r="EZ143" s="33" t="s">
        <v>289</v>
      </c>
      <c r="FA143" s="33" t="s">
        <v>289</v>
      </c>
      <c r="FB143" s="33" t="s">
        <v>289</v>
      </c>
      <c r="FC143" s="34">
        <v>50</v>
      </c>
      <c r="FD143" s="34" t="s">
        <v>140</v>
      </c>
      <c r="FE143" s="33">
        <v>50</v>
      </c>
      <c r="FF143" s="33" t="s">
        <v>140</v>
      </c>
      <c r="FG143" s="33" t="s">
        <v>112</v>
      </c>
      <c r="FH143" s="33">
        <v>75</v>
      </c>
      <c r="FI143" s="33" t="s">
        <v>289</v>
      </c>
      <c r="FJ143" s="33" t="s">
        <v>289</v>
      </c>
      <c r="FK143" s="33" t="s">
        <v>289</v>
      </c>
      <c r="FL143" s="34">
        <v>75</v>
      </c>
      <c r="FM143" s="33" t="s">
        <v>140</v>
      </c>
      <c r="FN143" s="34" t="s">
        <v>289</v>
      </c>
      <c r="FO143" s="33" t="s">
        <v>289</v>
      </c>
      <c r="FP143" s="33" t="s">
        <v>289</v>
      </c>
      <c r="FQ143" s="33" t="s">
        <v>289</v>
      </c>
      <c r="FR143" s="33" t="s">
        <v>289</v>
      </c>
      <c r="FS143" s="33" t="s">
        <v>289</v>
      </c>
      <c r="FT143" s="33" t="s">
        <v>289</v>
      </c>
      <c r="FU143" s="33" t="s">
        <v>289</v>
      </c>
      <c r="FV143" s="33" t="s">
        <v>289</v>
      </c>
      <c r="FW143" s="33" t="s">
        <v>289</v>
      </c>
      <c r="FX143" s="33" t="s">
        <v>289</v>
      </c>
      <c r="FY143" s="33" t="s">
        <v>112</v>
      </c>
      <c r="FZ143" s="33">
        <v>25</v>
      </c>
      <c r="GA143" s="33" t="s">
        <v>289</v>
      </c>
      <c r="GB143" s="33" t="s">
        <v>289</v>
      </c>
      <c r="GC143" s="33">
        <v>25</v>
      </c>
      <c r="GD143" s="33" t="s">
        <v>140</v>
      </c>
      <c r="GE143" s="33" t="s">
        <v>117</v>
      </c>
      <c r="GF143" s="33" t="s">
        <v>289</v>
      </c>
      <c r="GG143" s="33" t="s">
        <v>289</v>
      </c>
      <c r="GH143" s="33" t="s">
        <v>289</v>
      </c>
      <c r="GI143" s="33" t="s">
        <v>289</v>
      </c>
      <c r="GJ143" s="33" t="s">
        <v>289</v>
      </c>
      <c r="GK143" s="33" t="s">
        <v>289</v>
      </c>
      <c r="GL143" s="33" t="s">
        <v>289</v>
      </c>
      <c r="GM143" s="33" t="s">
        <v>289</v>
      </c>
      <c r="GN143" s="33" t="s">
        <v>289</v>
      </c>
      <c r="GO143" s="33" t="s">
        <v>289</v>
      </c>
      <c r="GP143" s="33" t="s">
        <v>289</v>
      </c>
      <c r="GQ143" s="33" t="s">
        <v>289</v>
      </c>
      <c r="GR143" s="33" t="s">
        <v>289</v>
      </c>
      <c r="GS143" s="33" t="s">
        <v>289</v>
      </c>
      <c r="GT143" s="33" t="s">
        <v>289</v>
      </c>
      <c r="GU143" s="33" t="s">
        <v>289</v>
      </c>
      <c r="GV143" s="33" t="s">
        <v>289</v>
      </c>
      <c r="GW143" s="33" t="s">
        <v>289</v>
      </c>
      <c r="GX143" s="33" t="s">
        <v>289</v>
      </c>
      <c r="GY143" s="33" t="s">
        <v>289</v>
      </c>
      <c r="GZ143" s="33" t="s">
        <v>289</v>
      </c>
      <c r="HA143" s="33" t="s">
        <v>289</v>
      </c>
      <c r="HB143" s="33" t="s">
        <v>289</v>
      </c>
      <c r="HC143" s="33" t="s">
        <v>289</v>
      </c>
      <c r="HD143" s="33" t="s">
        <v>289</v>
      </c>
      <c r="HE143" s="33" t="s">
        <v>289</v>
      </c>
      <c r="HF143" s="33" t="s">
        <v>289</v>
      </c>
      <c r="HG143" s="33" t="s">
        <v>112</v>
      </c>
      <c r="HH143" s="33" t="s">
        <v>126</v>
      </c>
      <c r="HI143" s="33" t="s">
        <v>127</v>
      </c>
      <c r="HJ143" s="33" t="s">
        <v>112</v>
      </c>
      <c r="HK143" s="33" t="s">
        <v>117</v>
      </c>
      <c r="HL143" s="33" t="s">
        <v>289</v>
      </c>
      <c r="HM143" s="33" t="s">
        <v>289</v>
      </c>
      <c r="HN143" s="33" t="s">
        <v>289</v>
      </c>
      <c r="HO143" s="33" t="s">
        <v>289</v>
      </c>
      <c r="HP143" s="33" t="s">
        <v>289</v>
      </c>
      <c r="HQ143" s="33" t="s">
        <v>289</v>
      </c>
      <c r="HR143" s="33" t="s">
        <v>289</v>
      </c>
      <c r="HS143" s="33" t="s">
        <v>289</v>
      </c>
      <c r="HT143" s="33" t="s">
        <v>289</v>
      </c>
      <c r="HU143" s="33" t="s">
        <v>289</v>
      </c>
      <c r="HV143" s="33" t="s">
        <v>289</v>
      </c>
      <c r="HW143" s="33" t="s">
        <v>289</v>
      </c>
      <c r="HX143" s="33" t="s">
        <v>289</v>
      </c>
      <c r="HY143" s="33" t="s">
        <v>289</v>
      </c>
      <c r="HZ143" s="33" t="s">
        <v>289</v>
      </c>
      <c r="IA143" s="33" t="s">
        <v>289</v>
      </c>
      <c r="IB143" s="33" t="s">
        <v>289</v>
      </c>
      <c r="IC143" s="33" t="s">
        <v>289</v>
      </c>
      <c r="ID143" s="33" t="s">
        <v>289</v>
      </c>
      <c r="IE143" s="33" t="s">
        <v>289</v>
      </c>
      <c r="IF143" s="33" t="s">
        <v>289</v>
      </c>
      <c r="IG143" s="33" t="s">
        <v>289</v>
      </c>
      <c r="IH143" s="33" t="s">
        <v>289</v>
      </c>
      <c r="II143" s="33" t="s">
        <v>289</v>
      </c>
      <c r="IJ143" s="33" t="s">
        <v>289</v>
      </c>
      <c r="IK143" s="33" t="s">
        <v>289</v>
      </c>
      <c r="IL143" s="33" t="s">
        <v>289</v>
      </c>
      <c r="IM143" s="33" t="s">
        <v>289</v>
      </c>
      <c r="IN143" s="33" t="s">
        <v>289</v>
      </c>
      <c r="IO143" s="33" t="s">
        <v>289</v>
      </c>
      <c r="IP143" s="33" t="s">
        <v>289</v>
      </c>
      <c r="IQ143" s="33" t="s">
        <v>289</v>
      </c>
      <c r="IR143" s="33"/>
      <c r="IS143" s="33"/>
      <c r="IT143" s="33"/>
      <c r="IU143" s="33"/>
      <c r="IV143" s="33"/>
      <c r="IW143" s="33" t="s">
        <v>289</v>
      </c>
      <c r="IX143" s="33" t="s">
        <v>289</v>
      </c>
      <c r="IY143" s="33">
        <v>153548977</v>
      </c>
      <c r="IZ143" s="33" t="s">
        <v>3135</v>
      </c>
      <c r="JA143" s="33" t="s">
        <v>3136</v>
      </c>
      <c r="JB143" s="33" t="s">
        <v>289</v>
      </c>
      <c r="JC143" s="33">
        <v>13</v>
      </c>
    </row>
    <row r="144" spans="2:263" x14ac:dyDescent="0.35">
      <c r="B144" s="33" t="s">
        <v>3139</v>
      </c>
      <c r="C144" s="33" t="s">
        <v>3137</v>
      </c>
      <c r="D144" s="33" t="s">
        <v>3138</v>
      </c>
      <c r="E144" s="33" t="s">
        <v>2359</v>
      </c>
      <c r="F144" s="33"/>
      <c r="G144" s="33"/>
      <c r="H144" s="33">
        <v>1</v>
      </c>
      <c r="I144" s="33" t="s">
        <v>2379</v>
      </c>
      <c r="J144" s="33" t="s">
        <v>198</v>
      </c>
      <c r="K144" s="33" t="s">
        <v>289</v>
      </c>
      <c r="L144" s="33" t="s">
        <v>199</v>
      </c>
      <c r="M144" s="33" t="s">
        <v>198</v>
      </c>
      <c r="N144" s="33" t="s">
        <v>198</v>
      </c>
      <c r="O144" s="33" t="s">
        <v>206</v>
      </c>
      <c r="P144" s="33" t="s">
        <v>289</v>
      </c>
      <c r="Q144" s="33" t="s">
        <v>120</v>
      </c>
      <c r="R144" s="33" t="s">
        <v>122</v>
      </c>
      <c r="S144" s="33" t="s">
        <v>998</v>
      </c>
      <c r="T144" s="33" t="s">
        <v>207</v>
      </c>
      <c r="U144" s="33" t="s">
        <v>122</v>
      </c>
      <c r="V144" s="33" t="s">
        <v>997</v>
      </c>
      <c r="W144" s="33" t="s">
        <v>998</v>
      </c>
      <c r="X144" s="33" t="s">
        <v>2413</v>
      </c>
      <c r="Y144" s="33" t="s">
        <v>289</v>
      </c>
      <c r="Z144" s="34" t="s">
        <v>2413</v>
      </c>
      <c r="AA144" s="33" t="s">
        <v>2414</v>
      </c>
      <c r="AB144" s="33" t="s">
        <v>289</v>
      </c>
      <c r="AC144" s="34" t="s">
        <v>2414</v>
      </c>
      <c r="AD144" s="33" t="s">
        <v>2361</v>
      </c>
      <c r="AE144" s="33" t="s">
        <v>208</v>
      </c>
      <c r="AF144" s="33" t="s">
        <v>2414</v>
      </c>
      <c r="AG144" s="33" t="s">
        <v>2414</v>
      </c>
      <c r="AH144" s="33" t="s">
        <v>2327</v>
      </c>
      <c r="AI144" s="33" t="s">
        <v>112</v>
      </c>
      <c r="AJ144" s="33" t="s">
        <v>289</v>
      </c>
      <c r="AK144" s="33" t="s">
        <v>112</v>
      </c>
      <c r="AL144" s="33" t="s">
        <v>289</v>
      </c>
      <c r="AM144" s="33" t="s">
        <v>2328</v>
      </c>
      <c r="AN144" s="33" t="s">
        <v>289</v>
      </c>
      <c r="AO144" s="33" t="s">
        <v>289</v>
      </c>
      <c r="AP144" s="33" t="s">
        <v>2350</v>
      </c>
      <c r="AQ144" s="33" t="s">
        <v>289</v>
      </c>
      <c r="AR144" s="33" t="s">
        <v>114</v>
      </c>
      <c r="AS144" s="33">
        <v>1</v>
      </c>
      <c r="AT144" s="33">
        <v>0</v>
      </c>
      <c r="AU144" s="33">
        <v>0</v>
      </c>
      <c r="AV144" s="33" t="s">
        <v>113</v>
      </c>
      <c r="AW144" s="33" t="s">
        <v>2351</v>
      </c>
      <c r="AX144" s="33" t="s">
        <v>115</v>
      </c>
      <c r="AY144" s="33">
        <v>1</v>
      </c>
      <c r="AZ144" s="33">
        <v>0</v>
      </c>
      <c r="BA144" s="33">
        <v>0</v>
      </c>
      <c r="BB144" s="33">
        <v>0</v>
      </c>
      <c r="BC144" s="33">
        <v>0</v>
      </c>
      <c r="BD144" s="33">
        <v>0</v>
      </c>
      <c r="BE144" s="33">
        <v>0</v>
      </c>
      <c r="BF144" s="33">
        <v>0</v>
      </c>
      <c r="BG144" s="33">
        <v>0</v>
      </c>
      <c r="BH144" s="33">
        <v>0</v>
      </c>
      <c r="BI144" s="33" t="s">
        <v>289</v>
      </c>
      <c r="BJ144" s="33" t="s">
        <v>135</v>
      </c>
      <c r="BK144" s="33" t="s">
        <v>151</v>
      </c>
      <c r="BL144" s="33" t="s">
        <v>2362</v>
      </c>
      <c r="BM144" s="33">
        <v>1</v>
      </c>
      <c r="BN144" s="33">
        <v>1</v>
      </c>
      <c r="BO144" s="33">
        <v>1</v>
      </c>
      <c r="BP144" s="33">
        <v>1</v>
      </c>
      <c r="BQ144" s="33">
        <v>1</v>
      </c>
      <c r="BR144" s="33">
        <v>1</v>
      </c>
      <c r="BS144" s="33">
        <v>1</v>
      </c>
      <c r="BT144" s="33">
        <v>0</v>
      </c>
      <c r="BU144" s="33" t="s">
        <v>2353</v>
      </c>
      <c r="BV144" s="33">
        <v>150</v>
      </c>
      <c r="BW144" s="33">
        <v>75</v>
      </c>
      <c r="BX144" s="33" t="s">
        <v>117</v>
      </c>
      <c r="BY144" s="33">
        <v>240</v>
      </c>
      <c r="BZ144" s="33">
        <v>92.307692307692307</v>
      </c>
      <c r="CA144" s="33" t="s">
        <v>112</v>
      </c>
      <c r="CB144" s="33">
        <v>150</v>
      </c>
      <c r="CC144" s="33">
        <v>65.2173913043478</v>
      </c>
      <c r="CD144" s="33" t="s">
        <v>117</v>
      </c>
      <c r="CE144" s="33">
        <v>220</v>
      </c>
      <c r="CF144" s="33">
        <v>75.862068965517196</v>
      </c>
      <c r="CG144" s="33" t="s">
        <v>140</v>
      </c>
      <c r="CH144" s="33">
        <v>500</v>
      </c>
      <c r="CI144" s="33">
        <v>208.333333333333</v>
      </c>
      <c r="CJ144" s="33" t="s">
        <v>117</v>
      </c>
      <c r="CK144" s="33">
        <v>700</v>
      </c>
      <c r="CL144" s="33">
        <v>291.66666670000001</v>
      </c>
      <c r="CM144" s="33" t="s">
        <v>117</v>
      </c>
      <c r="CN144" s="33" t="s">
        <v>112</v>
      </c>
      <c r="CO144" s="33">
        <v>550</v>
      </c>
      <c r="CP144" s="33" t="s">
        <v>289</v>
      </c>
      <c r="CQ144" s="33" t="s">
        <v>289</v>
      </c>
      <c r="CR144" s="33" t="s">
        <v>289</v>
      </c>
      <c r="CS144" s="33" t="s">
        <v>289</v>
      </c>
      <c r="CT144" s="33" t="s">
        <v>289</v>
      </c>
      <c r="CU144" s="33" t="s">
        <v>289</v>
      </c>
      <c r="CV144" s="33" t="s">
        <v>176</v>
      </c>
      <c r="CW144" s="33">
        <v>550</v>
      </c>
      <c r="CX144" s="33" t="s">
        <v>112</v>
      </c>
      <c r="CY144" s="33" t="s">
        <v>117</v>
      </c>
      <c r="CZ144" s="33" t="s">
        <v>289</v>
      </c>
      <c r="DA144" s="33" t="s">
        <v>289</v>
      </c>
      <c r="DB144" s="33" t="s">
        <v>289</v>
      </c>
      <c r="DC144" s="33" t="s">
        <v>289</v>
      </c>
      <c r="DD144" s="33" t="s">
        <v>289</v>
      </c>
      <c r="DE144" s="33" t="s">
        <v>289</v>
      </c>
      <c r="DF144" s="33" t="s">
        <v>289</v>
      </c>
      <c r="DG144" s="33" t="s">
        <v>289</v>
      </c>
      <c r="DH144" s="33" t="s">
        <v>289</v>
      </c>
      <c r="DI144" s="33" t="s">
        <v>289</v>
      </c>
      <c r="DJ144" s="33" t="s">
        <v>289</v>
      </c>
      <c r="DK144" s="33" t="s">
        <v>289</v>
      </c>
      <c r="DL144" s="33" t="s">
        <v>289</v>
      </c>
      <c r="DM144" s="33" t="s">
        <v>289</v>
      </c>
      <c r="DN144" s="33" t="s">
        <v>289</v>
      </c>
      <c r="DO144" s="33" t="s">
        <v>289</v>
      </c>
      <c r="DP144" s="33" t="s">
        <v>289</v>
      </c>
      <c r="DQ144" s="33" t="s">
        <v>289</v>
      </c>
      <c r="DR144" s="33" t="s">
        <v>289</v>
      </c>
      <c r="DS144" s="33" t="s">
        <v>289</v>
      </c>
      <c r="DT144" s="33" t="s">
        <v>289</v>
      </c>
      <c r="DU144" s="33" t="s">
        <v>289</v>
      </c>
      <c r="DV144" s="33" t="s">
        <v>289</v>
      </c>
      <c r="DW144" s="33" t="s">
        <v>289</v>
      </c>
      <c r="DX144" s="33" t="s">
        <v>289</v>
      </c>
      <c r="DY144" s="33" t="s">
        <v>289</v>
      </c>
      <c r="DZ144" s="33" t="s">
        <v>289</v>
      </c>
      <c r="EA144" s="33" t="s">
        <v>289</v>
      </c>
      <c r="EB144" s="33" t="s">
        <v>112</v>
      </c>
      <c r="EC144" s="33" t="s">
        <v>120</v>
      </c>
      <c r="ED144" s="33" t="s">
        <v>122</v>
      </c>
      <c r="EE144" s="33" t="s">
        <v>112</v>
      </c>
      <c r="EF144" s="33" t="s">
        <v>117</v>
      </c>
      <c r="EG144" s="33" t="s">
        <v>289</v>
      </c>
      <c r="EH144" s="33" t="s">
        <v>289</v>
      </c>
      <c r="EI144" s="33" t="s">
        <v>289</v>
      </c>
      <c r="EJ144" s="33" t="s">
        <v>289</v>
      </c>
      <c r="EK144" s="33" t="s">
        <v>289</v>
      </c>
      <c r="EL144" s="33" t="s">
        <v>289</v>
      </c>
      <c r="EM144" s="33" t="s">
        <v>289</v>
      </c>
      <c r="EN144" s="33" t="s">
        <v>289</v>
      </c>
      <c r="EO144" s="33" t="s">
        <v>289</v>
      </c>
      <c r="EP144" s="33" t="s">
        <v>289</v>
      </c>
      <c r="EQ144" s="33" t="s">
        <v>289</v>
      </c>
      <c r="ER144" s="33" t="s">
        <v>289</v>
      </c>
      <c r="ES144" s="33" t="s">
        <v>289</v>
      </c>
      <c r="ET144" s="33" t="s">
        <v>289</v>
      </c>
      <c r="EU144" s="33" t="s">
        <v>289</v>
      </c>
      <c r="EV144" s="33" t="s">
        <v>289</v>
      </c>
      <c r="EW144" s="33" t="s">
        <v>289</v>
      </c>
      <c r="EX144" s="33" t="s">
        <v>289</v>
      </c>
      <c r="EY144" s="33" t="s">
        <v>289</v>
      </c>
      <c r="EZ144" s="33" t="s">
        <v>289</v>
      </c>
      <c r="FA144" s="33" t="s">
        <v>289</v>
      </c>
      <c r="FB144" s="33" t="s">
        <v>289</v>
      </c>
      <c r="FC144" s="34" t="s">
        <v>289</v>
      </c>
      <c r="FD144" s="34" t="s">
        <v>289</v>
      </c>
      <c r="FE144" s="33" t="s">
        <v>289</v>
      </c>
      <c r="FF144" s="33" t="s">
        <v>289</v>
      </c>
      <c r="FG144" s="33" t="s">
        <v>289</v>
      </c>
      <c r="FH144" s="33" t="s">
        <v>289</v>
      </c>
      <c r="FI144" s="33" t="s">
        <v>289</v>
      </c>
      <c r="FJ144" s="33" t="s">
        <v>289</v>
      </c>
      <c r="FK144" s="33" t="s">
        <v>289</v>
      </c>
      <c r="FL144" s="34" t="s">
        <v>289</v>
      </c>
      <c r="FM144" s="33" t="s">
        <v>289</v>
      </c>
      <c r="FN144" s="34" t="s">
        <v>289</v>
      </c>
      <c r="FO144" s="33" t="s">
        <v>289</v>
      </c>
      <c r="FP144" s="33" t="s">
        <v>289</v>
      </c>
      <c r="FQ144" s="33" t="s">
        <v>289</v>
      </c>
      <c r="FR144" s="33" t="s">
        <v>289</v>
      </c>
      <c r="FS144" s="33" t="s">
        <v>289</v>
      </c>
      <c r="FT144" s="33" t="s">
        <v>289</v>
      </c>
      <c r="FU144" s="33" t="s">
        <v>289</v>
      </c>
      <c r="FV144" s="33" t="s">
        <v>289</v>
      </c>
      <c r="FW144" s="33" t="s">
        <v>289</v>
      </c>
      <c r="FX144" s="33" t="s">
        <v>289</v>
      </c>
      <c r="FY144" s="33" t="s">
        <v>289</v>
      </c>
      <c r="FZ144" s="33" t="s">
        <v>289</v>
      </c>
      <c r="GA144" s="33" t="s">
        <v>289</v>
      </c>
      <c r="GB144" s="33" t="s">
        <v>289</v>
      </c>
      <c r="GC144" s="33" t="s">
        <v>289</v>
      </c>
      <c r="GD144" s="33" t="s">
        <v>289</v>
      </c>
      <c r="GE144" s="33" t="s">
        <v>289</v>
      </c>
      <c r="GF144" s="33" t="s">
        <v>289</v>
      </c>
      <c r="GG144" s="33" t="s">
        <v>289</v>
      </c>
      <c r="GH144" s="33" t="s">
        <v>289</v>
      </c>
      <c r="GI144" s="33" t="s">
        <v>289</v>
      </c>
      <c r="GJ144" s="33" t="s">
        <v>289</v>
      </c>
      <c r="GK144" s="33" t="s">
        <v>289</v>
      </c>
      <c r="GL144" s="33" t="s">
        <v>289</v>
      </c>
      <c r="GM144" s="33" t="s">
        <v>289</v>
      </c>
      <c r="GN144" s="33" t="s">
        <v>289</v>
      </c>
      <c r="GO144" s="33" t="s">
        <v>289</v>
      </c>
      <c r="GP144" s="33" t="s">
        <v>289</v>
      </c>
      <c r="GQ144" s="33" t="s">
        <v>289</v>
      </c>
      <c r="GR144" s="33" t="s">
        <v>289</v>
      </c>
      <c r="GS144" s="33" t="s">
        <v>289</v>
      </c>
      <c r="GT144" s="33" t="s">
        <v>289</v>
      </c>
      <c r="GU144" s="33" t="s">
        <v>289</v>
      </c>
      <c r="GV144" s="33" t="s">
        <v>289</v>
      </c>
      <c r="GW144" s="33" t="s">
        <v>289</v>
      </c>
      <c r="GX144" s="33" t="s">
        <v>289</v>
      </c>
      <c r="GY144" s="33" t="s">
        <v>289</v>
      </c>
      <c r="GZ144" s="33" t="s">
        <v>289</v>
      </c>
      <c r="HA144" s="33" t="s">
        <v>289</v>
      </c>
      <c r="HB144" s="33" t="s">
        <v>289</v>
      </c>
      <c r="HC144" s="33" t="s">
        <v>289</v>
      </c>
      <c r="HD144" s="33" t="s">
        <v>289</v>
      </c>
      <c r="HE144" s="33" t="s">
        <v>289</v>
      </c>
      <c r="HF144" s="33" t="s">
        <v>289</v>
      </c>
      <c r="HG144" s="33" t="s">
        <v>289</v>
      </c>
      <c r="HH144" s="33" t="s">
        <v>289</v>
      </c>
      <c r="HI144" s="33" t="s">
        <v>289</v>
      </c>
      <c r="HJ144" s="33" t="s">
        <v>289</v>
      </c>
      <c r="HK144" s="33" t="s">
        <v>289</v>
      </c>
      <c r="HL144" s="33" t="s">
        <v>289</v>
      </c>
      <c r="HM144" s="33" t="s">
        <v>289</v>
      </c>
      <c r="HN144" s="33" t="s">
        <v>289</v>
      </c>
      <c r="HO144" s="33" t="s">
        <v>289</v>
      </c>
      <c r="HP144" s="33" t="s">
        <v>289</v>
      </c>
      <c r="HQ144" s="33" t="s">
        <v>289</v>
      </c>
      <c r="HR144" s="33" t="s">
        <v>289</v>
      </c>
      <c r="HS144" s="33" t="s">
        <v>289</v>
      </c>
      <c r="HT144" s="33" t="s">
        <v>289</v>
      </c>
      <c r="HU144" s="33" t="s">
        <v>289</v>
      </c>
      <c r="HV144" s="33" t="s">
        <v>289</v>
      </c>
      <c r="HW144" s="33" t="s">
        <v>289</v>
      </c>
      <c r="HX144" s="33" t="s">
        <v>289</v>
      </c>
      <c r="HY144" s="33" t="s">
        <v>289</v>
      </c>
      <c r="HZ144" s="33" t="s">
        <v>289</v>
      </c>
      <c r="IA144" s="33" t="s">
        <v>289</v>
      </c>
      <c r="IB144" s="33" t="s">
        <v>289</v>
      </c>
      <c r="IC144" s="33" t="s">
        <v>289</v>
      </c>
      <c r="ID144" s="33" t="s">
        <v>289</v>
      </c>
      <c r="IE144" s="33" t="s">
        <v>289</v>
      </c>
      <c r="IF144" s="33" t="s">
        <v>289</v>
      </c>
      <c r="IG144" s="33" t="s">
        <v>289</v>
      </c>
      <c r="IH144" s="33" t="s">
        <v>289</v>
      </c>
      <c r="II144" s="33" t="s">
        <v>289</v>
      </c>
      <c r="IJ144" s="33" t="s">
        <v>289</v>
      </c>
      <c r="IK144" s="33" t="s">
        <v>289</v>
      </c>
      <c r="IL144" s="33" t="s">
        <v>289</v>
      </c>
      <c r="IM144" s="33" t="s">
        <v>289</v>
      </c>
      <c r="IN144" s="33" t="s">
        <v>289</v>
      </c>
      <c r="IO144" s="33" t="s">
        <v>289</v>
      </c>
      <c r="IP144" s="33" t="s">
        <v>289</v>
      </c>
      <c r="IQ144" s="33" t="s">
        <v>289</v>
      </c>
      <c r="IR144" s="33"/>
      <c r="IS144" s="33"/>
      <c r="IT144" s="33"/>
      <c r="IU144" s="33"/>
      <c r="IV144" s="33"/>
      <c r="IW144" s="33" t="s">
        <v>289</v>
      </c>
      <c r="IX144" s="33" t="s">
        <v>289</v>
      </c>
      <c r="IY144" s="33">
        <v>153675871</v>
      </c>
      <c r="IZ144" s="33" t="s">
        <v>3139</v>
      </c>
      <c r="JA144" s="33" t="s">
        <v>3140</v>
      </c>
      <c r="JB144" s="33" t="s">
        <v>289</v>
      </c>
      <c r="JC144" s="33">
        <v>46</v>
      </c>
    </row>
    <row r="145" spans="2:263" x14ac:dyDescent="0.35">
      <c r="B145" s="33" t="s">
        <v>3143</v>
      </c>
      <c r="C145" s="33" t="s">
        <v>3141</v>
      </c>
      <c r="D145" s="33" t="s">
        <v>3142</v>
      </c>
      <c r="E145" s="33" t="s">
        <v>2420</v>
      </c>
      <c r="F145" s="33"/>
      <c r="G145" s="33"/>
      <c r="H145" s="33" t="s">
        <v>289</v>
      </c>
      <c r="I145" s="33" t="s">
        <v>2359</v>
      </c>
      <c r="J145" s="33" t="s">
        <v>104</v>
      </c>
      <c r="K145" s="33" t="s">
        <v>289</v>
      </c>
      <c r="L145" s="33" t="s">
        <v>105</v>
      </c>
      <c r="M145" s="33" t="s">
        <v>104</v>
      </c>
      <c r="N145" s="33" t="s">
        <v>104</v>
      </c>
      <c r="O145" s="33" t="s">
        <v>2594</v>
      </c>
      <c r="P145" s="33" t="s">
        <v>289</v>
      </c>
      <c r="Q145" s="33" t="s">
        <v>107</v>
      </c>
      <c r="R145" s="33" t="s">
        <v>839</v>
      </c>
      <c r="S145" s="33" t="s">
        <v>1646</v>
      </c>
      <c r="T145" s="33" t="s">
        <v>611</v>
      </c>
      <c r="U145" s="33" t="s">
        <v>839</v>
      </c>
      <c r="V145" s="33" t="s">
        <v>1645</v>
      </c>
      <c r="W145" s="33" t="s">
        <v>1646</v>
      </c>
      <c r="X145" s="33" t="s">
        <v>2595</v>
      </c>
      <c r="Y145" s="33" t="s">
        <v>289</v>
      </c>
      <c r="Z145" s="34" t="s">
        <v>2595</v>
      </c>
      <c r="AA145" s="33" t="s">
        <v>2596</v>
      </c>
      <c r="AB145" s="33" t="s">
        <v>289</v>
      </c>
      <c r="AC145" s="34" t="s">
        <v>2596</v>
      </c>
      <c r="AD145" s="33" t="s">
        <v>2326</v>
      </c>
      <c r="AE145" s="33" t="s">
        <v>2597</v>
      </c>
      <c r="AF145" s="33" t="s">
        <v>289</v>
      </c>
      <c r="AG145" s="33" t="s">
        <v>289</v>
      </c>
      <c r="AH145" s="33" t="s">
        <v>2327</v>
      </c>
      <c r="AI145" s="33" t="s">
        <v>112</v>
      </c>
      <c r="AJ145" s="33" t="s">
        <v>289</v>
      </c>
      <c r="AK145" s="33" t="s">
        <v>112</v>
      </c>
      <c r="AL145" s="33" t="s">
        <v>289</v>
      </c>
      <c r="AM145" s="33" t="s">
        <v>2328</v>
      </c>
      <c r="AN145" s="33" t="s">
        <v>289</v>
      </c>
      <c r="AO145" s="33" t="s">
        <v>289</v>
      </c>
      <c r="AP145" s="33" t="s">
        <v>2350</v>
      </c>
      <c r="AQ145" s="33" t="s">
        <v>289</v>
      </c>
      <c r="AR145" s="33" t="s">
        <v>2370</v>
      </c>
      <c r="AS145" s="33">
        <v>1</v>
      </c>
      <c r="AT145" s="33">
        <v>1</v>
      </c>
      <c r="AU145" s="33">
        <v>0</v>
      </c>
      <c r="AV145" s="33" t="s">
        <v>113</v>
      </c>
      <c r="AW145" s="33" t="s">
        <v>2351</v>
      </c>
      <c r="AX145" s="33" t="s">
        <v>2598</v>
      </c>
      <c r="AY145" s="33">
        <v>1</v>
      </c>
      <c r="AZ145" s="33">
        <v>0</v>
      </c>
      <c r="BA145" s="33">
        <v>0</v>
      </c>
      <c r="BB145" s="33">
        <v>1</v>
      </c>
      <c r="BC145" s="33">
        <v>0</v>
      </c>
      <c r="BD145" s="33">
        <v>0</v>
      </c>
      <c r="BE145" s="33">
        <v>0</v>
      </c>
      <c r="BF145" s="33">
        <v>0</v>
      </c>
      <c r="BG145" s="33">
        <v>0</v>
      </c>
      <c r="BH145" s="33">
        <v>0</v>
      </c>
      <c r="BI145" s="33" t="s">
        <v>289</v>
      </c>
      <c r="BJ145" s="33" t="s">
        <v>135</v>
      </c>
      <c r="BK145" s="33" t="s">
        <v>2385</v>
      </c>
      <c r="BL145" s="33" t="s">
        <v>2407</v>
      </c>
      <c r="BM145" s="33">
        <v>1</v>
      </c>
      <c r="BN145" s="33">
        <v>1</v>
      </c>
      <c r="BO145" s="33">
        <v>1</v>
      </c>
      <c r="BP145" s="33">
        <v>1</v>
      </c>
      <c r="BQ145" s="33">
        <v>1</v>
      </c>
      <c r="BR145" s="33">
        <v>0</v>
      </c>
      <c r="BS145" s="33">
        <v>1</v>
      </c>
      <c r="BT145" s="33">
        <v>0</v>
      </c>
      <c r="BU145" s="33" t="s">
        <v>2353</v>
      </c>
      <c r="BV145" s="33">
        <v>150</v>
      </c>
      <c r="BW145" s="33">
        <v>75</v>
      </c>
      <c r="BX145" s="33" t="s">
        <v>112</v>
      </c>
      <c r="BY145" s="33">
        <v>200</v>
      </c>
      <c r="BZ145" s="33">
        <v>76.923076923076906</v>
      </c>
      <c r="CA145" s="33" t="s">
        <v>112</v>
      </c>
      <c r="CB145" s="33">
        <v>150</v>
      </c>
      <c r="CC145" s="33">
        <v>65.2173913043478</v>
      </c>
      <c r="CD145" s="33" t="s">
        <v>112</v>
      </c>
      <c r="CE145" s="33">
        <v>250</v>
      </c>
      <c r="CF145" s="33">
        <v>86.2068965517241</v>
      </c>
      <c r="CG145" s="33" t="s">
        <v>112</v>
      </c>
      <c r="CH145" s="33">
        <v>500</v>
      </c>
      <c r="CI145" s="33">
        <v>208.333333333333</v>
      </c>
      <c r="CJ145" s="33" t="s">
        <v>112</v>
      </c>
      <c r="CK145" s="33" t="s">
        <v>289</v>
      </c>
      <c r="CL145" s="33" t="s">
        <v>289</v>
      </c>
      <c r="CM145" s="33" t="s">
        <v>289</v>
      </c>
      <c r="CN145" s="33" t="s">
        <v>112</v>
      </c>
      <c r="CO145" s="33">
        <v>600</v>
      </c>
      <c r="CP145" s="33" t="s">
        <v>289</v>
      </c>
      <c r="CQ145" s="33" t="s">
        <v>289</v>
      </c>
      <c r="CR145" s="33" t="s">
        <v>289</v>
      </c>
      <c r="CS145" s="33" t="s">
        <v>289</v>
      </c>
      <c r="CT145" s="33" t="s">
        <v>289</v>
      </c>
      <c r="CU145" s="33" t="s">
        <v>289</v>
      </c>
      <c r="CV145" s="33" t="s">
        <v>176</v>
      </c>
      <c r="CW145" s="33">
        <v>600</v>
      </c>
      <c r="CX145" s="33" t="s">
        <v>112</v>
      </c>
      <c r="CY145" s="33" t="s">
        <v>117</v>
      </c>
      <c r="CZ145" s="33" t="s">
        <v>289</v>
      </c>
      <c r="DA145" s="33" t="s">
        <v>289</v>
      </c>
      <c r="DB145" s="33" t="s">
        <v>289</v>
      </c>
      <c r="DC145" s="33" t="s">
        <v>289</v>
      </c>
      <c r="DD145" s="33" t="s">
        <v>289</v>
      </c>
      <c r="DE145" s="33" t="s">
        <v>289</v>
      </c>
      <c r="DF145" s="33" t="s">
        <v>289</v>
      </c>
      <c r="DG145" s="33" t="s">
        <v>289</v>
      </c>
      <c r="DH145" s="33" t="s">
        <v>289</v>
      </c>
      <c r="DI145" s="33" t="s">
        <v>289</v>
      </c>
      <c r="DJ145" s="33" t="s">
        <v>289</v>
      </c>
      <c r="DK145" s="33" t="s">
        <v>289</v>
      </c>
      <c r="DL145" s="33" t="s">
        <v>289</v>
      </c>
      <c r="DM145" s="33" t="s">
        <v>289</v>
      </c>
      <c r="DN145" s="33" t="s">
        <v>289</v>
      </c>
      <c r="DO145" s="33" t="s">
        <v>289</v>
      </c>
      <c r="DP145" s="33" t="s">
        <v>289</v>
      </c>
      <c r="DQ145" s="33" t="s">
        <v>289</v>
      </c>
      <c r="DR145" s="33" t="s">
        <v>289</v>
      </c>
      <c r="DS145" s="33" t="s">
        <v>289</v>
      </c>
      <c r="DT145" s="33" t="s">
        <v>289</v>
      </c>
      <c r="DU145" s="33" t="s">
        <v>289</v>
      </c>
      <c r="DV145" s="33" t="s">
        <v>289</v>
      </c>
      <c r="DW145" s="33" t="s">
        <v>289</v>
      </c>
      <c r="DX145" s="33" t="s">
        <v>289</v>
      </c>
      <c r="DY145" s="33" t="s">
        <v>289</v>
      </c>
      <c r="DZ145" s="33" t="s">
        <v>289</v>
      </c>
      <c r="EA145" s="33" t="s">
        <v>289</v>
      </c>
      <c r="EB145" s="33" t="s">
        <v>112</v>
      </c>
      <c r="EC145" s="33" t="s">
        <v>107</v>
      </c>
      <c r="ED145" s="33" t="s">
        <v>136</v>
      </c>
      <c r="EE145" s="33" t="s">
        <v>117</v>
      </c>
      <c r="EF145" s="33" t="s">
        <v>117</v>
      </c>
      <c r="EG145" s="33" t="s">
        <v>123</v>
      </c>
      <c r="EH145" s="33">
        <v>1</v>
      </c>
      <c r="EI145" s="33">
        <v>0</v>
      </c>
      <c r="EJ145" s="33">
        <v>0</v>
      </c>
      <c r="EK145" s="33">
        <v>0</v>
      </c>
      <c r="EL145" s="33">
        <v>0</v>
      </c>
      <c r="EM145" s="33">
        <v>0</v>
      </c>
      <c r="EN145" s="33">
        <v>0</v>
      </c>
      <c r="EO145" s="33">
        <v>0</v>
      </c>
      <c r="EP145" s="33" t="s">
        <v>112</v>
      </c>
      <c r="EQ145" s="33">
        <v>25</v>
      </c>
      <c r="ER145" s="33" t="s">
        <v>289</v>
      </c>
      <c r="ES145" s="33" t="s">
        <v>289</v>
      </c>
      <c r="ET145" s="33">
        <v>25</v>
      </c>
      <c r="EU145" s="33" t="s">
        <v>117</v>
      </c>
      <c r="EV145" s="33" t="s">
        <v>289</v>
      </c>
      <c r="EW145" s="33" t="s">
        <v>289</v>
      </c>
      <c r="EX145" s="33" t="s">
        <v>289</v>
      </c>
      <c r="EY145" s="33" t="s">
        <v>289</v>
      </c>
      <c r="EZ145" s="33" t="s">
        <v>289</v>
      </c>
      <c r="FA145" s="33" t="s">
        <v>289</v>
      </c>
      <c r="FB145" s="33" t="s">
        <v>289</v>
      </c>
      <c r="FC145" s="34" t="s">
        <v>289</v>
      </c>
      <c r="FD145" s="34" t="s">
        <v>289</v>
      </c>
      <c r="FE145" s="33" t="s">
        <v>289</v>
      </c>
      <c r="FF145" s="33" t="s">
        <v>289</v>
      </c>
      <c r="FG145" s="33" t="s">
        <v>289</v>
      </c>
      <c r="FH145" s="33" t="s">
        <v>289</v>
      </c>
      <c r="FI145" s="33" t="s">
        <v>289</v>
      </c>
      <c r="FJ145" s="33" t="s">
        <v>289</v>
      </c>
      <c r="FK145" s="33" t="s">
        <v>289</v>
      </c>
      <c r="FL145" s="34" t="s">
        <v>289</v>
      </c>
      <c r="FM145" s="33" t="s">
        <v>289</v>
      </c>
      <c r="FN145" s="34" t="s">
        <v>289</v>
      </c>
      <c r="FO145" s="33" t="s">
        <v>289</v>
      </c>
      <c r="FP145" s="33" t="s">
        <v>289</v>
      </c>
      <c r="FQ145" s="33" t="s">
        <v>289</v>
      </c>
      <c r="FR145" s="33" t="s">
        <v>289</v>
      </c>
      <c r="FS145" s="33" t="s">
        <v>289</v>
      </c>
      <c r="FT145" s="33" t="s">
        <v>289</v>
      </c>
      <c r="FU145" s="33" t="s">
        <v>289</v>
      </c>
      <c r="FV145" s="33" t="s">
        <v>289</v>
      </c>
      <c r="FW145" s="33" t="s">
        <v>289</v>
      </c>
      <c r="FX145" s="33" t="s">
        <v>289</v>
      </c>
      <c r="FY145" s="33" t="s">
        <v>289</v>
      </c>
      <c r="FZ145" s="33" t="s">
        <v>289</v>
      </c>
      <c r="GA145" s="33" t="s">
        <v>289</v>
      </c>
      <c r="GB145" s="33" t="s">
        <v>289</v>
      </c>
      <c r="GC145" s="33" t="s">
        <v>289</v>
      </c>
      <c r="GD145" s="33" t="s">
        <v>289</v>
      </c>
      <c r="GE145" s="33" t="s">
        <v>117</v>
      </c>
      <c r="GF145" s="33" t="s">
        <v>289</v>
      </c>
      <c r="GG145" s="33" t="s">
        <v>289</v>
      </c>
      <c r="GH145" s="33" t="s">
        <v>289</v>
      </c>
      <c r="GI145" s="33" t="s">
        <v>289</v>
      </c>
      <c r="GJ145" s="33" t="s">
        <v>289</v>
      </c>
      <c r="GK145" s="33" t="s">
        <v>289</v>
      </c>
      <c r="GL145" s="33" t="s">
        <v>289</v>
      </c>
      <c r="GM145" s="33" t="s">
        <v>289</v>
      </c>
      <c r="GN145" s="33" t="s">
        <v>289</v>
      </c>
      <c r="GO145" s="33" t="s">
        <v>289</v>
      </c>
      <c r="GP145" s="33" t="s">
        <v>289</v>
      </c>
      <c r="GQ145" s="33" t="s">
        <v>289</v>
      </c>
      <c r="GR145" s="33" t="s">
        <v>289</v>
      </c>
      <c r="GS145" s="33" t="s">
        <v>289</v>
      </c>
      <c r="GT145" s="33" t="s">
        <v>289</v>
      </c>
      <c r="GU145" s="33" t="s">
        <v>289</v>
      </c>
      <c r="GV145" s="33" t="s">
        <v>289</v>
      </c>
      <c r="GW145" s="33" t="s">
        <v>289</v>
      </c>
      <c r="GX145" s="33" t="s">
        <v>289</v>
      </c>
      <c r="GY145" s="33" t="s">
        <v>289</v>
      </c>
      <c r="GZ145" s="33" t="s">
        <v>289</v>
      </c>
      <c r="HA145" s="33" t="s">
        <v>289</v>
      </c>
      <c r="HB145" s="33" t="s">
        <v>289</v>
      </c>
      <c r="HC145" s="33" t="s">
        <v>289</v>
      </c>
      <c r="HD145" s="33" t="s">
        <v>289</v>
      </c>
      <c r="HE145" s="33" t="s">
        <v>289</v>
      </c>
      <c r="HF145" s="33" t="s">
        <v>289</v>
      </c>
      <c r="HG145" s="33" t="s">
        <v>112</v>
      </c>
      <c r="HH145" s="33" t="s">
        <v>107</v>
      </c>
      <c r="HI145" s="33" t="s">
        <v>136</v>
      </c>
      <c r="HJ145" s="33" t="s">
        <v>117</v>
      </c>
      <c r="HK145" s="33" t="s">
        <v>117</v>
      </c>
      <c r="HL145" s="33" t="s">
        <v>289</v>
      </c>
      <c r="HM145" s="33" t="s">
        <v>289</v>
      </c>
      <c r="HN145" s="33" t="s">
        <v>289</v>
      </c>
      <c r="HO145" s="33" t="s">
        <v>289</v>
      </c>
      <c r="HP145" s="33" t="s">
        <v>289</v>
      </c>
      <c r="HQ145" s="33" t="s">
        <v>289</v>
      </c>
      <c r="HR145" s="33" t="s">
        <v>289</v>
      </c>
      <c r="HS145" s="33" t="s">
        <v>289</v>
      </c>
      <c r="HT145" s="33" t="s">
        <v>289</v>
      </c>
      <c r="HU145" s="33" t="s">
        <v>289</v>
      </c>
      <c r="HV145" s="33" t="s">
        <v>289</v>
      </c>
      <c r="HW145" s="33" t="s">
        <v>289</v>
      </c>
      <c r="HX145" s="33" t="s">
        <v>289</v>
      </c>
      <c r="HY145" s="33" t="s">
        <v>289</v>
      </c>
      <c r="HZ145" s="33" t="s">
        <v>289</v>
      </c>
      <c r="IA145" s="33" t="s">
        <v>289</v>
      </c>
      <c r="IB145" s="33" t="s">
        <v>289</v>
      </c>
      <c r="IC145" s="33" t="s">
        <v>289</v>
      </c>
      <c r="ID145" s="33" t="s">
        <v>289</v>
      </c>
      <c r="IE145" s="33" t="s">
        <v>289</v>
      </c>
      <c r="IF145" s="33" t="s">
        <v>289</v>
      </c>
      <c r="IG145" s="33" t="s">
        <v>289</v>
      </c>
      <c r="IH145" s="33" t="s">
        <v>289</v>
      </c>
      <c r="II145" s="33" t="s">
        <v>289</v>
      </c>
      <c r="IJ145" s="33" t="s">
        <v>289</v>
      </c>
      <c r="IK145" s="33" t="s">
        <v>289</v>
      </c>
      <c r="IL145" s="33" t="s">
        <v>289</v>
      </c>
      <c r="IM145" s="33" t="s">
        <v>289</v>
      </c>
      <c r="IN145" s="33" t="s">
        <v>289</v>
      </c>
      <c r="IO145" s="33" t="s">
        <v>289</v>
      </c>
      <c r="IP145" s="33" t="s">
        <v>289</v>
      </c>
      <c r="IQ145" s="33" t="s">
        <v>289</v>
      </c>
      <c r="IR145" s="33"/>
      <c r="IS145" s="33"/>
      <c r="IT145" s="33"/>
      <c r="IU145" s="33"/>
      <c r="IV145" s="33"/>
      <c r="IW145" s="33" t="s">
        <v>289</v>
      </c>
      <c r="IX145" s="33" t="s">
        <v>289</v>
      </c>
      <c r="IY145" s="33">
        <v>153984682</v>
      </c>
      <c r="IZ145" s="33" t="s">
        <v>3143</v>
      </c>
      <c r="JA145" s="33" t="s">
        <v>3144</v>
      </c>
      <c r="JB145" s="33" t="s">
        <v>289</v>
      </c>
      <c r="JC145" s="33">
        <v>96</v>
      </c>
    </row>
    <row r="146" spans="2:263" x14ac:dyDescent="0.35">
      <c r="B146" s="33" t="s">
        <v>3147</v>
      </c>
      <c r="C146" s="33" t="s">
        <v>3145</v>
      </c>
      <c r="D146" s="33" t="s">
        <v>3146</v>
      </c>
      <c r="E146" s="33" t="s">
        <v>2420</v>
      </c>
      <c r="F146" s="33"/>
      <c r="G146" s="33"/>
      <c r="H146" s="33" t="s">
        <v>289</v>
      </c>
      <c r="I146" s="33" t="s">
        <v>2359</v>
      </c>
      <c r="J146" s="33" t="s">
        <v>104</v>
      </c>
      <c r="K146" s="33" t="s">
        <v>289</v>
      </c>
      <c r="L146" s="33" t="s">
        <v>105</v>
      </c>
      <c r="M146" s="33" t="s">
        <v>104</v>
      </c>
      <c r="N146" s="33" t="s">
        <v>104</v>
      </c>
      <c r="O146" s="33" t="s">
        <v>2594</v>
      </c>
      <c r="P146" s="33" t="s">
        <v>289</v>
      </c>
      <c r="Q146" s="33" t="s">
        <v>107</v>
      </c>
      <c r="R146" s="33" t="s">
        <v>839</v>
      </c>
      <c r="S146" s="33" t="s">
        <v>1646</v>
      </c>
      <c r="T146" s="33" t="s">
        <v>611</v>
      </c>
      <c r="U146" s="33" t="s">
        <v>839</v>
      </c>
      <c r="V146" s="33" t="s">
        <v>1645</v>
      </c>
      <c r="W146" s="33" t="s">
        <v>1646</v>
      </c>
      <c r="X146" s="33" t="s">
        <v>2595</v>
      </c>
      <c r="Y146" s="33" t="s">
        <v>289</v>
      </c>
      <c r="Z146" s="34" t="s">
        <v>2595</v>
      </c>
      <c r="AA146" s="33" t="s">
        <v>2596</v>
      </c>
      <c r="AB146" s="33" t="s">
        <v>289</v>
      </c>
      <c r="AC146" s="34" t="s">
        <v>2596</v>
      </c>
      <c r="AD146" s="33" t="s">
        <v>2326</v>
      </c>
      <c r="AE146" s="33" t="s">
        <v>2597</v>
      </c>
      <c r="AF146" s="33" t="s">
        <v>289</v>
      </c>
      <c r="AG146" s="33" t="s">
        <v>289</v>
      </c>
      <c r="AH146" s="33" t="s">
        <v>2327</v>
      </c>
      <c r="AI146" s="33" t="s">
        <v>112</v>
      </c>
      <c r="AJ146" s="33" t="s">
        <v>289</v>
      </c>
      <c r="AK146" s="33" t="s">
        <v>112</v>
      </c>
      <c r="AL146" s="33" t="s">
        <v>289</v>
      </c>
      <c r="AM146" s="33" t="s">
        <v>2328</v>
      </c>
      <c r="AN146" s="33" t="s">
        <v>289</v>
      </c>
      <c r="AO146" s="33" t="s">
        <v>289</v>
      </c>
      <c r="AP146" s="33" t="s">
        <v>2350</v>
      </c>
      <c r="AQ146" s="33" t="s">
        <v>289</v>
      </c>
      <c r="AR146" s="33" t="s">
        <v>114</v>
      </c>
      <c r="AS146" s="33">
        <v>1</v>
      </c>
      <c r="AT146" s="33">
        <v>0</v>
      </c>
      <c r="AU146" s="33">
        <v>0</v>
      </c>
      <c r="AV146" s="33" t="s">
        <v>113</v>
      </c>
      <c r="AW146" s="33" t="s">
        <v>2351</v>
      </c>
      <c r="AX146" s="33" t="s">
        <v>2598</v>
      </c>
      <c r="AY146" s="33">
        <v>1</v>
      </c>
      <c r="AZ146" s="33">
        <v>0</v>
      </c>
      <c r="BA146" s="33">
        <v>0</v>
      </c>
      <c r="BB146" s="33">
        <v>1</v>
      </c>
      <c r="BC146" s="33">
        <v>0</v>
      </c>
      <c r="BD146" s="33">
        <v>0</v>
      </c>
      <c r="BE146" s="33">
        <v>0</v>
      </c>
      <c r="BF146" s="33">
        <v>0</v>
      </c>
      <c r="BG146" s="33">
        <v>0</v>
      </c>
      <c r="BH146" s="33">
        <v>0</v>
      </c>
      <c r="BI146" s="33" t="s">
        <v>289</v>
      </c>
      <c r="BJ146" s="33" t="s">
        <v>135</v>
      </c>
      <c r="BK146" s="33" t="s">
        <v>2385</v>
      </c>
      <c r="BL146" s="33" t="s">
        <v>2407</v>
      </c>
      <c r="BM146" s="33">
        <v>1</v>
      </c>
      <c r="BN146" s="33">
        <v>1</v>
      </c>
      <c r="BO146" s="33">
        <v>1</v>
      </c>
      <c r="BP146" s="33">
        <v>1</v>
      </c>
      <c r="BQ146" s="33">
        <v>1</v>
      </c>
      <c r="BR146" s="33">
        <v>0</v>
      </c>
      <c r="BS146" s="33">
        <v>1</v>
      </c>
      <c r="BT146" s="33">
        <v>0</v>
      </c>
      <c r="BU146" s="33" t="s">
        <v>2353</v>
      </c>
      <c r="BV146" s="33">
        <v>150</v>
      </c>
      <c r="BW146" s="33">
        <v>75</v>
      </c>
      <c r="BX146" s="33" t="s">
        <v>112</v>
      </c>
      <c r="BY146" s="33">
        <v>225</v>
      </c>
      <c r="BZ146" s="33">
        <v>86.538461538461505</v>
      </c>
      <c r="CA146" s="33" t="s">
        <v>112</v>
      </c>
      <c r="CB146" s="33">
        <v>150</v>
      </c>
      <c r="CC146" s="33">
        <v>65.2173913043478</v>
      </c>
      <c r="CD146" s="33" t="s">
        <v>112</v>
      </c>
      <c r="CE146" s="33">
        <v>200</v>
      </c>
      <c r="CF146" s="33">
        <v>68.965517241379303</v>
      </c>
      <c r="CG146" s="33" t="s">
        <v>112</v>
      </c>
      <c r="CH146" s="33">
        <v>450</v>
      </c>
      <c r="CI146" s="33">
        <v>187.5</v>
      </c>
      <c r="CJ146" s="33" t="s">
        <v>112</v>
      </c>
      <c r="CK146" s="33" t="s">
        <v>289</v>
      </c>
      <c r="CL146" s="33" t="s">
        <v>289</v>
      </c>
      <c r="CM146" s="33" t="s">
        <v>289</v>
      </c>
      <c r="CN146" s="33" t="s">
        <v>112</v>
      </c>
      <c r="CO146" s="33">
        <v>450</v>
      </c>
      <c r="CP146" s="33" t="s">
        <v>289</v>
      </c>
      <c r="CQ146" s="33" t="s">
        <v>289</v>
      </c>
      <c r="CR146" s="33" t="s">
        <v>289</v>
      </c>
      <c r="CS146" s="33" t="s">
        <v>289</v>
      </c>
      <c r="CT146" s="33" t="s">
        <v>289</v>
      </c>
      <c r="CU146" s="33" t="s">
        <v>289</v>
      </c>
      <c r="CV146" s="33" t="s">
        <v>176</v>
      </c>
      <c r="CW146" s="33">
        <v>450</v>
      </c>
      <c r="CX146" s="33" t="s">
        <v>112</v>
      </c>
      <c r="CY146" s="33" t="s">
        <v>117</v>
      </c>
      <c r="CZ146" s="33" t="s">
        <v>289</v>
      </c>
      <c r="DA146" s="33" t="s">
        <v>289</v>
      </c>
      <c r="DB146" s="33" t="s">
        <v>289</v>
      </c>
      <c r="DC146" s="33" t="s">
        <v>289</v>
      </c>
      <c r="DD146" s="33" t="s">
        <v>289</v>
      </c>
      <c r="DE146" s="33" t="s">
        <v>289</v>
      </c>
      <c r="DF146" s="33" t="s">
        <v>289</v>
      </c>
      <c r="DG146" s="33" t="s">
        <v>289</v>
      </c>
      <c r="DH146" s="33" t="s">
        <v>289</v>
      </c>
      <c r="DI146" s="33" t="s">
        <v>289</v>
      </c>
      <c r="DJ146" s="33" t="s">
        <v>289</v>
      </c>
      <c r="DK146" s="33" t="s">
        <v>289</v>
      </c>
      <c r="DL146" s="33" t="s">
        <v>289</v>
      </c>
      <c r="DM146" s="33" t="s">
        <v>289</v>
      </c>
      <c r="DN146" s="33" t="s">
        <v>289</v>
      </c>
      <c r="DO146" s="33" t="s">
        <v>289</v>
      </c>
      <c r="DP146" s="33" t="s">
        <v>289</v>
      </c>
      <c r="DQ146" s="33" t="s">
        <v>289</v>
      </c>
      <c r="DR146" s="33" t="s">
        <v>289</v>
      </c>
      <c r="DS146" s="33" t="s">
        <v>289</v>
      </c>
      <c r="DT146" s="33" t="s">
        <v>289</v>
      </c>
      <c r="DU146" s="33" t="s">
        <v>289</v>
      </c>
      <c r="DV146" s="33" t="s">
        <v>289</v>
      </c>
      <c r="DW146" s="33" t="s">
        <v>289</v>
      </c>
      <c r="DX146" s="33" t="s">
        <v>289</v>
      </c>
      <c r="DY146" s="33" t="s">
        <v>289</v>
      </c>
      <c r="DZ146" s="33" t="s">
        <v>289</v>
      </c>
      <c r="EA146" s="33" t="s">
        <v>289</v>
      </c>
      <c r="EB146" s="33" t="s">
        <v>112</v>
      </c>
      <c r="EC146" s="33" t="s">
        <v>107</v>
      </c>
      <c r="ED146" s="33" t="s">
        <v>136</v>
      </c>
      <c r="EE146" s="33" t="s">
        <v>117</v>
      </c>
      <c r="EF146" s="33" t="s">
        <v>112</v>
      </c>
      <c r="EG146" s="33" t="s">
        <v>289</v>
      </c>
      <c r="EH146" s="33" t="s">
        <v>289</v>
      </c>
      <c r="EI146" s="33" t="s">
        <v>289</v>
      </c>
      <c r="EJ146" s="33" t="s">
        <v>289</v>
      </c>
      <c r="EK146" s="33" t="s">
        <v>289</v>
      </c>
      <c r="EL146" s="33" t="s">
        <v>289</v>
      </c>
      <c r="EM146" s="33" t="s">
        <v>289</v>
      </c>
      <c r="EN146" s="33" t="s">
        <v>289</v>
      </c>
      <c r="EO146" s="33" t="s">
        <v>289</v>
      </c>
      <c r="EP146" s="33" t="s">
        <v>289</v>
      </c>
      <c r="EQ146" s="33" t="s">
        <v>289</v>
      </c>
      <c r="ER146" s="33" t="s">
        <v>289</v>
      </c>
      <c r="ES146" s="33" t="s">
        <v>289</v>
      </c>
      <c r="ET146" s="33" t="s">
        <v>289</v>
      </c>
      <c r="EU146" s="33" t="s">
        <v>289</v>
      </c>
      <c r="EV146" s="33" t="s">
        <v>289</v>
      </c>
      <c r="EW146" s="33" t="s">
        <v>289</v>
      </c>
      <c r="EX146" s="33" t="s">
        <v>289</v>
      </c>
      <c r="EY146" s="33" t="s">
        <v>289</v>
      </c>
      <c r="EZ146" s="33" t="s">
        <v>289</v>
      </c>
      <c r="FA146" s="33" t="s">
        <v>289</v>
      </c>
      <c r="FB146" s="33" t="s">
        <v>289</v>
      </c>
      <c r="FC146" s="34" t="s">
        <v>289</v>
      </c>
      <c r="FD146" s="34" t="s">
        <v>289</v>
      </c>
      <c r="FE146" s="33" t="s">
        <v>289</v>
      </c>
      <c r="FF146" s="33" t="s">
        <v>289</v>
      </c>
      <c r="FG146" s="33" t="s">
        <v>289</v>
      </c>
      <c r="FH146" s="33" t="s">
        <v>289</v>
      </c>
      <c r="FI146" s="33" t="s">
        <v>289</v>
      </c>
      <c r="FJ146" s="33" t="s">
        <v>289</v>
      </c>
      <c r="FK146" s="33" t="s">
        <v>289</v>
      </c>
      <c r="FL146" s="34" t="s">
        <v>289</v>
      </c>
      <c r="FM146" s="33" t="s">
        <v>289</v>
      </c>
      <c r="FN146" s="34" t="s">
        <v>289</v>
      </c>
      <c r="FO146" s="33" t="s">
        <v>289</v>
      </c>
      <c r="FP146" s="33" t="s">
        <v>289</v>
      </c>
      <c r="FQ146" s="33" t="s">
        <v>289</v>
      </c>
      <c r="FR146" s="33" t="s">
        <v>289</v>
      </c>
      <c r="FS146" s="33" t="s">
        <v>289</v>
      </c>
      <c r="FT146" s="33" t="s">
        <v>289</v>
      </c>
      <c r="FU146" s="33" t="s">
        <v>289</v>
      </c>
      <c r="FV146" s="33" t="s">
        <v>289</v>
      </c>
      <c r="FW146" s="33" t="s">
        <v>289</v>
      </c>
      <c r="FX146" s="33" t="s">
        <v>289</v>
      </c>
      <c r="FY146" s="33" t="s">
        <v>289</v>
      </c>
      <c r="FZ146" s="33" t="s">
        <v>289</v>
      </c>
      <c r="GA146" s="33" t="s">
        <v>289</v>
      </c>
      <c r="GB146" s="33" t="s">
        <v>289</v>
      </c>
      <c r="GC146" s="33" t="s">
        <v>289</v>
      </c>
      <c r="GD146" s="33" t="s">
        <v>289</v>
      </c>
      <c r="GE146" s="33" t="s">
        <v>289</v>
      </c>
      <c r="GF146" s="33" t="s">
        <v>289</v>
      </c>
      <c r="GG146" s="33" t="s">
        <v>289</v>
      </c>
      <c r="GH146" s="33" t="s">
        <v>289</v>
      </c>
      <c r="GI146" s="33" t="s">
        <v>289</v>
      </c>
      <c r="GJ146" s="33" t="s">
        <v>289</v>
      </c>
      <c r="GK146" s="33" t="s">
        <v>289</v>
      </c>
      <c r="GL146" s="33" t="s">
        <v>289</v>
      </c>
      <c r="GM146" s="33" t="s">
        <v>289</v>
      </c>
      <c r="GN146" s="33" t="s">
        <v>289</v>
      </c>
      <c r="GO146" s="33" t="s">
        <v>289</v>
      </c>
      <c r="GP146" s="33" t="s">
        <v>289</v>
      </c>
      <c r="GQ146" s="33" t="s">
        <v>289</v>
      </c>
      <c r="GR146" s="33" t="s">
        <v>289</v>
      </c>
      <c r="GS146" s="33" t="s">
        <v>289</v>
      </c>
      <c r="GT146" s="33" t="s">
        <v>289</v>
      </c>
      <c r="GU146" s="33" t="s">
        <v>289</v>
      </c>
      <c r="GV146" s="33" t="s">
        <v>289</v>
      </c>
      <c r="GW146" s="33" t="s">
        <v>289</v>
      </c>
      <c r="GX146" s="33" t="s">
        <v>289</v>
      </c>
      <c r="GY146" s="33" t="s">
        <v>289</v>
      </c>
      <c r="GZ146" s="33" t="s">
        <v>289</v>
      </c>
      <c r="HA146" s="33" t="s">
        <v>289</v>
      </c>
      <c r="HB146" s="33" t="s">
        <v>289</v>
      </c>
      <c r="HC146" s="33" t="s">
        <v>289</v>
      </c>
      <c r="HD146" s="33" t="s">
        <v>289</v>
      </c>
      <c r="HE146" s="33" t="s">
        <v>289</v>
      </c>
      <c r="HF146" s="33" t="s">
        <v>289</v>
      </c>
      <c r="HG146" s="33" t="s">
        <v>289</v>
      </c>
      <c r="HH146" s="33" t="s">
        <v>289</v>
      </c>
      <c r="HI146" s="33" t="s">
        <v>289</v>
      </c>
      <c r="HJ146" s="33" t="s">
        <v>289</v>
      </c>
      <c r="HK146" s="33" t="s">
        <v>289</v>
      </c>
      <c r="HL146" s="33" t="s">
        <v>289</v>
      </c>
      <c r="HM146" s="33" t="s">
        <v>289</v>
      </c>
      <c r="HN146" s="33" t="s">
        <v>289</v>
      </c>
      <c r="HO146" s="33" t="s">
        <v>289</v>
      </c>
      <c r="HP146" s="33" t="s">
        <v>289</v>
      </c>
      <c r="HQ146" s="33" t="s">
        <v>289</v>
      </c>
      <c r="HR146" s="33" t="s">
        <v>289</v>
      </c>
      <c r="HS146" s="33" t="s">
        <v>289</v>
      </c>
      <c r="HT146" s="33" t="s">
        <v>289</v>
      </c>
      <c r="HU146" s="33" t="s">
        <v>289</v>
      </c>
      <c r="HV146" s="33" t="s">
        <v>289</v>
      </c>
      <c r="HW146" s="33" t="s">
        <v>289</v>
      </c>
      <c r="HX146" s="33" t="s">
        <v>289</v>
      </c>
      <c r="HY146" s="33" t="s">
        <v>289</v>
      </c>
      <c r="HZ146" s="33" t="s">
        <v>289</v>
      </c>
      <c r="IA146" s="33" t="s">
        <v>289</v>
      </c>
      <c r="IB146" s="33" t="s">
        <v>289</v>
      </c>
      <c r="IC146" s="33" t="s">
        <v>289</v>
      </c>
      <c r="ID146" s="33" t="s">
        <v>289</v>
      </c>
      <c r="IE146" s="33" t="s">
        <v>289</v>
      </c>
      <c r="IF146" s="33" t="s">
        <v>289</v>
      </c>
      <c r="IG146" s="33" t="s">
        <v>289</v>
      </c>
      <c r="IH146" s="33" t="s">
        <v>289</v>
      </c>
      <c r="II146" s="33" t="s">
        <v>289</v>
      </c>
      <c r="IJ146" s="33" t="s">
        <v>289</v>
      </c>
      <c r="IK146" s="33" t="s">
        <v>289</v>
      </c>
      <c r="IL146" s="33" t="s">
        <v>289</v>
      </c>
      <c r="IM146" s="33" t="s">
        <v>289</v>
      </c>
      <c r="IN146" s="33" t="s">
        <v>289</v>
      </c>
      <c r="IO146" s="33" t="s">
        <v>289</v>
      </c>
      <c r="IP146" s="33" t="s">
        <v>289</v>
      </c>
      <c r="IQ146" s="33" t="s">
        <v>289</v>
      </c>
      <c r="IR146" s="33"/>
      <c r="IS146" s="33"/>
      <c r="IT146" s="33"/>
      <c r="IU146" s="33"/>
      <c r="IV146" s="33"/>
      <c r="IW146" s="33" t="s">
        <v>289</v>
      </c>
      <c r="IX146" s="33" t="s">
        <v>289</v>
      </c>
      <c r="IY146" s="33">
        <v>153984674</v>
      </c>
      <c r="IZ146" s="33" t="s">
        <v>3147</v>
      </c>
      <c r="JA146" s="33" t="s">
        <v>3148</v>
      </c>
      <c r="JB146" s="33" t="s">
        <v>289</v>
      </c>
      <c r="JC146" s="33">
        <v>95</v>
      </c>
    </row>
    <row r="147" spans="2:263" x14ac:dyDescent="0.35">
      <c r="B147" s="33" t="s">
        <v>3151</v>
      </c>
      <c r="C147" s="33" t="s">
        <v>3149</v>
      </c>
      <c r="D147" s="33" t="s">
        <v>3150</v>
      </c>
      <c r="E147" s="33" t="s">
        <v>2420</v>
      </c>
      <c r="F147" s="33"/>
      <c r="G147" s="33"/>
      <c r="H147" s="33" t="s">
        <v>289</v>
      </c>
      <c r="I147" s="33" t="s">
        <v>2359</v>
      </c>
      <c r="J147" s="33" t="s">
        <v>104</v>
      </c>
      <c r="K147" s="33" t="s">
        <v>289</v>
      </c>
      <c r="L147" s="33" t="s">
        <v>105</v>
      </c>
      <c r="M147" s="33" t="s">
        <v>104</v>
      </c>
      <c r="N147" s="33" t="s">
        <v>104</v>
      </c>
      <c r="O147" s="33" t="s">
        <v>2594</v>
      </c>
      <c r="P147" s="33" t="s">
        <v>289</v>
      </c>
      <c r="Q147" s="33" t="s">
        <v>107</v>
      </c>
      <c r="R147" s="33" t="s">
        <v>839</v>
      </c>
      <c r="S147" s="33" t="s">
        <v>1646</v>
      </c>
      <c r="T147" s="33" t="s">
        <v>611</v>
      </c>
      <c r="U147" s="33" t="s">
        <v>839</v>
      </c>
      <c r="V147" s="33" t="s">
        <v>1645</v>
      </c>
      <c r="W147" s="33" t="s">
        <v>1646</v>
      </c>
      <c r="X147" s="33" t="s">
        <v>2595</v>
      </c>
      <c r="Y147" s="33" t="s">
        <v>289</v>
      </c>
      <c r="Z147" s="34" t="s">
        <v>2595</v>
      </c>
      <c r="AA147" s="33" t="s">
        <v>2596</v>
      </c>
      <c r="AB147" s="33" t="s">
        <v>289</v>
      </c>
      <c r="AC147" s="34" t="s">
        <v>2596</v>
      </c>
      <c r="AD147" s="33" t="s">
        <v>2326</v>
      </c>
      <c r="AE147" s="33" t="s">
        <v>2597</v>
      </c>
      <c r="AF147" s="33" t="s">
        <v>289</v>
      </c>
      <c r="AG147" s="33" t="s">
        <v>289</v>
      </c>
      <c r="AH147" s="33" t="s">
        <v>2327</v>
      </c>
      <c r="AI147" s="33" t="s">
        <v>112</v>
      </c>
      <c r="AJ147" s="33" t="s">
        <v>289</v>
      </c>
      <c r="AK147" s="33" t="s">
        <v>112</v>
      </c>
      <c r="AL147" s="33" t="s">
        <v>289</v>
      </c>
      <c r="AM147" s="33" t="s">
        <v>2328</v>
      </c>
      <c r="AN147" s="33" t="s">
        <v>289</v>
      </c>
      <c r="AO147" s="33" t="s">
        <v>289</v>
      </c>
      <c r="AP147" s="33" t="s">
        <v>2350</v>
      </c>
      <c r="AQ147" s="33" t="s">
        <v>289</v>
      </c>
      <c r="AR147" s="33" t="s">
        <v>137</v>
      </c>
      <c r="AS147" s="33">
        <v>0</v>
      </c>
      <c r="AT147" s="33">
        <v>1</v>
      </c>
      <c r="AU147" s="33">
        <v>0</v>
      </c>
      <c r="AV147" s="33" t="s">
        <v>138</v>
      </c>
      <c r="AW147" s="33" t="s">
        <v>2330</v>
      </c>
      <c r="AX147" s="33" t="s">
        <v>2598</v>
      </c>
      <c r="AY147" s="33">
        <v>1</v>
      </c>
      <c r="AZ147" s="33">
        <v>0</v>
      </c>
      <c r="BA147" s="33">
        <v>0</v>
      </c>
      <c r="BB147" s="33">
        <v>1</v>
      </c>
      <c r="BC147" s="33">
        <v>0</v>
      </c>
      <c r="BD147" s="33">
        <v>0</v>
      </c>
      <c r="BE147" s="33">
        <v>0</v>
      </c>
      <c r="BF147" s="33">
        <v>0</v>
      </c>
      <c r="BG147" s="33">
        <v>0</v>
      </c>
      <c r="BH147" s="33">
        <v>0</v>
      </c>
      <c r="BI147" s="33" t="s">
        <v>289</v>
      </c>
      <c r="BJ147" s="33" t="s">
        <v>135</v>
      </c>
      <c r="BK147" s="33" t="s">
        <v>2331</v>
      </c>
      <c r="BL147" s="33" t="s">
        <v>289</v>
      </c>
      <c r="BM147" s="33" t="s">
        <v>289</v>
      </c>
      <c r="BN147" s="33" t="s">
        <v>289</v>
      </c>
      <c r="BO147" s="33" t="s">
        <v>289</v>
      </c>
      <c r="BP147" s="33" t="s">
        <v>289</v>
      </c>
      <c r="BQ147" s="33" t="s">
        <v>289</v>
      </c>
      <c r="BR147" s="33" t="s">
        <v>289</v>
      </c>
      <c r="BS147" s="33" t="s">
        <v>289</v>
      </c>
      <c r="BT147" s="33" t="s">
        <v>289</v>
      </c>
      <c r="BU147" s="33" t="s">
        <v>289</v>
      </c>
      <c r="BV147" s="33" t="s">
        <v>289</v>
      </c>
      <c r="BW147" s="33" t="s">
        <v>289</v>
      </c>
      <c r="BX147" s="33" t="s">
        <v>289</v>
      </c>
      <c r="BY147" s="33" t="s">
        <v>289</v>
      </c>
      <c r="BZ147" s="33" t="s">
        <v>289</v>
      </c>
      <c r="CA147" s="33" t="s">
        <v>289</v>
      </c>
      <c r="CB147" s="33" t="s">
        <v>289</v>
      </c>
      <c r="CC147" s="33" t="s">
        <v>289</v>
      </c>
      <c r="CD147" s="33" t="s">
        <v>289</v>
      </c>
      <c r="CE147" s="33" t="s">
        <v>289</v>
      </c>
      <c r="CF147" s="33" t="s">
        <v>289</v>
      </c>
      <c r="CG147" s="33" t="s">
        <v>289</v>
      </c>
      <c r="CH147" s="33" t="s">
        <v>289</v>
      </c>
      <c r="CI147" s="33" t="s">
        <v>289</v>
      </c>
      <c r="CJ147" s="33" t="s">
        <v>289</v>
      </c>
      <c r="CK147" s="33" t="s">
        <v>289</v>
      </c>
      <c r="CL147" s="33" t="s">
        <v>289</v>
      </c>
      <c r="CM147" s="33" t="s">
        <v>289</v>
      </c>
      <c r="CN147" s="33" t="s">
        <v>289</v>
      </c>
      <c r="CO147" s="33" t="s">
        <v>289</v>
      </c>
      <c r="CP147" s="33" t="s">
        <v>289</v>
      </c>
      <c r="CQ147" s="33" t="s">
        <v>289</v>
      </c>
      <c r="CR147" s="33" t="s">
        <v>289</v>
      </c>
      <c r="CS147" s="33" t="s">
        <v>289</v>
      </c>
      <c r="CT147" s="33" t="s">
        <v>289</v>
      </c>
      <c r="CU147" s="33" t="s">
        <v>289</v>
      </c>
      <c r="CV147" s="33" t="s">
        <v>289</v>
      </c>
      <c r="CW147" s="33" t="s">
        <v>289</v>
      </c>
      <c r="CX147" s="33" t="s">
        <v>289</v>
      </c>
      <c r="CY147" s="33" t="s">
        <v>289</v>
      </c>
      <c r="CZ147" s="33" t="s">
        <v>289</v>
      </c>
      <c r="DA147" s="33" t="s">
        <v>289</v>
      </c>
      <c r="DB147" s="33" t="s">
        <v>289</v>
      </c>
      <c r="DC147" s="33" t="s">
        <v>289</v>
      </c>
      <c r="DD147" s="33" t="s">
        <v>289</v>
      </c>
      <c r="DE147" s="33" t="s">
        <v>289</v>
      </c>
      <c r="DF147" s="33" t="s">
        <v>289</v>
      </c>
      <c r="DG147" s="33" t="s">
        <v>289</v>
      </c>
      <c r="DH147" s="33" t="s">
        <v>289</v>
      </c>
      <c r="DI147" s="33" t="s">
        <v>289</v>
      </c>
      <c r="DJ147" s="33" t="s">
        <v>289</v>
      </c>
      <c r="DK147" s="33" t="s">
        <v>289</v>
      </c>
      <c r="DL147" s="33" t="s">
        <v>289</v>
      </c>
      <c r="DM147" s="33" t="s">
        <v>289</v>
      </c>
      <c r="DN147" s="33" t="s">
        <v>289</v>
      </c>
      <c r="DO147" s="33" t="s">
        <v>289</v>
      </c>
      <c r="DP147" s="33" t="s">
        <v>289</v>
      </c>
      <c r="DQ147" s="33" t="s">
        <v>289</v>
      </c>
      <c r="DR147" s="33" t="s">
        <v>289</v>
      </c>
      <c r="DS147" s="33" t="s">
        <v>289</v>
      </c>
      <c r="DT147" s="33" t="s">
        <v>289</v>
      </c>
      <c r="DU147" s="33" t="s">
        <v>289</v>
      </c>
      <c r="DV147" s="33" t="s">
        <v>289</v>
      </c>
      <c r="DW147" s="33" t="s">
        <v>289</v>
      </c>
      <c r="DX147" s="33" t="s">
        <v>289</v>
      </c>
      <c r="DY147" s="33" t="s">
        <v>289</v>
      </c>
      <c r="DZ147" s="33" t="s">
        <v>289</v>
      </c>
      <c r="EA147" s="33" t="s">
        <v>289</v>
      </c>
      <c r="EB147" s="33" t="s">
        <v>289</v>
      </c>
      <c r="EC147" s="33" t="s">
        <v>289</v>
      </c>
      <c r="ED147" s="33" t="s">
        <v>289</v>
      </c>
      <c r="EE147" s="33" t="s">
        <v>289</v>
      </c>
      <c r="EF147" s="33" t="s">
        <v>289</v>
      </c>
      <c r="EG147" s="33" t="s">
        <v>2415</v>
      </c>
      <c r="EH147" s="33">
        <v>0</v>
      </c>
      <c r="EI147" s="33">
        <v>1</v>
      </c>
      <c r="EJ147" s="33">
        <v>1</v>
      </c>
      <c r="EK147" s="33">
        <v>1</v>
      </c>
      <c r="EL147" s="33">
        <v>1</v>
      </c>
      <c r="EM147" s="33">
        <v>0</v>
      </c>
      <c r="EN147" s="33">
        <v>1</v>
      </c>
      <c r="EO147" s="33">
        <v>0</v>
      </c>
      <c r="EP147" s="33" t="s">
        <v>289</v>
      </c>
      <c r="EQ147" s="33" t="s">
        <v>289</v>
      </c>
      <c r="ER147" s="33" t="s">
        <v>289</v>
      </c>
      <c r="ES147" s="33" t="s">
        <v>289</v>
      </c>
      <c r="ET147" s="33" t="s">
        <v>289</v>
      </c>
      <c r="EU147" s="33" t="s">
        <v>289</v>
      </c>
      <c r="EV147" s="33">
        <v>10</v>
      </c>
      <c r="EW147" s="33" t="s">
        <v>112</v>
      </c>
      <c r="EX147" s="33" t="s">
        <v>112</v>
      </c>
      <c r="EY147" s="33">
        <v>125</v>
      </c>
      <c r="EZ147" s="33" t="s">
        <v>289</v>
      </c>
      <c r="FA147" s="33" t="s">
        <v>289</v>
      </c>
      <c r="FB147" s="33" t="s">
        <v>289</v>
      </c>
      <c r="FC147" s="34">
        <v>125</v>
      </c>
      <c r="FD147" s="34" t="s">
        <v>112</v>
      </c>
      <c r="FE147" s="33">
        <v>50</v>
      </c>
      <c r="FF147" s="33" t="s">
        <v>112</v>
      </c>
      <c r="FG147" s="33" t="s">
        <v>112</v>
      </c>
      <c r="FH147" s="33">
        <v>75</v>
      </c>
      <c r="FI147" s="33" t="s">
        <v>289</v>
      </c>
      <c r="FJ147" s="33" t="s">
        <v>289</v>
      </c>
      <c r="FK147" s="33" t="s">
        <v>289</v>
      </c>
      <c r="FL147" s="34">
        <v>75</v>
      </c>
      <c r="FM147" s="33" t="s">
        <v>112</v>
      </c>
      <c r="FN147" s="34" t="s">
        <v>289</v>
      </c>
      <c r="FO147" s="33" t="s">
        <v>289</v>
      </c>
      <c r="FP147" s="33" t="s">
        <v>289</v>
      </c>
      <c r="FQ147" s="33" t="s">
        <v>289</v>
      </c>
      <c r="FR147" s="33" t="s">
        <v>289</v>
      </c>
      <c r="FS147" s="33" t="s">
        <v>289</v>
      </c>
      <c r="FT147" s="33" t="s">
        <v>289</v>
      </c>
      <c r="FU147" s="33" t="s">
        <v>289</v>
      </c>
      <c r="FV147" s="33" t="s">
        <v>289</v>
      </c>
      <c r="FW147" s="33" t="s">
        <v>289</v>
      </c>
      <c r="FX147" s="33" t="s">
        <v>289</v>
      </c>
      <c r="FY147" s="33" t="s">
        <v>112</v>
      </c>
      <c r="FZ147" s="33">
        <v>20</v>
      </c>
      <c r="GA147" s="33" t="s">
        <v>289</v>
      </c>
      <c r="GB147" s="33" t="s">
        <v>289</v>
      </c>
      <c r="GC147" s="33">
        <v>20</v>
      </c>
      <c r="GD147" s="33" t="s">
        <v>112</v>
      </c>
      <c r="GE147" s="33" t="s">
        <v>117</v>
      </c>
      <c r="GF147" s="33" t="s">
        <v>289</v>
      </c>
      <c r="GG147" s="33" t="s">
        <v>289</v>
      </c>
      <c r="GH147" s="33" t="s">
        <v>289</v>
      </c>
      <c r="GI147" s="33" t="s">
        <v>289</v>
      </c>
      <c r="GJ147" s="33" t="s">
        <v>289</v>
      </c>
      <c r="GK147" s="33" t="s">
        <v>289</v>
      </c>
      <c r="GL147" s="33" t="s">
        <v>289</v>
      </c>
      <c r="GM147" s="33" t="s">
        <v>289</v>
      </c>
      <c r="GN147" s="33" t="s">
        <v>289</v>
      </c>
      <c r="GO147" s="33" t="s">
        <v>289</v>
      </c>
      <c r="GP147" s="33" t="s">
        <v>289</v>
      </c>
      <c r="GQ147" s="33" t="s">
        <v>289</v>
      </c>
      <c r="GR147" s="33" t="s">
        <v>289</v>
      </c>
      <c r="GS147" s="33" t="s">
        <v>289</v>
      </c>
      <c r="GT147" s="33" t="s">
        <v>289</v>
      </c>
      <c r="GU147" s="33" t="s">
        <v>289</v>
      </c>
      <c r="GV147" s="33" t="s">
        <v>289</v>
      </c>
      <c r="GW147" s="33" t="s">
        <v>289</v>
      </c>
      <c r="GX147" s="33" t="s">
        <v>289</v>
      </c>
      <c r="GY147" s="33" t="s">
        <v>289</v>
      </c>
      <c r="GZ147" s="33" t="s">
        <v>289</v>
      </c>
      <c r="HA147" s="33" t="s">
        <v>289</v>
      </c>
      <c r="HB147" s="33" t="s">
        <v>289</v>
      </c>
      <c r="HC147" s="33" t="s">
        <v>289</v>
      </c>
      <c r="HD147" s="33" t="s">
        <v>289</v>
      </c>
      <c r="HE147" s="33" t="s">
        <v>289</v>
      </c>
      <c r="HF147" s="33" t="s">
        <v>289</v>
      </c>
      <c r="HG147" s="33" t="s">
        <v>112</v>
      </c>
      <c r="HH147" s="33" t="s">
        <v>126</v>
      </c>
      <c r="HI147" s="33" t="s">
        <v>218</v>
      </c>
      <c r="HJ147" s="33" t="s">
        <v>112</v>
      </c>
      <c r="HK147" s="33" t="s">
        <v>112</v>
      </c>
      <c r="HL147" s="33" t="s">
        <v>289</v>
      </c>
      <c r="HM147" s="33" t="s">
        <v>289</v>
      </c>
      <c r="HN147" s="33" t="s">
        <v>289</v>
      </c>
      <c r="HO147" s="33" t="s">
        <v>289</v>
      </c>
      <c r="HP147" s="33" t="s">
        <v>289</v>
      </c>
      <c r="HQ147" s="33" t="s">
        <v>289</v>
      </c>
      <c r="HR147" s="33" t="s">
        <v>289</v>
      </c>
      <c r="HS147" s="33" t="s">
        <v>289</v>
      </c>
      <c r="HT147" s="33" t="s">
        <v>289</v>
      </c>
      <c r="HU147" s="33" t="s">
        <v>289</v>
      </c>
      <c r="HV147" s="33" t="s">
        <v>289</v>
      </c>
      <c r="HW147" s="33" t="s">
        <v>289</v>
      </c>
      <c r="HX147" s="33" t="s">
        <v>289</v>
      </c>
      <c r="HY147" s="33" t="s">
        <v>289</v>
      </c>
      <c r="HZ147" s="33" t="s">
        <v>289</v>
      </c>
      <c r="IA147" s="33" t="s">
        <v>289</v>
      </c>
      <c r="IB147" s="33" t="s">
        <v>289</v>
      </c>
      <c r="IC147" s="33" t="s">
        <v>289</v>
      </c>
      <c r="ID147" s="33" t="s">
        <v>289</v>
      </c>
      <c r="IE147" s="33" t="s">
        <v>289</v>
      </c>
      <c r="IF147" s="33" t="s">
        <v>289</v>
      </c>
      <c r="IG147" s="33" t="s">
        <v>289</v>
      </c>
      <c r="IH147" s="33" t="s">
        <v>289</v>
      </c>
      <c r="II147" s="33" t="s">
        <v>289</v>
      </c>
      <c r="IJ147" s="33" t="s">
        <v>289</v>
      </c>
      <c r="IK147" s="33" t="s">
        <v>289</v>
      </c>
      <c r="IL147" s="33" t="s">
        <v>289</v>
      </c>
      <c r="IM147" s="33" t="s">
        <v>289</v>
      </c>
      <c r="IN147" s="33" t="s">
        <v>289</v>
      </c>
      <c r="IO147" s="33" t="s">
        <v>289</v>
      </c>
      <c r="IP147" s="33" t="s">
        <v>289</v>
      </c>
      <c r="IQ147" s="33" t="s">
        <v>289</v>
      </c>
      <c r="IR147" s="33"/>
      <c r="IS147" s="33"/>
      <c r="IT147" s="33"/>
      <c r="IU147" s="33"/>
      <c r="IV147" s="33"/>
      <c r="IW147" s="33" t="s">
        <v>289</v>
      </c>
      <c r="IX147" s="33" t="s">
        <v>289</v>
      </c>
      <c r="IY147" s="33">
        <v>153984704</v>
      </c>
      <c r="IZ147" s="33" t="s">
        <v>3151</v>
      </c>
      <c r="JA147" s="33" t="s">
        <v>3152</v>
      </c>
      <c r="JB147" s="33" t="s">
        <v>289</v>
      </c>
      <c r="JC147" s="33">
        <v>99</v>
      </c>
    </row>
    <row r="148" spans="2:263" x14ac:dyDescent="0.35">
      <c r="B148" s="33" t="s">
        <v>3156</v>
      </c>
      <c r="C148" s="33" t="s">
        <v>3153</v>
      </c>
      <c r="D148" s="33" t="s">
        <v>3154</v>
      </c>
      <c r="E148" s="33" t="s">
        <v>2420</v>
      </c>
      <c r="F148" s="33"/>
      <c r="G148" s="33"/>
      <c r="H148" s="33" t="s">
        <v>289</v>
      </c>
      <c r="I148" s="33" t="s">
        <v>2359</v>
      </c>
      <c r="J148" s="33" t="s">
        <v>104</v>
      </c>
      <c r="K148" s="33" t="s">
        <v>289</v>
      </c>
      <c r="L148" s="33" t="s">
        <v>105</v>
      </c>
      <c r="M148" s="33" t="s">
        <v>104</v>
      </c>
      <c r="N148" s="33" t="s">
        <v>104</v>
      </c>
      <c r="O148" s="33" t="s">
        <v>2594</v>
      </c>
      <c r="P148" s="33" t="s">
        <v>289</v>
      </c>
      <c r="Q148" s="33" t="s">
        <v>107</v>
      </c>
      <c r="R148" s="33" t="s">
        <v>839</v>
      </c>
      <c r="S148" s="33" t="s">
        <v>1646</v>
      </c>
      <c r="T148" s="33" t="s">
        <v>611</v>
      </c>
      <c r="U148" s="33" t="s">
        <v>839</v>
      </c>
      <c r="V148" s="33" t="s">
        <v>1645</v>
      </c>
      <c r="W148" s="33" t="s">
        <v>1646</v>
      </c>
      <c r="X148" s="33" t="s">
        <v>2595</v>
      </c>
      <c r="Y148" s="33" t="s">
        <v>289</v>
      </c>
      <c r="Z148" s="34" t="s">
        <v>2595</v>
      </c>
      <c r="AA148" s="33" t="s">
        <v>2596</v>
      </c>
      <c r="AB148" s="33" t="s">
        <v>289</v>
      </c>
      <c r="AC148" s="34" t="s">
        <v>2596</v>
      </c>
      <c r="AD148" s="33" t="s">
        <v>2326</v>
      </c>
      <c r="AE148" s="33" t="s">
        <v>2597</v>
      </c>
      <c r="AF148" s="33" t="s">
        <v>289</v>
      </c>
      <c r="AG148" s="33" t="s">
        <v>289</v>
      </c>
      <c r="AH148" s="33" t="s">
        <v>2327</v>
      </c>
      <c r="AI148" s="33" t="s">
        <v>112</v>
      </c>
      <c r="AJ148" s="33" t="s">
        <v>289</v>
      </c>
      <c r="AK148" s="33" t="s">
        <v>112</v>
      </c>
      <c r="AL148" s="33" t="s">
        <v>289</v>
      </c>
      <c r="AM148" s="33" t="s">
        <v>2340</v>
      </c>
      <c r="AN148" s="33" t="s">
        <v>289</v>
      </c>
      <c r="AO148" s="33" t="s">
        <v>289</v>
      </c>
      <c r="AP148" s="33" t="s">
        <v>2350</v>
      </c>
      <c r="AQ148" s="33" t="s">
        <v>289</v>
      </c>
      <c r="AR148" s="33" t="s">
        <v>2370</v>
      </c>
      <c r="AS148" s="33">
        <v>1</v>
      </c>
      <c r="AT148" s="33">
        <v>1</v>
      </c>
      <c r="AU148" s="33">
        <v>0</v>
      </c>
      <c r="AV148" s="33" t="s">
        <v>113</v>
      </c>
      <c r="AW148" s="33" t="s">
        <v>2351</v>
      </c>
      <c r="AX148" s="33" t="s">
        <v>2598</v>
      </c>
      <c r="AY148" s="33">
        <v>1</v>
      </c>
      <c r="AZ148" s="33">
        <v>0</v>
      </c>
      <c r="BA148" s="33">
        <v>0</v>
      </c>
      <c r="BB148" s="33">
        <v>1</v>
      </c>
      <c r="BC148" s="33">
        <v>0</v>
      </c>
      <c r="BD148" s="33">
        <v>0</v>
      </c>
      <c r="BE148" s="33">
        <v>0</v>
      </c>
      <c r="BF148" s="33">
        <v>0</v>
      </c>
      <c r="BG148" s="33">
        <v>0</v>
      </c>
      <c r="BH148" s="33">
        <v>0</v>
      </c>
      <c r="BI148" s="33" t="s">
        <v>289</v>
      </c>
      <c r="BJ148" s="33" t="s">
        <v>135</v>
      </c>
      <c r="BK148" s="33" t="s">
        <v>2331</v>
      </c>
      <c r="BL148" s="33" t="s">
        <v>3155</v>
      </c>
      <c r="BM148" s="33">
        <v>0</v>
      </c>
      <c r="BN148" s="33">
        <v>1</v>
      </c>
      <c r="BO148" s="33">
        <v>0</v>
      </c>
      <c r="BP148" s="33">
        <v>1</v>
      </c>
      <c r="BQ148" s="33">
        <v>1</v>
      </c>
      <c r="BR148" s="33">
        <v>0</v>
      </c>
      <c r="BS148" s="33">
        <v>1</v>
      </c>
      <c r="BT148" s="33">
        <v>0</v>
      </c>
      <c r="BU148" s="33" t="s">
        <v>2353</v>
      </c>
      <c r="BV148" s="33" t="s">
        <v>289</v>
      </c>
      <c r="BW148" s="33" t="s">
        <v>289</v>
      </c>
      <c r="BX148" s="33" t="s">
        <v>289</v>
      </c>
      <c r="BY148" s="33">
        <v>225</v>
      </c>
      <c r="BZ148" s="33">
        <v>86.538461538461505</v>
      </c>
      <c r="CA148" s="33" t="s">
        <v>112</v>
      </c>
      <c r="CB148" s="33" t="s">
        <v>289</v>
      </c>
      <c r="CC148" s="33" t="s">
        <v>289</v>
      </c>
      <c r="CD148" s="33" t="s">
        <v>289</v>
      </c>
      <c r="CE148" s="33">
        <v>250</v>
      </c>
      <c r="CF148" s="33">
        <v>86.2068965517241</v>
      </c>
      <c r="CG148" s="33" t="s">
        <v>112</v>
      </c>
      <c r="CH148" s="33">
        <v>500</v>
      </c>
      <c r="CI148" s="33">
        <v>208.333333333333</v>
      </c>
      <c r="CJ148" s="33" t="s">
        <v>112</v>
      </c>
      <c r="CK148" s="33" t="s">
        <v>289</v>
      </c>
      <c r="CL148" s="33" t="s">
        <v>289</v>
      </c>
      <c r="CM148" s="33" t="s">
        <v>289</v>
      </c>
      <c r="CN148" s="33" t="s">
        <v>112</v>
      </c>
      <c r="CO148" s="33">
        <v>650</v>
      </c>
      <c r="CP148" s="33" t="s">
        <v>289</v>
      </c>
      <c r="CQ148" s="33" t="s">
        <v>289</v>
      </c>
      <c r="CR148" s="33" t="s">
        <v>289</v>
      </c>
      <c r="CS148" s="33" t="s">
        <v>289</v>
      </c>
      <c r="CT148" s="33" t="s">
        <v>289</v>
      </c>
      <c r="CU148" s="33" t="s">
        <v>289</v>
      </c>
      <c r="CV148" s="33" t="s">
        <v>176</v>
      </c>
      <c r="CW148" s="33">
        <v>650</v>
      </c>
      <c r="CX148" s="33" t="s">
        <v>112</v>
      </c>
      <c r="CY148" s="33" t="s">
        <v>117</v>
      </c>
      <c r="CZ148" s="33" t="s">
        <v>289</v>
      </c>
      <c r="DA148" s="33" t="s">
        <v>289</v>
      </c>
      <c r="DB148" s="33" t="s">
        <v>289</v>
      </c>
      <c r="DC148" s="33" t="s">
        <v>289</v>
      </c>
      <c r="DD148" s="33" t="s">
        <v>289</v>
      </c>
      <c r="DE148" s="33" t="s">
        <v>289</v>
      </c>
      <c r="DF148" s="33" t="s">
        <v>289</v>
      </c>
      <c r="DG148" s="33" t="s">
        <v>289</v>
      </c>
      <c r="DH148" s="33" t="s">
        <v>289</v>
      </c>
      <c r="DI148" s="33" t="s">
        <v>289</v>
      </c>
      <c r="DJ148" s="33" t="s">
        <v>289</v>
      </c>
      <c r="DK148" s="33" t="s">
        <v>289</v>
      </c>
      <c r="DL148" s="33" t="s">
        <v>289</v>
      </c>
      <c r="DM148" s="33" t="s">
        <v>289</v>
      </c>
      <c r="DN148" s="33" t="s">
        <v>289</v>
      </c>
      <c r="DO148" s="33" t="s">
        <v>289</v>
      </c>
      <c r="DP148" s="33" t="s">
        <v>289</v>
      </c>
      <c r="DQ148" s="33" t="s">
        <v>289</v>
      </c>
      <c r="DR148" s="33" t="s">
        <v>289</v>
      </c>
      <c r="DS148" s="33" t="s">
        <v>289</v>
      </c>
      <c r="DT148" s="33" t="s">
        <v>289</v>
      </c>
      <c r="DU148" s="33" t="s">
        <v>289</v>
      </c>
      <c r="DV148" s="33" t="s">
        <v>289</v>
      </c>
      <c r="DW148" s="33" t="s">
        <v>289</v>
      </c>
      <c r="DX148" s="33" t="s">
        <v>289</v>
      </c>
      <c r="DY148" s="33" t="s">
        <v>289</v>
      </c>
      <c r="DZ148" s="33" t="s">
        <v>289</v>
      </c>
      <c r="EA148" s="33" t="s">
        <v>289</v>
      </c>
      <c r="EB148" s="33" t="s">
        <v>112</v>
      </c>
      <c r="EC148" s="33" t="s">
        <v>107</v>
      </c>
      <c r="ED148" s="33" t="s">
        <v>212</v>
      </c>
      <c r="EE148" s="33" t="s">
        <v>117</v>
      </c>
      <c r="EF148" s="33" t="s">
        <v>117</v>
      </c>
      <c r="EG148" s="33" t="s">
        <v>123</v>
      </c>
      <c r="EH148" s="33">
        <v>1</v>
      </c>
      <c r="EI148" s="33">
        <v>0</v>
      </c>
      <c r="EJ148" s="33">
        <v>0</v>
      </c>
      <c r="EK148" s="33">
        <v>0</v>
      </c>
      <c r="EL148" s="33">
        <v>0</v>
      </c>
      <c r="EM148" s="33">
        <v>0</v>
      </c>
      <c r="EN148" s="33">
        <v>0</v>
      </c>
      <c r="EO148" s="33">
        <v>0</v>
      </c>
      <c r="EP148" s="33" t="s">
        <v>112</v>
      </c>
      <c r="EQ148" s="33">
        <v>25</v>
      </c>
      <c r="ER148" s="33" t="s">
        <v>289</v>
      </c>
      <c r="ES148" s="33" t="s">
        <v>289</v>
      </c>
      <c r="ET148" s="33">
        <v>25</v>
      </c>
      <c r="EU148" s="33" t="s">
        <v>117</v>
      </c>
      <c r="EV148" s="33" t="s">
        <v>289</v>
      </c>
      <c r="EW148" s="33" t="s">
        <v>289</v>
      </c>
      <c r="EX148" s="33" t="s">
        <v>289</v>
      </c>
      <c r="EY148" s="33" t="s">
        <v>289</v>
      </c>
      <c r="EZ148" s="33" t="s">
        <v>289</v>
      </c>
      <c r="FA148" s="33" t="s">
        <v>289</v>
      </c>
      <c r="FB148" s="33" t="s">
        <v>289</v>
      </c>
      <c r="FC148" s="34" t="s">
        <v>289</v>
      </c>
      <c r="FD148" s="34" t="s">
        <v>289</v>
      </c>
      <c r="FE148" s="33" t="s">
        <v>289</v>
      </c>
      <c r="FF148" s="33" t="s">
        <v>289</v>
      </c>
      <c r="FG148" s="33" t="s">
        <v>289</v>
      </c>
      <c r="FH148" s="33" t="s">
        <v>289</v>
      </c>
      <c r="FI148" s="33" t="s">
        <v>289</v>
      </c>
      <c r="FJ148" s="33" t="s">
        <v>289</v>
      </c>
      <c r="FK148" s="33" t="s">
        <v>289</v>
      </c>
      <c r="FL148" s="34" t="s">
        <v>289</v>
      </c>
      <c r="FM148" s="33" t="s">
        <v>289</v>
      </c>
      <c r="FN148" s="34" t="s">
        <v>289</v>
      </c>
      <c r="FO148" s="33" t="s">
        <v>289</v>
      </c>
      <c r="FP148" s="33" t="s">
        <v>289</v>
      </c>
      <c r="FQ148" s="33" t="s">
        <v>289</v>
      </c>
      <c r="FR148" s="33" t="s">
        <v>289</v>
      </c>
      <c r="FS148" s="33" t="s">
        <v>289</v>
      </c>
      <c r="FT148" s="33" t="s">
        <v>289</v>
      </c>
      <c r="FU148" s="33" t="s">
        <v>289</v>
      </c>
      <c r="FV148" s="33" t="s">
        <v>289</v>
      </c>
      <c r="FW148" s="33" t="s">
        <v>289</v>
      </c>
      <c r="FX148" s="33" t="s">
        <v>289</v>
      </c>
      <c r="FY148" s="33" t="s">
        <v>289</v>
      </c>
      <c r="FZ148" s="33" t="s">
        <v>289</v>
      </c>
      <c r="GA148" s="33" t="s">
        <v>289</v>
      </c>
      <c r="GB148" s="33" t="s">
        <v>289</v>
      </c>
      <c r="GC148" s="33" t="s">
        <v>289</v>
      </c>
      <c r="GD148" s="33" t="s">
        <v>289</v>
      </c>
      <c r="GE148" s="33" t="s">
        <v>117</v>
      </c>
      <c r="GF148" s="33" t="s">
        <v>289</v>
      </c>
      <c r="GG148" s="33" t="s">
        <v>289</v>
      </c>
      <c r="GH148" s="33" t="s">
        <v>289</v>
      </c>
      <c r="GI148" s="33" t="s">
        <v>289</v>
      </c>
      <c r="GJ148" s="33" t="s">
        <v>289</v>
      </c>
      <c r="GK148" s="33" t="s">
        <v>289</v>
      </c>
      <c r="GL148" s="33" t="s">
        <v>289</v>
      </c>
      <c r="GM148" s="33" t="s">
        <v>289</v>
      </c>
      <c r="GN148" s="33" t="s">
        <v>289</v>
      </c>
      <c r="GO148" s="33" t="s">
        <v>289</v>
      </c>
      <c r="GP148" s="33" t="s">
        <v>289</v>
      </c>
      <c r="GQ148" s="33" t="s">
        <v>289</v>
      </c>
      <c r="GR148" s="33" t="s">
        <v>289</v>
      </c>
      <c r="GS148" s="33" t="s">
        <v>289</v>
      </c>
      <c r="GT148" s="33" t="s">
        <v>289</v>
      </c>
      <c r="GU148" s="33" t="s">
        <v>289</v>
      </c>
      <c r="GV148" s="33" t="s">
        <v>289</v>
      </c>
      <c r="GW148" s="33" t="s">
        <v>289</v>
      </c>
      <c r="GX148" s="33" t="s">
        <v>289</v>
      </c>
      <c r="GY148" s="33" t="s">
        <v>289</v>
      </c>
      <c r="GZ148" s="33" t="s">
        <v>289</v>
      </c>
      <c r="HA148" s="33" t="s">
        <v>289</v>
      </c>
      <c r="HB148" s="33" t="s">
        <v>289</v>
      </c>
      <c r="HC148" s="33" t="s">
        <v>289</v>
      </c>
      <c r="HD148" s="33" t="s">
        <v>289</v>
      </c>
      <c r="HE148" s="33" t="s">
        <v>289</v>
      </c>
      <c r="HF148" s="33" t="s">
        <v>289</v>
      </c>
      <c r="HG148" s="33" t="s">
        <v>112</v>
      </c>
      <c r="HH148" s="33" t="s">
        <v>107</v>
      </c>
      <c r="HI148" s="33" t="s">
        <v>212</v>
      </c>
      <c r="HJ148" s="33" t="s">
        <v>117</v>
      </c>
      <c r="HK148" s="33" t="s">
        <v>117</v>
      </c>
      <c r="HL148" s="33" t="s">
        <v>289</v>
      </c>
      <c r="HM148" s="33" t="s">
        <v>289</v>
      </c>
      <c r="HN148" s="33" t="s">
        <v>289</v>
      </c>
      <c r="HO148" s="33" t="s">
        <v>289</v>
      </c>
      <c r="HP148" s="33" t="s">
        <v>289</v>
      </c>
      <c r="HQ148" s="33" t="s">
        <v>289</v>
      </c>
      <c r="HR148" s="33" t="s">
        <v>289</v>
      </c>
      <c r="HS148" s="33" t="s">
        <v>289</v>
      </c>
      <c r="HT148" s="33" t="s">
        <v>289</v>
      </c>
      <c r="HU148" s="33" t="s">
        <v>289</v>
      </c>
      <c r="HV148" s="33" t="s">
        <v>289</v>
      </c>
      <c r="HW148" s="33" t="s">
        <v>289</v>
      </c>
      <c r="HX148" s="33" t="s">
        <v>289</v>
      </c>
      <c r="HY148" s="33" t="s">
        <v>289</v>
      </c>
      <c r="HZ148" s="33" t="s">
        <v>289</v>
      </c>
      <c r="IA148" s="33" t="s">
        <v>289</v>
      </c>
      <c r="IB148" s="33" t="s">
        <v>289</v>
      </c>
      <c r="IC148" s="33" t="s">
        <v>289</v>
      </c>
      <c r="ID148" s="33" t="s">
        <v>289</v>
      </c>
      <c r="IE148" s="33" t="s">
        <v>289</v>
      </c>
      <c r="IF148" s="33" t="s">
        <v>289</v>
      </c>
      <c r="IG148" s="33" t="s">
        <v>289</v>
      </c>
      <c r="IH148" s="33" t="s">
        <v>289</v>
      </c>
      <c r="II148" s="33" t="s">
        <v>289</v>
      </c>
      <c r="IJ148" s="33" t="s">
        <v>289</v>
      </c>
      <c r="IK148" s="33" t="s">
        <v>289</v>
      </c>
      <c r="IL148" s="33" t="s">
        <v>289</v>
      </c>
      <c r="IM148" s="33" t="s">
        <v>289</v>
      </c>
      <c r="IN148" s="33" t="s">
        <v>289</v>
      </c>
      <c r="IO148" s="33" t="s">
        <v>289</v>
      </c>
      <c r="IP148" s="33" t="s">
        <v>289</v>
      </c>
      <c r="IQ148" s="33" t="s">
        <v>289</v>
      </c>
      <c r="IR148" s="33"/>
      <c r="IS148" s="33"/>
      <c r="IT148" s="33"/>
      <c r="IU148" s="33"/>
      <c r="IV148" s="33"/>
      <c r="IW148" s="33" t="s">
        <v>289</v>
      </c>
      <c r="IX148" s="33" t="s">
        <v>289</v>
      </c>
      <c r="IY148" s="33">
        <v>153984698</v>
      </c>
      <c r="IZ148" s="33" t="s">
        <v>3156</v>
      </c>
      <c r="JA148" s="33" t="s">
        <v>3157</v>
      </c>
      <c r="JB148" s="33" t="s">
        <v>289</v>
      </c>
      <c r="JC148" s="33">
        <v>98</v>
      </c>
    </row>
    <row r="149" spans="2:263" x14ac:dyDescent="0.35">
      <c r="B149" s="33" t="s">
        <v>3162</v>
      </c>
      <c r="C149" s="33" t="s">
        <v>3158</v>
      </c>
      <c r="D149" s="33" t="s">
        <v>3159</v>
      </c>
      <c r="E149" s="33" t="s">
        <v>2472</v>
      </c>
      <c r="F149" s="33"/>
      <c r="G149" s="33"/>
      <c r="H149" s="33" t="s">
        <v>289</v>
      </c>
      <c r="I149" s="33" t="s">
        <v>3160</v>
      </c>
      <c r="J149" s="33" t="s">
        <v>104</v>
      </c>
      <c r="K149" s="33" t="s">
        <v>289</v>
      </c>
      <c r="L149" s="33" t="s">
        <v>105</v>
      </c>
      <c r="M149" s="33" t="s">
        <v>104</v>
      </c>
      <c r="N149" s="33" t="s">
        <v>104</v>
      </c>
      <c r="O149" s="33" t="s">
        <v>2594</v>
      </c>
      <c r="P149" s="33" t="s">
        <v>289</v>
      </c>
      <c r="Q149" s="33" t="s">
        <v>107</v>
      </c>
      <c r="R149" s="33" t="s">
        <v>839</v>
      </c>
      <c r="S149" s="33" t="s">
        <v>1646</v>
      </c>
      <c r="T149" s="33" t="s">
        <v>611</v>
      </c>
      <c r="U149" s="33" t="s">
        <v>839</v>
      </c>
      <c r="V149" s="33" t="s">
        <v>1645</v>
      </c>
      <c r="W149" s="33" t="s">
        <v>1646</v>
      </c>
      <c r="X149" s="33" t="s">
        <v>2595</v>
      </c>
      <c r="Y149" s="33" t="s">
        <v>289</v>
      </c>
      <c r="Z149" s="34" t="s">
        <v>2595</v>
      </c>
      <c r="AA149" s="33" t="s">
        <v>2596</v>
      </c>
      <c r="AB149" s="33" t="s">
        <v>289</v>
      </c>
      <c r="AC149" s="34" t="s">
        <v>2596</v>
      </c>
      <c r="AD149" s="33" t="s">
        <v>2326</v>
      </c>
      <c r="AE149" s="33" t="s">
        <v>2597</v>
      </c>
      <c r="AF149" s="33" t="s">
        <v>289</v>
      </c>
      <c r="AG149" s="33" t="s">
        <v>289</v>
      </c>
      <c r="AH149" s="33" t="s">
        <v>2327</v>
      </c>
      <c r="AI149" s="33" t="s">
        <v>112</v>
      </c>
      <c r="AJ149" s="33" t="s">
        <v>289</v>
      </c>
      <c r="AK149" s="33" t="s">
        <v>112</v>
      </c>
      <c r="AL149" s="33" t="s">
        <v>289</v>
      </c>
      <c r="AM149" s="33" t="s">
        <v>2328</v>
      </c>
      <c r="AN149" s="33" t="s">
        <v>289</v>
      </c>
      <c r="AO149" s="33" t="s">
        <v>289</v>
      </c>
      <c r="AP149" s="33" t="s">
        <v>2350</v>
      </c>
      <c r="AQ149" s="33" t="s">
        <v>289</v>
      </c>
      <c r="AR149" s="33" t="s">
        <v>114</v>
      </c>
      <c r="AS149" s="33">
        <v>1</v>
      </c>
      <c r="AT149" s="33">
        <v>0</v>
      </c>
      <c r="AU149" s="33">
        <v>0</v>
      </c>
      <c r="AV149" s="33" t="s">
        <v>113</v>
      </c>
      <c r="AW149" s="33" t="s">
        <v>2351</v>
      </c>
      <c r="AX149" s="33" t="s">
        <v>115</v>
      </c>
      <c r="AY149" s="33">
        <v>1</v>
      </c>
      <c r="AZ149" s="33">
        <v>0</v>
      </c>
      <c r="BA149" s="33">
        <v>0</v>
      </c>
      <c r="BB149" s="33">
        <v>0</v>
      </c>
      <c r="BC149" s="33">
        <v>0</v>
      </c>
      <c r="BD149" s="33">
        <v>0</v>
      </c>
      <c r="BE149" s="33">
        <v>0</v>
      </c>
      <c r="BF149" s="33">
        <v>0</v>
      </c>
      <c r="BG149" s="33">
        <v>0</v>
      </c>
      <c r="BH149" s="33">
        <v>0</v>
      </c>
      <c r="BI149" s="33" t="s">
        <v>289</v>
      </c>
      <c r="BJ149" s="33" t="s">
        <v>135</v>
      </c>
      <c r="BK149" s="33" t="s">
        <v>2331</v>
      </c>
      <c r="BL149" s="33" t="s">
        <v>3161</v>
      </c>
      <c r="BM149" s="33">
        <v>1</v>
      </c>
      <c r="BN149" s="33">
        <v>0</v>
      </c>
      <c r="BO149" s="33">
        <v>1</v>
      </c>
      <c r="BP149" s="33">
        <v>0</v>
      </c>
      <c r="BQ149" s="33">
        <v>1</v>
      </c>
      <c r="BR149" s="33">
        <v>1</v>
      </c>
      <c r="BS149" s="33">
        <v>0</v>
      </c>
      <c r="BT149" s="33">
        <v>0</v>
      </c>
      <c r="BU149" s="33" t="s">
        <v>2353</v>
      </c>
      <c r="BV149" s="33">
        <v>150</v>
      </c>
      <c r="BW149" s="33">
        <v>75</v>
      </c>
      <c r="BX149" s="33" t="s">
        <v>112</v>
      </c>
      <c r="BY149" s="33" t="s">
        <v>289</v>
      </c>
      <c r="BZ149" s="33" t="s">
        <v>289</v>
      </c>
      <c r="CA149" s="33" t="s">
        <v>289</v>
      </c>
      <c r="CB149" s="33">
        <v>175</v>
      </c>
      <c r="CC149" s="33">
        <v>76.086956521739097</v>
      </c>
      <c r="CD149" s="33" t="s">
        <v>117</v>
      </c>
      <c r="CE149" s="33" t="s">
        <v>289</v>
      </c>
      <c r="CF149" s="33" t="s">
        <v>289</v>
      </c>
      <c r="CG149" s="33" t="s">
        <v>289</v>
      </c>
      <c r="CH149" s="33">
        <v>525</v>
      </c>
      <c r="CI149" s="33">
        <v>218.75</v>
      </c>
      <c r="CJ149" s="33" t="s">
        <v>117</v>
      </c>
      <c r="CK149" s="33">
        <v>675</v>
      </c>
      <c r="CL149" s="33">
        <v>281.25</v>
      </c>
      <c r="CM149" s="33" t="s">
        <v>117</v>
      </c>
      <c r="CN149" s="33" t="s">
        <v>289</v>
      </c>
      <c r="CO149" s="33" t="s">
        <v>289</v>
      </c>
      <c r="CP149" s="33" t="s">
        <v>289</v>
      </c>
      <c r="CQ149" s="33" t="s">
        <v>289</v>
      </c>
      <c r="CR149" s="33" t="s">
        <v>289</v>
      </c>
      <c r="CS149" s="33" t="s">
        <v>289</v>
      </c>
      <c r="CT149" s="33" t="s">
        <v>289</v>
      </c>
      <c r="CU149" s="33" t="s">
        <v>289</v>
      </c>
      <c r="CV149" s="33" t="s">
        <v>289</v>
      </c>
      <c r="CW149" s="33" t="s">
        <v>289</v>
      </c>
      <c r="CX149" s="33" t="s">
        <v>289</v>
      </c>
      <c r="CY149" s="33" t="s">
        <v>117</v>
      </c>
      <c r="CZ149" s="33" t="s">
        <v>289</v>
      </c>
      <c r="DA149" s="33" t="s">
        <v>289</v>
      </c>
      <c r="DB149" s="33" t="s">
        <v>289</v>
      </c>
      <c r="DC149" s="33" t="s">
        <v>289</v>
      </c>
      <c r="DD149" s="33" t="s">
        <v>289</v>
      </c>
      <c r="DE149" s="33" t="s">
        <v>289</v>
      </c>
      <c r="DF149" s="33" t="s">
        <v>289</v>
      </c>
      <c r="DG149" s="33" t="s">
        <v>289</v>
      </c>
      <c r="DH149" s="33" t="s">
        <v>289</v>
      </c>
      <c r="DI149" s="33" t="s">
        <v>289</v>
      </c>
      <c r="DJ149" s="33" t="s">
        <v>289</v>
      </c>
      <c r="DK149" s="33" t="s">
        <v>289</v>
      </c>
      <c r="DL149" s="33" t="s">
        <v>289</v>
      </c>
      <c r="DM149" s="33" t="s">
        <v>289</v>
      </c>
      <c r="DN149" s="33" t="s">
        <v>289</v>
      </c>
      <c r="DO149" s="33" t="s">
        <v>289</v>
      </c>
      <c r="DP149" s="33" t="s">
        <v>289</v>
      </c>
      <c r="DQ149" s="33" t="s">
        <v>289</v>
      </c>
      <c r="DR149" s="33" t="s">
        <v>289</v>
      </c>
      <c r="DS149" s="33" t="s">
        <v>289</v>
      </c>
      <c r="DT149" s="33" t="s">
        <v>289</v>
      </c>
      <c r="DU149" s="33" t="s">
        <v>289</v>
      </c>
      <c r="DV149" s="33" t="s">
        <v>289</v>
      </c>
      <c r="DW149" s="33" t="s">
        <v>289</v>
      </c>
      <c r="DX149" s="33" t="s">
        <v>289</v>
      </c>
      <c r="DY149" s="33" t="s">
        <v>289</v>
      </c>
      <c r="DZ149" s="33" t="s">
        <v>289</v>
      </c>
      <c r="EA149" s="33" t="s">
        <v>289</v>
      </c>
      <c r="EB149" s="33" t="s">
        <v>112</v>
      </c>
      <c r="EC149" s="33" t="s">
        <v>107</v>
      </c>
      <c r="ED149" s="33" t="s">
        <v>136</v>
      </c>
      <c r="EE149" s="33" t="s">
        <v>117</v>
      </c>
      <c r="EF149" s="33" t="s">
        <v>112</v>
      </c>
      <c r="EG149" s="33" t="s">
        <v>289</v>
      </c>
      <c r="EH149" s="33" t="s">
        <v>289</v>
      </c>
      <c r="EI149" s="33" t="s">
        <v>289</v>
      </c>
      <c r="EJ149" s="33" t="s">
        <v>289</v>
      </c>
      <c r="EK149" s="33" t="s">
        <v>289</v>
      </c>
      <c r="EL149" s="33" t="s">
        <v>289</v>
      </c>
      <c r="EM149" s="33" t="s">
        <v>289</v>
      </c>
      <c r="EN149" s="33" t="s">
        <v>289</v>
      </c>
      <c r="EO149" s="33" t="s">
        <v>289</v>
      </c>
      <c r="EP149" s="33" t="s">
        <v>289</v>
      </c>
      <c r="EQ149" s="33" t="s">
        <v>289</v>
      </c>
      <c r="ER149" s="33" t="s">
        <v>289</v>
      </c>
      <c r="ES149" s="33" t="s">
        <v>289</v>
      </c>
      <c r="ET149" s="33" t="s">
        <v>289</v>
      </c>
      <c r="EU149" s="33" t="s">
        <v>289</v>
      </c>
      <c r="EV149" s="33" t="s">
        <v>289</v>
      </c>
      <c r="EW149" s="33" t="s">
        <v>289</v>
      </c>
      <c r="EX149" s="33" t="s">
        <v>289</v>
      </c>
      <c r="EY149" s="33" t="s">
        <v>289</v>
      </c>
      <c r="EZ149" s="33" t="s">
        <v>289</v>
      </c>
      <c r="FA149" s="33" t="s">
        <v>289</v>
      </c>
      <c r="FB149" s="33" t="s">
        <v>289</v>
      </c>
      <c r="FC149" s="34" t="s">
        <v>289</v>
      </c>
      <c r="FD149" s="34" t="s">
        <v>289</v>
      </c>
      <c r="FE149" s="33" t="s">
        <v>289</v>
      </c>
      <c r="FF149" s="33" t="s">
        <v>289</v>
      </c>
      <c r="FG149" s="33" t="s">
        <v>289</v>
      </c>
      <c r="FH149" s="33" t="s">
        <v>289</v>
      </c>
      <c r="FI149" s="33" t="s">
        <v>289</v>
      </c>
      <c r="FJ149" s="33" t="s">
        <v>289</v>
      </c>
      <c r="FK149" s="33" t="s">
        <v>289</v>
      </c>
      <c r="FL149" s="34" t="s">
        <v>289</v>
      </c>
      <c r="FM149" s="33" t="s">
        <v>289</v>
      </c>
      <c r="FN149" s="34" t="s">
        <v>289</v>
      </c>
      <c r="FO149" s="33" t="s">
        <v>289</v>
      </c>
      <c r="FP149" s="33" t="s">
        <v>289</v>
      </c>
      <c r="FQ149" s="33" t="s">
        <v>289</v>
      </c>
      <c r="FR149" s="33" t="s">
        <v>289</v>
      </c>
      <c r="FS149" s="33" t="s">
        <v>289</v>
      </c>
      <c r="FT149" s="33" t="s">
        <v>289</v>
      </c>
      <c r="FU149" s="33" t="s">
        <v>289</v>
      </c>
      <c r="FV149" s="33" t="s">
        <v>289</v>
      </c>
      <c r="FW149" s="33" t="s">
        <v>289</v>
      </c>
      <c r="FX149" s="33" t="s">
        <v>289</v>
      </c>
      <c r="FY149" s="33" t="s">
        <v>289</v>
      </c>
      <c r="FZ149" s="33" t="s">
        <v>289</v>
      </c>
      <c r="GA149" s="33" t="s">
        <v>289</v>
      </c>
      <c r="GB149" s="33" t="s">
        <v>289</v>
      </c>
      <c r="GC149" s="33" t="s">
        <v>289</v>
      </c>
      <c r="GD149" s="33" t="s">
        <v>289</v>
      </c>
      <c r="GE149" s="33" t="s">
        <v>289</v>
      </c>
      <c r="GF149" s="33" t="s">
        <v>289</v>
      </c>
      <c r="GG149" s="33" t="s">
        <v>289</v>
      </c>
      <c r="GH149" s="33" t="s">
        <v>289</v>
      </c>
      <c r="GI149" s="33" t="s">
        <v>289</v>
      </c>
      <c r="GJ149" s="33" t="s">
        <v>289</v>
      </c>
      <c r="GK149" s="33" t="s">
        <v>289</v>
      </c>
      <c r="GL149" s="33" t="s">
        <v>289</v>
      </c>
      <c r="GM149" s="33" t="s">
        <v>289</v>
      </c>
      <c r="GN149" s="33" t="s">
        <v>289</v>
      </c>
      <c r="GO149" s="33" t="s">
        <v>289</v>
      </c>
      <c r="GP149" s="33" t="s">
        <v>289</v>
      </c>
      <c r="GQ149" s="33" t="s">
        <v>289</v>
      </c>
      <c r="GR149" s="33" t="s">
        <v>289</v>
      </c>
      <c r="GS149" s="33" t="s">
        <v>289</v>
      </c>
      <c r="GT149" s="33" t="s">
        <v>289</v>
      </c>
      <c r="GU149" s="33" t="s">
        <v>289</v>
      </c>
      <c r="GV149" s="33" t="s">
        <v>289</v>
      </c>
      <c r="GW149" s="33" t="s">
        <v>289</v>
      </c>
      <c r="GX149" s="33" t="s">
        <v>289</v>
      </c>
      <c r="GY149" s="33" t="s">
        <v>289</v>
      </c>
      <c r="GZ149" s="33" t="s">
        <v>289</v>
      </c>
      <c r="HA149" s="33" t="s">
        <v>289</v>
      </c>
      <c r="HB149" s="33" t="s">
        <v>289</v>
      </c>
      <c r="HC149" s="33" t="s">
        <v>289</v>
      </c>
      <c r="HD149" s="33" t="s">
        <v>289</v>
      </c>
      <c r="HE149" s="33" t="s">
        <v>289</v>
      </c>
      <c r="HF149" s="33" t="s">
        <v>289</v>
      </c>
      <c r="HG149" s="33" t="s">
        <v>289</v>
      </c>
      <c r="HH149" s="33" t="s">
        <v>289</v>
      </c>
      <c r="HI149" s="33" t="s">
        <v>289</v>
      </c>
      <c r="HJ149" s="33" t="s">
        <v>289</v>
      </c>
      <c r="HK149" s="33" t="s">
        <v>289</v>
      </c>
      <c r="HL149" s="33" t="s">
        <v>289</v>
      </c>
      <c r="HM149" s="33" t="s">
        <v>289</v>
      </c>
      <c r="HN149" s="33" t="s">
        <v>289</v>
      </c>
      <c r="HO149" s="33" t="s">
        <v>289</v>
      </c>
      <c r="HP149" s="33" t="s">
        <v>289</v>
      </c>
      <c r="HQ149" s="33" t="s">
        <v>289</v>
      </c>
      <c r="HR149" s="33" t="s">
        <v>289</v>
      </c>
      <c r="HS149" s="33" t="s">
        <v>289</v>
      </c>
      <c r="HT149" s="33" t="s">
        <v>289</v>
      </c>
      <c r="HU149" s="33" t="s">
        <v>289</v>
      </c>
      <c r="HV149" s="33" t="s">
        <v>289</v>
      </c>
      <c r="HW149" s="33" t="s">
        <v>289</v>
      </c>
      <c r="HX149" s="33" t="s">
        <v>289</v>
      </c>
      <c r="HY149" s="33" t="s">
        <v>289</v>
      </c>
      <c r="HZ149" s="33" t="s">
        <v>289</v>
      </c>
      <c r="IA149" s="33" t="s">
        <v>289</v>
      </c>
      <c r="IB149" s="33" t="s">
        <v>289</v>
      </c>
      <c r="IC149" s="33" t="s">
        <v>289</v>
      </c>
      <c r="ID149" s="33" t="s">
        <v>289</v>
      </c>
      <c r="IE149" s="33" t="s">
        <v>289</v>
      </c>
      <c r="IF149" s="33" t="s">
        <v>289</v>
      </c>
      <c r="IG149" s="33" t="s">
        <v>289</v>
      </c>
      <c r="IH149" s="33" t="s">
        <v>289</v>
      </c>
      <c r="II149" s="33" t="s">
        <v>289</v>
      </c>
      <c r="IJ149" s="33" t="s">
        <v>289</v>
      </c>
      <c r="IK149" s="33" t="s">
        <v>289</v>
      </c>
      <c r="IL149" s="33" t="s">
        <v>289</v>
      </c>
      <c r="IM149" s="33" t="s">
        <v>289</v>
      </c>
      <c r="IN149" s="33" t="s">
        <v>289</v>
      </c>
      <c r="IO149" s="33" t="s">
        <v>289</v>
      </c>
      <c r="IP149" s="33" t="s">
        <v>289</v>
      </c>
      <c r="IQ149" s="33" t="s">
        <v>289</v>
      </c>
      <c r="IR149" s="33"/>
      <c r="IS149" s="33"/>
      <c r="IT149" s="33"/>
      <c r="IU149" s="33"/>
      <c r="IV149" s="33"/>
      <c r="IW149" s="33" t="s">
        <v>289</v>
      </c>
      <c r="IX149" s="33" t="s">
        <v>289</v>
      </c>
      <c r="IY149" s="33">
        <v>153984739</v>
      </c>
      <c r="IZ149" s="33" t="s">
        <v>3162</v>
      </c>
      <c r="JA149" s="33" t="s">
        <v>3163</v>
      </c>
      <c r="JB149" s="33" t="s">
        <v>289</v>
      </c>
      <c r="JC149" s="33">
        <v>106</v>
      </c>
    </row>
    <row r="150" spans="2:263" x14ac:dyDescent="0.35">
      <c r="B150" s="33" t="s">
        <v>3166</v>
      </c>
      <c r="C150" s="33" t="s">
        <v>3164</v>
      </c>
      <c r="D150" s="33" t="s">
        <v>3165</v>
      </c>
      <c r="E150" s="33" t="s">
        <v>2420</v>
      </c>
      <c r="F150" s="33"/>
      <c r="G150" s="33"/>
      <c r="H150" s="33" t="s">
        <v>289</v>
      </c>
      <c r="I150" s="33" t="s">
        <v>2359</v>
      </c>
      <c r="J150" s="33" t="s">
        <v>104</v>
      </c>
      <c r="K150" s="33" t="s">
        <v>289</v>
      </c>
      <c r="L150" s="33" t="s">
        <v>105</v>
      </c>
      <c r="M150" s="33" t="s">
        <v>104</v>
      </c>
      <c r="N150" s="33" t="s">
        <v>104</v>
      </c>
      <c r="O150" s="33" t="s">
        <v>2594</v>
      </c>
      <c r="P150" s="33" t="s">
        <v>289</v>
      </c>
      <c r="Q150" s="33" t="s">
        <v>107</v>
      </c>
      <c r="R150" s="33" t="s">
        <v>839</v>
      </c>
      <c r="S150" s="33" t="s">
        <v>1646</v>
      </c>
      <c r="T150" s="33" t="s">
        <v>611</v>
      </c>
      <c r="U150" s="33" t="s">
        <v>839</v>
      </c>
      <c r="V150" s="33" t="s">
        <v>1645</v>
      </c>
      <c r="W150" s="33" t="s">
        <v>1646</v>
      </c>
      <c r="X150" s="33" t="s">
        <v>2595</v>
      </c>
      <c r="Y150" s="33" t="s">
        <v>289</v>
      </c>
      <c r="Z150" s="34" t="s">
        <v>2595</v>
      </c>
      <c r="AA150" s="33" t="s">
        <v>2596</v>
      </c>
      <c r="AB150" s="33" t="s">
        <v>289</v>
      </c>
      <c r="AC150" s="34" t="s">
        <v>2596</v>
      </c>
      <c r="AD150" s="33" t="s">
        <v>2326</v>
      </c>
      <c r="AE150" s="33" t="s">
        <v>2597</v>
      </c>
      <c r="AF150" s="33" t="s">
        <v>289</v>
      </c>
      <c r="AG150" s="33" t="s">
        <v>289</v>
      </c>
      <c r="AH150" s="33" t="s">
        <v>2327</v>
      </c>
      <c r="AI150" s="33" t="s">
        <v>112</v>
      </c>
      <c r="AJ150" s="33" t="s">
        <v>289</v>
      </c>
      <c r="AK150" s="33" t="s">
        <v>112</v>
      </c>
      <c r="AL150" s="33" t="s">
        <v>289</v>
      </c>
      <c r="AM150" s="33" t="s">
        <v>2328</v>
      </c>
      <c r="AN150" s="33" t="s">
        <v>289</v>
      </c>
      <c r="AO150" s="33" t="s">
        <v>289</v>
      </c>
      <c r="AP150" s="33" t="s">
        <v>2350</v>
      </c>
      <c r="AQ150" s="33" t="s">
        <v>289</v>
      </c>
      <c r="AR150" s="33" t="s">
        <v>114</v>
      </c>
      <c r="AS150" s="33">
        <v>1</v>
      </c>
      <c r="AT150" s="33">
        <v>0</v>
      </c>
      <c r="AU150" s="33">
        <v>0</v>
      </c>
      <c r="AV150" s="33" t="s">
        <v>113</v>
      </c>
      <c r="AW150" s="33" t="s">
        <v>2351</v>
      </c>
      <c r="AX150" s="33" t="s">
        <v>2598</v>
      </c>
      <c r="AY150" s="33">
        <v>1</v>
      </c>
      <c r="AZ150" s="33">
        <v>0</v>
      </c>
      <c r="BA150" s="33">
        <v>0</v>
      </c>
      <c r="BB150" s="33">
        <v>1</v>
      </c>
      <c r="BC150" s="33">
        <v>0</v>
      </c>
      <c r="BD150" s="33">
        <v>0</v>
      </c>
      <c r="BE150" s="33">
        <v>0</v>
      </c>
      <c r="BF150" s="33">
        <v>0</v>
      </c>
      <c r="BG150" s="33">
        <v>0</v>
      </c>
      <c r="BH150" s="33">
        <v>0</v>
      </c>
      <c r="BI150" s="33" t="s">
        <v>289</v>
      </c>
      <c r="BJ150" s="33" t="s">
        <v>135</v>
      </c>
      <c r="BK150" s="33" t="s">
        <v>2385</v>
      </c>
      <c r="BL150" s="33" t="s">
        <v>2479</v>
      </c>
      <c r="BM150" s="33">
        <v>1</v>
      </c>
      <c r="BN150" s="33">
        <v>1</v>
      </c>
      <c r="BO150" s="33">
        <v>1</v>
      </c>
      <c r="BP150" s="33">
        <v>1</v>
      </c>
      <c r="BQ150" s="33">
        <v>0</v>
      </c>
      <c r="BR150" s="33">
        <v>0</v>
      </c>
      <c r="BS150" s="33">
        <v>1</v>
      </c>
      <c r="BT150" s="33">
        <v>0</v>
      </c>
      <c r="BU150" s="33" t="s">
        <v>2353</v>
      </c>
      <c r="BV150" s="33">
        <v>75</v>
      </c>
      <c r="BW150" s="33">
        <v>37.5</v>
      </c>
      <c r="BX150" s="33" t="s">
        <v>112</v>
      </c>
      <c r="BY150" s="33">
        <v>150</v>
      </c>
      <c r="BZ150" s="33">
        <v>57.692307692307601</v>
      </c>
      <c r="CA150" s="33" t="s">
        <v>112</v>
      </c>
      <c r="CB150" s="33">
        <v>150</v>
      </c>
      <c r="CC150" s="33">
        <v>65.2173913043478</v>
      </c>
      <c r="CD150" s="33" t="s">
        <v>112</v>
      </c>
      <c r="CE150" s="33">
        <v>175</v>
      </c>
      <c r="CF150" s="33">
        <v>60.344827586206897</v>
      </c>
      <c r="CG150" s="33" t="s">
        <v>112</v>
      </c>
      <c r="CH150" s="33" t="s">
        <v>289</v>
      </c>
      <c r="CI150" s="33" t="s">
        <v>289</v>
      </c>
      <c r="CJ150" s="33" t="s">
        <v>289</v>
      </c>
      <c r="CK150" s="33" t="s">
        <v>289</v>
      </c>
      <c r="CL150" s="33" t="s">
        <v>289</v>
      </c>
      <c r="CM150" s="33" t="s">
        <v>289</v>
      </c>
      <c r="CN150" s="33" t="s">
        <v>117</v>
      </c>
      <c r="CO150" s="33" t="s">
        <v>289</v>
      </c>
      <c r="CP150" s="33" t="s">
        <v>289</v>
      </c>
      <c r="CQ150" s="33" t="s">
        <v>124</v>
      </c>
      <c r="CR150" s="33" t="s">
        <v>125</v>
      </c>
      <c r="CS150" s="33" t="s">
        <v>2480</v>
      </c>
      <c r="CT150" s="33">
        <v>591</v>
      </c>
      <c r="CU150" s="33">
        <v>50</v>
      </c>
      <c r="CV150" s="33">
        <v>320.21996615905198</v>
      </c>
      <c r="CW150" s="33">
        <v>320.21996615905198</v>
      </c>
      <c r="CX150" s="33" t="s">
        <v>112</v>
      </c>
      <c r="CY150" s="33" t="s">
        <v>117</v>
      </c>
      <c r="CZ150" s="33" t="s">
        <v>289</v>
      </c>
      <c r="DA150" s="33" t="s">
        <v>289</v>
      </c>
      <c r="DB150" s="33" t="s">
        <v>289</v>
      </c>
      <c r="DC150" s="33" t="s">
        <v>289</v>
      </c>
      <c r="DD150" s="33" t="s">
        <v>289</v>
      </c>
      <c r="DE150" s="33" t="s">
        <v>289</v>
      </c>
      <c r="DF150" s="33" t="s">
        <v>289</v>
      </c>
      <c r="DG150" s="33" t="s">
        <v>289</v>
      </c>
      <c r="DH150" s="33" t="s">
        <v>289</v>
      </c>
      <c r="DI150" s="33" t="s">
        <v>289</v>
      </c>
      <c r="DJ150" s="33" t="s">
        <v>289</v>
      </c>
      <c r="DK150" s="33" t="s">
        <v>289</v>
      </c>
      <c r="DL150" s="33" t="s">
        <v>289</v>
      </c>
      <c r="DM150" s="33" t="s">
        <v>289</v>
      </c>
      <c r="DN150" s="33" t="s">
        <v>289</v>
      </c>
      <c r="DO150" s="33" t="s">
        <v>289</v>
      </c>
      <c r="DP150" s="33" t="s">
        <v>289</v>
      </c>
      <c r="DQ150" s="33" t="s">
        <v>289</v>
      </c>
      <c r="DR150" s="33" t="s">
        <v>289</v>
      </c>
      <c r="DS150" s="33" t="s">
        <v>289</v>
      </c>
      <c r="DT150" s="33" t="s">
        <v>289</v>
      </c>
      <c r="DU150" s="33" t="s">
        <v>289</v>
      </c>
      <c r="DV150" s="33" t="s">
        <v>289</v>
      </c>
      <c r="DW150" s="33" t="s">
        <v>289</v>
      </c>
      <c r="DX150" s="33" t="s">
        <v>289</v>
      </c>
      <c r="DY150" s="33" t="s">
        <v>289</v>
      </c>
      <c r="DZ150" s="33" t="s">
        <v>289</v>
      </c>
      <c r="EA150" s="33" t="s">
        <v>289</v>
      </c>
      <c r="EB150" s="33" t="s">
        <v>112</v>
      </c>
      <c r="EC150" s="33" t="s">
        <v>107</v>
      </c>
      <c r="ED150" s="33" t="s">
        <v>136</v>
      </c>
      <c r="EE150" s="33" t="s">
        <v>112</v>
      </c>
      <c r="EF150" s="33" t="s">
        <v>112</v>
      </c>
      <c r="EG150" s="33" t="s">
        <v>289</v>
      </c>
      <c r="EH150" s="33" t="s">
        <v>289</v>
      </c>
      <c r="EI150" s="33" t="s">
        <v>289</v>
      </c>
      <c r="EJ150" s="33" t="s">
        <v>289</v>
      </c>
      <c r="EK150" s="33" t="s">
        <v>289</v>
      </c>
      <c r="EL150" s="33" t="s">
        <v>289</v>
      </c>
      <c r="EM150" s="33" t="s">
        <v>289</v>
      </c>
      <c r="EN150" s="33" t="s">
        <v>289</v>
      </c>
      <c r="EO150" s="33" t="s">
        <v>289</v>
      </c>
      <c r="EP150" s="33" t="s">
        <v>289</v>
      </c>
      <c r="EQ150" s="33" t="s">
        <v>289</v>
      </c>
      <c r="ER150" s="33" t="s">
        <v>289</v>
      </c>
      <c r="ES150" s="33" t="s">
        <v>289</v>
      </c>
      <c r="ET150" s="33" t="s">
        <v>289</v>
      </c>
      <c r="EU150" s="33" t="s">
        <v>289</v>
      </c>
      <c r="EV150" s="33" t="s">
        <v>289</v>
      </c>
      <c r="EW150" s="33" t="s">
        <v>289</v>
      </c>
      <c r="EX150" s="33" t="s">
        <v>289</v>
      </c>
      <c r="EY150" s="33" t="s">
        <v>289</v>
      </c>
      <c r="EZ150" s="33" t="s">
        <v>289</v>
      </c>
      <c r="FA150" s="33" t="s">
        <v>289</v>
      </c>
      <c r="FB150" s="33" t="s">
        <v>289</v>
      </c>
      <c r="FC150" s="34" t="s">
        <v>289</v>
      </c>
      <c r="FD150" s="34" t="s">
        <v>289</v>
      </c>
      <c r="FE150" s="33" t="s">
        <v>289</v>
      </c>
      <c r="FF150" s="33" t="s">
        <v>289</v>
      </c>
      <c r="FG150" s="33" t="s">
        <v>289</v>
      </c>
      <c r="FH150" s="33" t="s">
        <v>289</v>
      </c>
      <c r="FI150" s="33" t="s">
        <v>289</v>
      </c>
      <c r="FJ150" s="33" t="s">
        <v>289</v>
      </c>
      <c r="FK150" s="33" t="s">
        <v>289</v>
      </c>
      <c r="FL150" s="34" t="s">
        <v>289</v>
      </c>
      <c r="FM150" s="33" t="s">
        <v>289</v>
      </c>
      <c r="FN150" s="34" t="s">
        <v>289</v>
      </c>
      <c r="FO150" s="33" t="s">
        <v>289</v>
      </c>
      <c r="FP150" s="33" t="s">
        <v>289</v>
      </c>
      <c r="FQ150" s="33" t="s">
        <v>289</v>
      </c>
      <c r="FR150" s="33" t="s">
        <v>289</v>
      </c>
      <c r="FS150" s="33" t="s">
        <v>289</v>
      </c>
      <c r="FT150" s="33" t="s">
        <v>289</v>
      </c>
      <c r="FU150" s="33" t="s">
        <v>289</v>
      </c>
      <c r="FV150" s="33" t="s">
        <v>289</v>
      </c>
      <c r="FW150" s="33" t="s">
        <v>289</v>
      </c>
      <c r="FX150" s="33" t="s">
        <v>289</v>
      </c>
      <c r="FY150" s="33" t="s">
        <v>289</v>
      </c>
      <c r="FZ150" s="33" t="s">
        <v>289</v>
      </c>
      <c r="GA150" s="33" t="s">
        <v>289</v>
      </c>
      <c r="GB150" s="33" t="s">
        <v>289</v>
      </c>
      <c r="GC150" s="33" t="s">
        <v>289</v>
      </c>
      <c r="GD150" s="33" t="s">
        <v>289</v>
      </c>
      <c r="GE150" s="33" t="s">
        <v>289</v>
      </c>
      <c r="GF150" s="33" t="s">
        <v>289</v>
      </c>
      <c r="GG150" s="33" t="s">
        <v>289</v>
      </c>
      <c r="GH150" s="33" t="s">
        <v>289</v>
      </c>
      <c r="GI150" s="33" t="s">
        <v>289</v>
      </c>
      <c r="GJ150" s="33" t="s">
        <v>289</v>
      </c>
      <c r="GK150" s="33" t="s">
        <v>289</v>
      </c>
      <c r="GL150" s="33" t="s">
        <v>289</v>
      </c>
      <c r="GM150" s="33" t="s">
        <v>289</v>
      </c>
      <c r="GN150" s="33" t="s">
        <v>289</v>
      </c>
      <c r="GO150" s="33" t="s">
        <v>289</v>
      </c>
      <c r="GP150" s="33" t="s">
        <v>289</v>
      </c>
      <c r="GQ150" s="33" t="s">
        <v>289</v>
      </c>
      <c r="GR150" s="33" t="s">
        <v>289</v>
      </c>
      <c r="GS150" s="33" t="s">
        <v>289</v>
      </c>
      <c r="GT150" s="33" t="s">
        <v>289</v>
      </c>
      <c r="GU150" s="33" t="s">
        <v>289</v>
      </c>
      <c r="GV150" s="33" t="s">
        <v>289</v>
      </c>
      <c r="GW150" s="33" t="s">
        <v>289</v>
      </c>
      <c r="GX150" s="33" t="s">
        <v>289</v>
      </c>
      <c r="GY150" s="33" t="s">
        <v>289</v>
      </c>
      <c r="GZ150" s="33" t="s">
        <v>289</v>
      </c>
      <c r="HA150" s="33" t="s">
        <v>289</v>
      </c>
      <c r="HB150" s="33" t="s">
        <v>289</v>
      </c>
      <c r="HC150" s="33" t="s">
        <v>289</v>
      </c>
      <c r="HD150" s="33" t="s">
        <v>289</v>
      </c>
      <c r="HE150" s="33" t="s">
        <v>289</v>
      </c>
      <c r="HF150" s="33" t="s">
        <v>289</v>
      </c>
      <c r="HG150" s="33" t="s">
        <v>289</v>
      </c>
      <c r="HH150" s="33" t="s">
        <v>289</v>
      </c>
      <c r="HI150" s="33" t="s">
        <v>289</v>
      </c>
      <c r="HJ150" s="33" t="s">
        <v>289</v>
      </c>
      <c r="HK150" s="33" t="s">
        <v>289</v>
      </c>
      <c r="HL150" s="33" t="s">
        <v>289</v>
      </c>
      <c r="HM150" s="33" t="s">
        <v>289</v>
      </c>
      <c r="HN150" s="33" t="s">
        <v>289</v>
      </c>
      <c r="HO150" s="33" t="s">
        <v>289</v>
      </c>
      <c r="HP150" s="33" t="s">
        <v>289</v>
      </c>
      <c r="HQ150" s="33" t="s">
        <v>289</v>
      </c>
      <c r="HR150" s="33" t="s">
        <v>289</v>
      </c>
      <c r="HS150" s="33" t="s">
        <v>289</v>
      </c>
      <c r="HT150" s="33" t="s">
        <v>289</v>
      </c>
      <c r="HU150" s="33" t="s">
        <v>289</v>
      </c>
      <c r="HV150" s="33" t="s">
        <v>289</v>
      </c>
      <c r="HW150" s="33" t="s">
        <v>289</v>
      </c>
      <c r="HX150" s="33" t="s">
        <v>289</v>
      </c>
      <c r="HY150" s="33" t="s">
        <v>289</v>
      </c>
      <c r="HZ150" s="33" t="s">
        <v>289</v>
      </c>
      <c r="IA150" s="33" t="s">
        <v>289</v>
      </c>
      <c r="IB150" s="33" t="s">
        <v>289</v>
      </c>
      <c r="IC150" s="33" t="s">
        <v>289</v>
      </c>
      <c r="ID150" s="33" t="s">
        <v>289</v>
      </c>
      <c r="IE150" s="33" t="s">
        <v>289</v>
      </c>
      <c r="IF150" s="33" t="s">
        <v>289</v>
      </c>
      <c r="IG150" s="33" t="s">
        <v>289</v>
      </c>
      <c r="IH150" s="33" t="s">
        <v>289</v>
      </c>
      <c r="II150" s="33" t="s">
        <v>289</v>
      </c>
      <c r="IJ150" s="33" t="s">
        <v>289</v>
      </c>
      <c r="IK150" s="33" t="s">
        <v>289</v>
      </c>
      <c r="IL150" s="33" t="s">
        <v>289</v>
      </c>
      <c r="IM150" s="33" t="s">
        <v>289</v>
      </c>
      <c r="IN150" s="33" t="s">
        <v>289</v>
      </c>
      <c r="IO150" s="33" t="s">
        <v>289</v>
      </c>
      <c r="IP150" s="33" t="s">
        <v>289</v>
      </c>
      <c r="IQ150" s="33" t="s">
        <v>289</v>
      </c>
      <c r="IR150" s="33"/>
      <c r="IS150" s="33"/>
      <c r="IT150" s="33"/>
      <c r="IU150" s="33"/>
      <c r="IV150" s="33"/>
      <c r="IW150" s="33" t="s">
        <v>289</v>
      </c>
      <c r="IX150" s="33" t="s">
        <v>289</v>
      </c>
      <c r="IY150" s="33">
        <v>153984668</v>
      </c>
      <c r="IZ150" s="33" t="s">
        <v>3166</v>
      </c>
      <c r="JA150" s="33" t="s">
        <v>3167</v>
      </c>
      <c r="JB150" s="33" t="s">
        <v>289</v>
      </c>
      <c r="JC150" s="33">
        <v>94</v>
      </c>
    </row>
    <row r="151" spans="2:263" x14ac:dyDescent="0.35">
      <c r="B151" s="33" t="s">
        <v>3171</v>
      </c>
      <c r="C151" s="33" t="s">
        <v>3168</v>
      </c>
      <c r="D151" s="33" t="s">
        <v>3169</v>
      </c>
      <c r="E151" s="33" t="s">
        <v>2420</v>
      </c>
      <c r="F151" s="33"/>
      <c r="G151" s="33"/>
      <c r="H151" s="33" t="s">
        <v>289</v>
      </c>
      <c r="I151" s="33" t="s">
        <v>2359</v>
      </c>
      <c r="J151" s="33" t="s">
        <v>104</v>
      </c>
      <c r="K151" s="33" t="s">
        <v>289</v>
      </c>
      <c r="L151" s="33" t="s">
        <v>105</v>
      </c>
      <c r="M151" s="33" t="s">
        <v>104</v>
      </c>
      <c r="N151" s="33" t="s">
        <v>104</v>
      </c>
      <c r="O151" s="33" t="s">
        <v>2594</v>
      </c>
      <c r="P151" s="33" t="s">
        <v>289</v>
      </c>
      <c r="Q151" s="33" t="s">
        <v>107</v>
      </c>
      <c r="R151" s="33" t="s">
        <v>839</v>
      </c>
      <c r="S151" s="33" t="s">
        <v>1646</v>
      </c>
      <c r="T151" s="33" t="s">
        <v>611</v>
      </c>
      <c r="U151" s="33" t="s">
        <v>839</v>
      </c>
      <c r="V151" s="33" t="s">
        <v>1645</v>
      </c>
      <c r="W151" s="33" t="s">
        <v>1646</v>
      </c>
      <c r="X151" s="33" t="s">
        <v>2595</v>
      </c>
      <c r="Y151" s="33" t="s">
        <v>289</v>
      </c>
      <c r="Z151" s="34" t="s">
        <v>2595</v>
      </c>
      <c r="AA151" s="33" t="s">
        <v>2596</v>
      </c>
      <c r="AB151" s="33" t="s">
        <v>289</v>
      </c>
      <c r="AC151" s="34" t="s">
        <v>2596</v>
      </c>
      <c r="AD151" s="33" t="s">
        <v>2326</v>
      </c>
      <c r="AE151" s="33" t="s">
        <v>2597</v>
      </c>
      <c r="AF151" s="33" t="s">
        <v>289</v>
      </c>
      <c r="AG151" s="33" t="s">
        <v>289</v>
      </c>
      <c r="AH151" s="33" t="s">
        <v>2327</v>
      </c>
      <c r="AI151" s="33" t="s">
        <v>112</v>
      </c>
      <c r="AJ151" s="33" t="s">
        <v>289</v>
      </c>
      <c r="AK151" s="33" t="s">
        <v>112</v>
      </c>
      <c r="AL151" s="33" t="s">
        <v>289</v>
      </c>
      <c r="AM151" s="33" t="s">
        <v>2328</v>
      </c>
      <c r="AN151" s="33" t="s">
        <v>289</v>
      </c>
      <c r="AO151" s="33" t="s">
        <v>289</v>
      </c>
      <c r="AP151" s="33" t="s">
        <v>2350</v>
      </c>
      <c r="AQ151" s="33" t="s">
        <v>289</v>
      </c>
      <c r="AR151" s="33" t="s">
        <v>137</v>
      </c>
      <c r="AS151" s="33">
        <v>0</v>
      </c>
      <c r="AT151" s="33">
        <v>1</v>
      </c>
      <c r="AU151" s="33">
        <v>0</v>
      </c>
      <c r="AV151" s="33" t="s">
        <v>138</v>
      </c>
      <c r="AW151" s="33" t="s">
        <v>2330</v>
      </c>
      <c r="AX151" s="33" t="s">
        <v>115</v>
      </c>
      <c r="AY151" s="33">
        <v>1</v>
      </c>
      <c r="AZ151" s="33">
        <v>0</v>
      </c>
      <c r="BA151" s="33">
        <v>0</v>
      </c>
      <c r="BB151" s="33">
        <v>0</v>
      </c>
      <c r="BC151" s="33">
        <v>0</v>
      </c>
      <c r="BD151" s="33">
        <v>0</v>
      </c>
      <c r="BE151" s="33">
        <v>0</v>
      </c>
      <c r="BF151" s="33">
        <v>0</v>
      </c>
      <c r="BG151" s="33">
        <v>0</v>
      </c>
      <c r="BH151" s="33">
        <v>0</v>
      </c>
      <c r="BI151" s="33" t="s">
        <v>289</v>
      </c>
      <c r="BJ151" s="33" t="s">
        <v>135</v>
      </c>
      <c r="BK151" s="33" t="s">
        <v>2385</v>
      </c>
      <c r="BL151" s="33" t="s">
        <v>289</v>
      </c>
      <c r="BM151" s="33" t="s">
        <v>289</v>
      </c>
      <c r="BN151" s="33" t="s">
        <v>289</v>
      </c>
      <c r="BO151" s="33" t="s">
        <v>289</v>
      </c>
      <c r="BP151" s="33" t="s">
        <v>289</v>
      </c>
      <c r="BQ151" s="33" t="s">
        <v>289</v>
      </c>
      <c r="BR151" s="33" t="s">
        <v>289</v>
      </c>
      <c r="BS151" s="33" t="s">
        <v>289</v>
      </c>
      <c r="BT151" s="33" t="s">
        <v>289</v>
      </c>
      <c r="BU151" s="33" t="s">
        <v>289</v>
      </c>
      <c r="BV151" s="33" t="s">
        <v>289</v>
      </c>
      <c r="BW151" s="33" t="s">
        <v>289</v>
      </c>
      <c r="BX151" s="33" t="s">
        <v>289</v>
      </c>
      <c r="BY151" s="33" t="s">
        <v>289</v>
      </c>
      <c r="BZ151" s="33" t="s">
        <v>289</v>
      </c>
      <c r="CA151" s="33" t="s">
        <v>289</v>
      </c>
      <c r="CB151" s="33" t="s">
        <v>289</v>
      </c>
      <c r="CC151" s="33" t="s">
        <v>289</v>
      </c>
      <c r="CD151" s="33" t="s">
        <v>289</v>
      </c>
      <c r="CE151" s="33" t="s">
        <v>289</v>
      </c>
      <c r="CF151" s="33" t="s">
        <v>289</v>
      </c>
      <c r="CG151" s="33" t="s">
        <v>289</v>
      </c>
      <c r="CH151" s="33" t="s">
        <v>289</v>
      </c>
      <c r="CI151" s="33" t="s">
        <v>289</v>
      </c>
      <c r="CJ151" s="33" t="s">
        <v>289</v>
      </c>
      <c r="CK151" s="33" t="s">
        <v>289</v>
      </c>
      <c r="CL151" s="33" t="s">
        <v>289</v>
      </c>
      <c r="CM151" s="33" t="s">
        <v>289</v>
      </c>
      <c r="CN151" s="33" t="s">
        <v>289</v>
      </c>
      <c r="CO151" s="33" t="s">
        <v>289</v>
      </c>
      <c r="CP151" s="33" t="s">
        <v>289</v>
      </c>
      <c r="CQ151" s="33" t="s">
        <v>289</v>
      </c>
      <c r="CR151" s="33" t="s">
        <v>289</v>
      </c>
      <c r="CS151" s="33" t="s">
        <v>289</v>
      </c>
      <c r="CT151" s="33" t="s">
        <v>289</v>
      </c>
      <c r="CU151" s="33" t="s">
        <v>289</v>
      </c>
      <c r="CV151" s="33" t="s">
        <v>289</v>
      </c>
      <c r="CW151" s="33" t="s">
        <v>289</v>
      </c>
      <c r="CX151" s="33" t="s">
        <v>289</v>
      </c>
      <c r="CY151" s="33" t="s">
        <v>289</v>
      </c>
      <c r="CZ151" s="33" t="s">
        <v>289</v>
      </c>
      <c r="DA151" s="33" t="s">
        <v>289</v>
      </c>
      <c r="DB151" s="33" t="s">
        <v>289</v>
      </c>
      <c r="DC151" s="33" t="s">
        <v>289</v>
      </c>
      <c r="DD151" s="33" t="s">
        <v>289</v>
      </c>
      <c r="DE151" s="33" t="s">
        <v>289</v>
      </c>
      <c r="DF151" s="33" t="s">
        <v>289</v>
      </c>
      <c r="DG151" s="33" t="s">
        <v>289</v>
      </c>
      <c r="DH151" s="33" t="s">
        <v>289</v>
      </c>
      <c r="DI151" s="33" t="s">
        <v>289</v>
      </c>
      <c r="DJ151" s="33" t="s">
        <v>289</v>
      </c>
      <c r="DK151" s="33" t="s">
        <v>289</v>
      </c>
      <c r="DL151" s="33" t="s">
        <v>289</v>
      </c>
      <c r="DM151" s="33" t="s">
        <v>289</v>
      </c>
      <c r="DN151" s="33" t="s">
        <v>289</v>
      </c>
      <c r="DO151" s="33" t="s">
        <v>289</v>
      </c>
      <c r="DP151" s="33" t="s">
        <v>289</v>
      </c>
      <c r="DQ151" s="33" t="s">
        <v>289</v>
      </c>
      <c r="DR151" s="33" t="s">
        <v>289</v>
      </c>
      <c r="DS151" s="33" t="s">
        <v>289</v>
      </c>
      <c r="DT151" s="33" t="s">
        <v>289</v>
      </c>
      <c r="DU151" s="33" t="s">
        <v>289</v>
      </c>
      <c r="DV151" s="33" t="s">
        <v>289</v>
      </c>
      <c r="DW151" s="33" t="s">
        <v>289</v>
      </c>
      <c r="DX151" s="33" t="s">
        <v>289</v>
      </c>
      <c r="DY151" s="33" t="s">
        <v>289</v>
      </c>
      <c r="DZ151" s="33" t="s">
        <v>289</v>
      </c>
      <c r="EA151" s="33" t="s">
        <v>289</v>
      </c>
      <c r="EB151" s="33" t="s">
        <v>289</v>
      </c>
      <c r="EC151" s="33" t="s">
        <v>289</v>
      </c>
      <c r="ED151" s="33" t="s">
        <v>289</v>
      </c>
      <c r="EE151" s="33" t="s">
        <v>289</v>
      </c>
      <c r="EF151" s="33" t="s">
        <v>289</v>
      </c>
      <c r="EG151" s="33" t="s">
        <v>3170</v>
      </c>
      <c r="EH151" s="33">
        <v>0</v>
      </c>
      <c r="EI151" s="33">
        <v>1</v>
      </c>
      <c r="EJ151" s="33">
        <v>1</v>
      </c>
      <c r="EK151" s="33">
        <v>1</v>
      </c>
      <c r="EL151" s="33">
        <v>0</v>
      </c>
      <c r="EM151" s="33">
        <v>0</v>
      </c>
      <c r="EN151" s="33">
        <v>1</v>
      </c>
      <c r="EO151" s="33">
        <v>0</v>
      </c>
      <c r="EP151" s="33" t="s">
        <v>289</v>
      </c>
      <c r="EQ151" s="33" t="s">
        <v>289</v>
      </c>
      <c r="ER151" s="33" t="s">
        <v>289</v>
      </c>
      <c r="ES151" s="33" t="s">
        <v>289</v>
      </c>
      <c r="ET151" s="33" t="s">
        <v>289</v>
      </c>
      <c r="EU151" s="33" t="s">
        <v>289</v>
      </c>
      <c r="EV151" s="33">
        <v>15</v>
      </c>
      <c r="EW151" s="33" t="s">
        <v>112</v>
      </c>
      <c r="EX151" s="33" t="s">
        <v>117</v>
      </c>
      <c r="EY151" s="33" t="s">
        <v>289</v>
      </c>
      <c r="EZ151" s="33">
        <v>145</v>
      </c>
      <c r="FA151" s="33">
        <v>60</v>
      </c>
      <c r="FB151" s="33">
        <v>35.172413793103402</v>
      </c>
      <c r="FC151" s="34">
        <v>35.172413793103402</v>
      </c>
      <c r="FD151" s="34" t="s">
        <v>112</v>
      </c>
      <c r="FE151" s="33">
        <v>50</v>
      </c>
      <c r="FF151" s="33" t="s">
        <v>112</v>
      </c>
      <c r="FG151" s="33" t="s">
        <v>289</v>
      </c>
      <c r="FH151" s="33" t="s">
        <v>289</v>
      </c>
      <c r="FI151" s="33" t="s">
        <v>289</v>
      </c>
      <c r="FJ151" s="33" t="s">
        <v>289</v>
      </c>
      <c r="FK151" s="33" t="s">
        <v>289</v>
      </c>
      <c r="FL151" s="34" t="s">
        <v>289</v>
      </c>
      <c r="FM151" s="33" t="s">
        <v>289</v>
      </c>
      <c r="FN151" s="34" t="s">
        <v>289</v>
      </c>
      <c r="FO151" s="33" t="s">
        <v>289</v>
      </c>
      <c r="FP151" s="33" t="s">
        <v>289</v>
      </c>
      <c r="FQ151" s="33" t="s">
        <v>289</v>
      </c>
      <c r="FR151" s="33" t="s">
        <v>289</v>
      </c>
      <c r="FS151" s="33" t="s">
        <v>289</v>
      </c>
      <c r="FT151" s="33" t="s">
        <v>289</v>
      </c>
      <c r="FU151" s="33" t="s">
        <v>289</v>
      </c>
      <c r="FV151" s="33" t="s">
        <v>289</v>
      </c>
      <c r="FW151" s="33" t="s">
        <v>289</v>
      </c>
      <c r="FX151" s="33" t="s">
        <v>289</v>
      </c>
      <c r="FY151" s="33" t="s">
        <v>117</v>
      </c>
      <c r="FZ151" s="33" t="s">
        <v>289</v>
      </c>
      <c r="GA151" s="33">
        <v>65</v>
      </c>
      <c r="GB151" s="33">
        <v>10</v>
      </c>
      <c r="GC151" s="33">
        <v>11.538461538461499</v>
      </c>
      <c r="GD151" s="33" t="s">
        <v>112</v>
      </c>
      <c r="GE151" s="33" t="s">
        <v>117</v>
      </c>
      <c r="GF151" s="33" t="s">
        <v>289</v>
      </c>
      <c r="GG151" s="33" t="s">
        <v>289</v>
      </c>
      <c r="GH151" s="33" t="s">
        <v>289</v>
      </c>
      <c r="GI151" s="33" t="s">
        <v>289</v>
      </c>
      <c r="GJ151" s="33" t="s">
        <v>289</v>
      </c>
      <c r="GK151" s="33" t="s">
        <v>289</v>
      </c>
      <c r="GL151" s="33" t="s">
        <v>289</v>
      </c>
      <c r="GM151" s="33" t="s">
        <v>289</v>
      </c>
      <c r="GN151" s="33" t="s">
        <v>289</v>
      </c>
      <c r="GO151" s="33" t="s">
        <v>289</v>
      </c>
      <c r="GP151" s="33" t="s">
        <v>289</v>
      </c>
      <c r="GQ151" s="33" t="s">
        <v>289</v>
      </c>
      <c r="GR151" s="33" t="s">
        <v>289</v>
      </c>
      <c r="GS151" s="33" t="s">
        <v>289</v>
      </c>
      <c r="GT151" s="33" t="s">
        <v>289</v>
      </c>
      <c r="GU151" s="33" t="s">
        <v>289</v>
      </c>
      <c r="GV151" s="33" t="s">
        <v>289</v>
      </c>
      <c r="GW151" s="33" t="s">
        <v>289</v>
      </c>
      <c r="GX151" s="33" t="s">
        <v>289</v>
      </c>
      <c r="GY151" s="33" t="s">
        <v>289</v>
      </c>
      <c r="GZ151" s="33" t="s">
        <v>289</v>
      </c>
      <c r="HA151" s="33" t="s">
        <v>289</v>
      </c>
      <c r="HB151" s="33" t="s">
        <v>289</v>
      </c>
      <c r="HC151" s="33" t="s">
        <v>289</v>
      </c>
      <c r="HD151" s="33" t="s">
        <v>289</v>
      </c>
      <c r="HE151" s="33" t="s">
        <v>289</v>
      </c>
      <c r="HF151" s="33" t="s">
        <v>289</v>
      </c>
      <c r="HG151" s="33" t="s">
        <v>112</v>
      </c>
      <c r="HH151" s="33" t="s">
        <v>107</v>
      </c>
      <c r="HI151" s="33" t="s">
        <v>136</v>
      </c>
      <c r="HJ151" s="33" t="s">
        <v>117</v>
      </c>
      <c r="HK151" s="33" t="s">
        <v>112</v>
      </c>
      <c r="HL151" s="33" t="s">
        <v>289</v>
      </c>
      <c r="HM151" s="33" t="s">
        <v>289</v>
      </c>
      <c r="HN151" s="33" t="s">
        <v>289</v>
      </c>
      <c r="HO151" s="33" t="s">
        <v>289</v>
      </c>
      <c r="HP151" s="33" t="s">
        <v>289</v>
      </c>
      <c r="HQ151" s="33" t="s">
        <v>289</v>
      </c>
      <c r="HR151" s="33" t="s">
        <v>289</v>
      </c>
      <c r="HS151" s="33" t="s">
        <v>289</v>
      </c>
      <c r="HT151" s="33" t="s">
        <v>289</v>
      </c>
      <c r="HU151" s="33" t="s">
        <v>289</v>
      </c>
      <c r="HV151" s="33" t="s">
        <v>289</v>
      </c>
      <c r="HW151" s="33" t="s">
        <v>289</v>
      </c>
      <c r="HX151" s="33" t="s">
        <v>289</v>
      </c>
      <c r="HY151" s="33" t="s">
        <v>289</v>
      </c>
      <c r="HZ151" s="33" t="s">
        <v>289</v>
      </c>
      <c r="IA151" s="33" t="s">
        <v>289</v>
      </c>
      <c r="IB151" s="33" t="s">
        <v>289</v>
      </c>
      <c r="IC151" s="33" t="s">
        <v>289</v>
      </c>
      <c r="ID151" s="33" t="s">
        <v>289</v>
      </c>
      <c r="IE151" s="33" t="s">
        <v>289</v>
      </c>
      <c r="IF151" s="33" t="s">
        <v>289</v>
      </c>
      <c r="IG151" s="33" t="s">
        <v>289</v>
      </c>
      <c r="IH151" s="33" t="s">
        <v>289</v>
      </c>
      <c r="II151" s="33" t="s">
        <v>289</v>
      </c>
      <c r="IJ151" s="33" t="s">
        <v>289</v>
      </c>
      <c r="IK151" s="33" t="s">
        <v>289</v>
      </c>
      <c r="IL151" s="33" t="s">
        <v>289</v>
      </c>
      <c r="IM151" s="33" t="s">
        <v>289</v>
      </c>
      <c r="IN151" s="33" t="s">
        <v>289</v>
      </c>
      <c r="IO151" s="33" t="s">
        <v>289</v>
      </c>
      <c r="IP151" s="33" t="s">
        <v>289</v>
      </c>
      <c r="IQ151" s="33" t="s">
        <v>289</v>
      </c>
      <c r="IR151" s="33"/>
      <c r="IS151" s="33"/>
      <c r="IT151" s="33"/>
      <c r="IU151" s="33"/>
      <c r="IV151" s="33"/>
      <c r="IW151" s="33" t="s">
        <v>289</v>
      </c>
      <c r="IX151" s="33" t="s">
        <v>289</v>
      </c>
      <c r="IY151" s="33">
        <v>153984689</v>
      </c>
      <c r="IZ151" s="33" t="s">
        <v>3171</v>
      </c>
      <c r="JA151" s="33" t="s">
        <v>3172</v>
      </c>
      <c r="JB151" s="33" t="s">
        <v>289</v>
      </c>
      <c r="JC151" s="33">
        <v>97</v>
      </c>
    </row>
    <row r="152" spans="2:263" x14ac:dyDescent="0.35">
      <c r="B152" s="33" t="s">
        <v>3177</v>
      </c>
      <c r="C152" s="33" t="s">
        <v>3173</v>
      </c>
      <c r="D152" s="33" t="s">
        <v>3174</v>
      </c>
      <c r="E152" s="33" t="s">
        <v>3175</v>
      </c>
      <c r="F152" s="33"/>
      <c r="G152" s="33"/>
      <c r="H152" s="33" t="s">
        <v>289</v>
      </c>
      <c r="I152" s="33" t="s">
        <v>2359</v>
      </c>
      <c r="J152" s="33" t="s">
        <v>104</v>
      </c>
      <c r="K152" s="33" t="s">
        <v>289</v>
      </c>
      <c r="L152" s="33" t="s">
        <v>105</v>
      </c>
      <c r="M152" s="33" t="s">
        <v>104</v>
      </c>
      <c r="N152" s="33" t="s">
        <v>104</v>
      </c>
      <c r="O152" s="33" t="s">
        <v>2594</v>
      </c>
      <c r="P152" s="33" t="s">
        <v>289</v>
      </c>
      <c r="Q152" s="33" t="s">
        <v>107</v>
      </c>
      <c r="R152" s="33" t="s">
        <v>839</v>
      </c>
      <c r="S152" s="33" t="s">
        <v>1646</v>
      </c>
      <c r="T152" s="33" t="s">
        <v>611</v>
      </c>
      <c r="U152" s="33" t="s">
        <v>839</v>
      </c>
      <c r="V152" s="33" t="s">
        <v>1645</v>
      </c>
      <c r="W152" s="33" t="s">
        <v>1646</v>
      </c>
      <c r="X152" s="33" t="s">
        <v>2595</v>
      </c>
      <c r="Y152" s="33" t="s">
        <v>289</v>
      </c>
      <c r="Z152" s="34" t="s">
        <v>2595</v>
      </c>
      <c r="AA152" s="33" t="s">
        <v>2596</v>
      </c>
      <c r="AB152" s="33" t="s">
        <v>289</v>
      </c>
      <c r="AC152" s="34" t="s">
        <v>2596</v>
      </c>
      <c r="AD152" s="33" t="s">
        <v>2326</v>
      </c>
      <c r="AE152" s="33" t="s">
        <v>2597</v>
      </c>
      <c r="AF152" s="33" t="s">
        <v>289</v>
      </c>
      <c r="AG152" s="33" t="s">
        <v>289</v>
      </c>
      <c r="AH152" s="33" t="s">
        <v>2327</v>
      </c>
      <c r="AI152" s="33" t="s">
        <v>112</v>
      </c>
      <c r="AJ152" s="33" t="s">
        <v>289</v>
      </c>
      <c r="AK152" s="33" t="s">
        <v>112</v>
      </c>
      <c r="AL152" s="33" t="s">
        <v>289</v>
      </c>
      <c r="AM152" s="33" t="s">
        <v>2328</v>
      </c>
      <c r="AN152" s="33" t="s">
        <v>289</v>
      </c>
      <c r="AO152" s="33" t="s">
        <v>289</v>
      </c>
      <c r="AP152" s="33" t="s">
        <v>2350</v>
      </c>
      <c r="AQ152" s="33" t="s">
        <v>289</v>
      </c>
      <c r="AR152" s="33" t="s">
        <v>137</v>
      </c>
      <c r="AS152" s="33">
        <v>0</v>
      </c>
      <c r="AT152" s="33">
        <v>1</v>
      </c>
      <c r="AU152" s="33">
        <v>0</v>
      </c>
      <c r="AV152" s="33" t="s">
        <v>138</v>
      </c>
      <c r="AW152" s="33" t="s">
        <v>2330</v>
      </c>
      <c r="AX152" s="33" t="s">
        <v>2598</v>
      </c>
      <c r="AY152" s="33">
        <v>1</v>
      </c>
      <c r="AZ152" s="33">
        <v>0</v>
      </c>
      <c r="BA152" s="33">
        <v>0</v>
      </c>
      <c r="BB152" s="33">
        <v>1</v>
      </c>
      <c r="BC152" s="33">
        <v>0</v>
      </c>
      <c r="BD152" s="33">
        <v>0</v>
      </c>
      <c r="BE152" s="33">
        <v>0</v>
      </c>
      <c r="BF152" s="33">
        <v>0</v>
      </c>
      <c r="BG152" s="33">
        <v>0</v>
      </c>
      <c r="BH152" s="33">
        <v>0</v>
      </c>
      <c r="BI152" s="33" t="s">
        <v>289</v>
      </c>
      <c r="BJ152" s="33" t="s">
        <v>135</v>
      </c>
      <c r="BK152" s="33" t="s">
        <v>2331</v>
      </c>
      <c r="BL152" s="33" t="s">
        <v>289</v>
      </c>
      <c r="BM152" s="33" t="s">
        <v>289</v>
      </c>
      <c r="BN152" s="33" t="s">
        <v>289</v>
      </c>
      <c r="BO152" s="33" t="s">
        <v>289</v>
      </c>
      <c r="BP152" s="33" t="s">
        <v>289</v>
      </c>
      <c r="BQ152" s="33" t="s">
        <v>289</v>
      </c>
      <c r="BR152" s="33" t="s">
        <v>289</v>
      </c>
      <c r="BS152" s="33" t="s">
        <v>289</v>
      </c>
      <c r="BT152" s="33" t="s">
        <v>289</v>
      </c>
      <c r="BU152" s="33" t="s">
        <v>289</v>
      </c>
      <c r="BV152" s="33" t="s">
        <v>289</v>
      </c>
      <c r="BW152" s="33" t="s">
        <v>289</v>
      </c>
      <c r="BX152" s="33" t="s">
        <v>289</v>
      </c>
      <c r="BY152" s="33" t="s">
        <v>289</v>
      </c>
      <c r="BZ152" s="33" t="s">
        <v>289</v>
      </c>
      <c r="CA152" s="33" t="s">
        <v>289</v>
      </c>
      <c r="CB152" s="33" t="s">
        <v>289</v>
      </c>
      <c r="CC152" s="33" t="s">
        <v>289</v>
      </c>
      <c r="CD152" s="33" t="s">
        <v>289</v>
      </c>
      <c r="CE152" s="33" t="s">
        <v>289</v>
      </c>
      <c r="CF152" s="33" t="s">
        <v>289</v>
      </c>
      <c r="CG152" s="33" t="s">
        <v>289</v>
      </c>
      <c r="CH152" s="33" t="s">
        <v>289</v>
      </c>
      <c r="CI152" s="33" t="s">
        <v>289</v>
      </c>
      <c r="CJ152" s="33" t="s">
        <v>289</v>
      </c>
      <c r="CK152" s="33" t="s">
        <v>289</v>
      </c>
      <c r="CL152" s="33" t="s">
        <v>289</v>
      </c>
      <c r="CM152" s="33" t="s">
        <v>289</v>
      </c>
      <c r="CN152" s="33" t="s">
        <v>289</v>
      </c>
      <c r="CO152" s="33" t="s">
        <v>289</v>
      </c>
      <c r="CP152" s="33" t="s">
        <v>289</v>
      </c>
      <c r="CQ152" s="33" t="s">
        <v>289</v>
      </c>
      <c r="CR152" s="33" t="s">
        <v>289</v>
      </c>
      <c r="CS152" s="33" t="s">
        <v>289</v>
      </c>
      <c r="CT152" s="33" t="s">
        <v>289</v>
      </c>
      <c r="CU152" s="33" t="s">
        <v>289</v>
      </c>
      <c r="CV152" s="33" t="s">
        <v>289</v>
      </c>
      <c r="CW152" s="33" t="s">
        <v>289</v>
      </c>
      <c r="CX152" s="33" t="s">
        <v>289</v>
      </c>
      <c r="CY152" s="33" t="s">
        <v>289</v>
      </c>
      <c r="CZ152" s="33" t="s">
        <v>289</v>
      </c>
      <c r="DA152" s="33" t="s">
        <v>289</v>
      </c>
      <c r="DB152" s="33" t="s">
        <v>289</v>
      </c>
      <c r="DC152" s="33" t="s">
        <v>289</v>
      </c>
      <c r="DD152" s="33" t="s">
        <v>289</v>
      </c>
      <c r="DE152" s="33" t="s">
        <v>289</v>
      </c>
      <c r="DF152" s="33" t="s">
        <v>289</v>
      </c>
      <c r="DG152" s="33" t="s">
        <v>289</v>
      </c>
      <c r="DH152" s="33" t="s">
        <v>289</v>
      </c>
      <c r="DI152" s="33" t="s">
        <v>289</v>
      </c>
      <c r="DJ152" s="33" t="s">
        <v>289</v>
      </c>
      <c r="DK152" s="33" t="s">
        <v>289</v>
      </c>
      <c r="DL152" s="33" t="s">
        <v>289</v>
      </c>
      <c r="DM152" s="33" t="s">
        <v>289</v>
      </c>
      <c r="DN152" s="33" t="s">
        <v>289</v>
      </c>
      <c r="DO152" s="33" t="s">
        <v>289</v>
      </c>
      <c r="DP152" s="33" t="s">
        <v>289</v>
      </c>
      <c r="DQ152" s="33" t="s">
        <v>289</v>
      </c>
      <c r="DR152" s="33" t="s">
        <v>289</v>
      </c>
      <c r="DS152" s="33" t="s">
        <v>289</v>
      </c>
      <c r="DT152" s="33" t="s">
        <v>289</v>
      </c>
      <c r="DU152" s="33" t="s">
        <v>289</v>
      </c>
      <c r="DV152" s="33" t="s">
        <v>289</v>
      </c>
      <c r="DW152" s="33" t="s">
        <v>289</v>
      </c>
      <c r="DX152" s="33" t="s">
        <v>289</v>
      </c>
      <c r="DY152" s="33" t="s">
        <v>289</v>
      </c>
      <c r="DZ152" s="33" t="s">
        <v>289</v>
      </c>
      <c r="EA152" s="33" t="s">
        <v>289</v>
      </c>
      <c r="EB152" s="33" t="s">
        <v>289</v>
      </c>
      <c r="EC152" s="33" t="s">
        <v>289</v>
      </c>
      <c r="ED152" s="33" t="s">
        <v>289</v>
      </c>
      <c r="EE152" s="33" t="s">
        <v>289</v>
      </c>
      <c r="EF152" s="33" t="s">
        <v>289</v>
      </c>
      <c r="EG152" s="33" t="s">
        <v>2415</v>
      </c>
      <c r="EH152" s="33">
        <v>0</v>
      </c>
      <c r="EI152" s="33">
        <v>1</v>
      </c>
      <c r="EJ152" s="33">
        <v>1</v>
      </c>
      <c r="EK152" s="33">
        <v>1</v>
      </c>
      <c r="EL152" s="33">
        <v>1</v>
      </c>
      <c r="EM152" s="33">
        <v>0</v>
      </c>
      <c r="EN152" s="33">
        <v>1</v>
      </c>
      <c r="EO152" s="33">
        <v>0</v>
      </c>
      <c r="EP152" s="33" t="s">
        <v>289</v>
      </c>
      <c r="EQ152" s="33" t="s">
        <v>289</v>
      </c>
      <c r="ER152" s="33" t="s">
        <v>289</v>
      </c>
      <c r="ES152" s="33" t="s">
        <v>289</v>
      </c>
      <c r="ET152" s="33" t="s">
        <v>289</v>
      </c>
      <c r="EU152" s="33" t="s">
        <v>289</v>
      </c>
      <c r="EV152" s="33">
        <v>20</v>
      </c>
      <c r="EW152" s="33" t="s">
        <v>112</v>
      </c>
      <c r="EX152" s="33" t="s">
        <v>117</v>
      </c>
      <c r="EY152" s="33" t="s">
        <v>289</v>
      </c>
      <c r="EZ152" s="33">
        <v>150</v>
      </c>
      <c r="FA152" s="33">
        <v>75</v>
      </c>
      <c r="FB152" s="33">
        <v>42.5</v>
      </c>
      <c r="FC152" s="34">
        <v>42.5</v>
      </c>
      <c r="FD152" s="34" t="s">
        <v>112</v>
      </c>
      <c r="FE152" s="33">
        <v>50</v>
      </c>
      <c r="FF152" s="33" t="s">
        <v>112</v>
      </c>
      <c r="FG152" s="33" t="s">
        <v>112</v>
      </c>
      <c r="FH152" s="33">
        <v>75</v>
      </c>
      <c r="FI152" s="33" t="s">
        <v>289</v>
      </c>
      <c r="FJ152" s="33" t="s">
        <v>289</v>
      </c>
      <c r="FK152" s="33" t="s">
        <v>289</v>
      </c>
      <c r="FL152" s="34">
        <v>75</v>
      </c>
      <c r="FM152" s="33" t="s">
        <v>112</v>
      </c>
      <c r="FN152" s="34" t="s">
        <v>289</v>
      </c>
      <c r="FO152" s="33" t="s">
        <v>289</v>
      </c>
      <c r="FP152" s="33" t="s">
        <v>289</v>
      </c>
      <c r="FQ152" s="33" t="s">
        <v>289</v>
      </c>
      <c r="FR152" s="33" t="s">
        <v>289</v>
      </c>
      <c r="FS152" s="33" t="s">
        <v>289</v>
      </c>
      <c r="FT152" s="33" t="s">
        <v>289</v>
      </c>
      <c r="FU152" s="33" t="s">
        <v>289</v>
      </c>
      <c r="FV152" s="33" t="s">
        <v>289</v>
      </c>
      <c r="FW152" s="33" t="s">
        <v>289</v>
      </c>
      <c r="FX152" s="33" t="s">
        <v>289</v>
      </c>
      <c r="FY152" s="33" t="s">
        <v>112</v>
      </c>
      <c r="FZ152" s="33">
        <v>15</v>
      </c>
      <c r="GA152" s="33" t="s">
        <v>289</v>
      </c>
      <c r="GB152" s="33" t="s">
        <v>289</v>
      </c>
      <c r="GC152" s="33">
        <v>15</v>
      </c>
      <c r="GD152" s="33" t="s">
        <v>112</v>
      </c>
      <c r="GE152" s="33" t="s">
        <v>112</v>
      </c>
      <c r="GF152" s="33" t="s">
        <v>130</v>
      </c>
      <c r="GG152" s="33">
        <v>0</v>
      </c>
      <c r="GH152" s="33">
        <v>0</v>
      </c>
      <c r="GI152" s="33">
        <v>0</v>
      </c>
      <c r="GJ152" s="33">
        <v>0</v>
      </c>
      <c r="GK152" s="33">
        <v>0</v>
      </c>
      <c r="GL152" s="33">
        <v>0</v>
      </c>
      <c r="GM152" s="33">
        <v>0</v>
      </c>
      <c r="GN152" s="33">
        <v>0</v>
      </c>
      <c r="GO152" s="33">
        <v>0</v>
      </c>
      <c r="GP152" s="33">
        <v>0</v>
      </c>
      <c r="GQ152" s="33">
        <v>0</v>
      </c>
      <c r="GR152" s="33">
        <v>0</v>
      </c>
      <c r="GS152" s="33">
        <v>0</v>
      </c>
      <c r="GT152" s="33">
        <v>0</v>
      </c>
      <c r="GU152" s="33">
        <v>1</v>
      </c>
      <c r="GV152" s="33">
        <v>0</v>
      </c>
      <c r="GW152" s="33" t="s">
        <v>2447</v>
      </c>
      <c r="GX152" s="33" t="s">
        <v>3176</v>
      </c>
      <c r="GY152" s="133">
        <v>0</v>
      </c>
      <c r="GZ152" s="133">
        <v>1</v>
      </c>
      <c r="HA152" s="133">
        <v>0</v>
      </c>
      <c r="HB152" s="133">
        <v>1</v>
      </c>
      <c r="HC152" s="133">
        <v>1</v>
      </c>
      <c r="HD152" s="133">
        <v>0</v>
      </c>
      <c r="HE152" s="133">
        <v>0</v>
      </c>
      <c r="HF152" s="133">
        <v>0</v>
      </c>
      <c r="HG152" s="33" t="s">
        <v>112</v>
      </c>
      <c r="HH152" s="33" t="s">
        <v>107</v>
      </c>
      <c r="HI152" s="33" t="s">
        <v>136</v>
      </c>
      <c r="HJ152" s="33" t="s">
        <v>117</v>
      </c>
      <c r="HK152" s="33" t="s">
        <v>112</v>
      </c>
      <c r="HL152" s="33" t="s">
        <v>289</v>
      </c>
      <c r="HM152" s="33" t="s">
        <v>289</v>
      </c>
      <c r="HN152" s="33" t="s">
        <v>289</v>
      </c>
      <c r="HO152" s="33" t="s">
        <v>289</v>
      </c>
      <c r="HP152" s="33" t="s">
        <v>289</v>
      </c>
      <c r="HQ152" s="33" t="s">
        <v>289</v>
      </c>
      <c r="HR152" s="33" t="s">
        <v>289</v>
      </c>
      <c r="HS152" s="33" t="s">
        <v>289</v>
      </c>
      <c r="HT152" s="33" t="s">
        <v>289</v>
      </c>
      <c r="HU152" s="33" t="s">
        <v>289</v>
      </c>
      <c r="HV152" s="33" t="s">
        <v>289</v>
      </c>
      <c r="HW152" s="33" t="s">
        <v>289</v>
      </c>
      <c r="HX152" s="33" t="s">
        <v>289</v>
      </c>
      <c r="HY152" s="33" t="s">
        <v>289</v>
      </c>
      <c r="HZ152" s="33" t="s">
        <v>289</v>
      </c>
      <c r="IA152" s="33" t="s">
        <v>289</v>
      </c>
      <c r="IB152" s="33" t="s">
        <v>289</v>
      </c>
      <c r="IC152" s="33" t="s">
        <v>289</v>
      </c>
      <c r="ID152" s="33" t="s">
        <v>289</v>
      </c>
      <c r="IE152" s="33" t="s">
        <v>289</v>
      </c>
      <c r="IF152" s="33" t="s">
        <v>289</v>
      </c>
      <c r="IG152" s="33" t="s">
        <v>289</v>
      </c>
      <c r="IH152" s="33" t="s">
        <v>289</v>
      </c>
      <c r="II152" s="33" t="s">
        <v>289</v>
      </c>
      <c r="IJ152" s="33" t="s">
        <v>289</v>
      </c>
      <c r="IK152" s="33" t="s">
        <v>289</v>
      </c>
      <c r="IL152" s="33" t="s">
        <v>289</v>
      </c>
      <c r="IM152" s="33" t="s">
        <v>289</v>
      </c>
      <c r="IN152" s="33" t="s">
        <v>289</v>
      </c>
      <c r="IO152" s="33" t="s">
        <v>289</v>
      </c>
      <c r="IP152" s="33" t="s">
        <v>289</v>
      </c>
      <c r="IQ152" s="33" t="s">
        <v>289</v>
      </c>
      <c r="IR152" s="33"/>
      <c r="IS152" s="33"/>
      <c r="IT152" s="33"/>
      <c r="IU152" s="33"/>
      <c r="IV152" s="33"/>
      <c r="IW152" s="33" t="s">
        <v>289</v>
      </c>
      <c r="IX152" s="33" t="s">
        <v>289</v>
      </c>
      <c r="IY152" s="33">
        <v>153984656</v>
      </c>
      <c r="IZ152" s="33" t="s">
        <v>3177</v>
      </c>
      <c r="JA152" s="33" t="s">
        <v>3178</v>
      </c>
      <c r="JB152" s="33" t="s">
        <v>289</v>
      </c>
      <c r="JC152" s="33">
        <v>93</v>
      </c>
    </row>
    <row r="153" spans="2:263" x14ac:dyDescent="0.35">
      <c r="AT153" s="134"/>
      <c r="AU153" s="134"/>
      <c r="AV153" s="135"/>
      <c r="BG153" s="136"/>
      <c r="BH153" s="134"/>
      <c r="BI153" s="134"/>
      <c r="BJ153" s="135"/>
      <c r="BM153" s="134"/>
      <c r="BX153" s="135"/>
      <c r="CA153" s="134"/>
      <c r="CB153" s="135"/>
      <c r="CL153" s="135"/>
      <c r="CO153" s="134"/>
      <c r="CP153" s="135"/>
      <c r="CU153" s="134"/>
      <c r="DC153" s="134"/>
      <c r="DD153" s="135"/>
      <c r="DR153" s="135"/>
      <c r="DW153" s="134"/>
      <c r="GO153" s="134"/>
      <c r="GT153" s="134"/>
      <c r="HD153" s="135"/>
      <c r="HN153" s="134"/>
    </row>
    <row r="154" spans="2:263" x14ac:dyDescent="0.35">
      <c r="AT154" s="134"/>
      <c r="AU154" s="134"/>
      <c r="AV154" s="135"/>
      <c r="AY154" s="134"/>
      <c r="AZ154" s="135"/>
      <c r="BG154" s="136"/>
      <c r="BH154" s="134"/>
      <c r="BI154" s="134"/>
      <c r="BJ154" s="135"/>
      <c r="BM154" s="134"/>
      <c r="BV154" s="134"/>
      <c r="BW154" s="134"/>
      <c r="BX154" s="135"/>
      <c r="CA154" s="134"/>
      <c r="CB154" s="135"/>
      <c r="CL154" s="135"/>
      <c r="CO154" s="134"/>
      <c r="CP154" s="135"/>
      <c r="CX154" s="134"/>
      <c r="CY154" s="134"/>
      <c r="CZ154" s="135"/>
      <c r="DD154" s="135"/>
      <c r="DQ154" s="134"/>
      <c r="DR154" s="135"/>
      <c r="DW154" s="134"/>
      <c r="GY154" s="134"/>
      <c r="HD154" s="135"/>
    </row>
  </sheetData>
  <autoFilter ref="B1:JC152"/>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58"/>
  <sheetViews>
    <sheetView zoomScale="75" workbookViewId="0">
      <pane xSplit="1" ySplit="1" topLeftCell="B2" activePane="bottomRight" state="frozen"/>
      <selection pane="topRight" activeCell="B1" sqref="B1"/>
      <selection pane="bottomLeft" activeCell="A2" sqref="A2"/>
      <selection pane="bottomRight"/>
    </sheetView>
  </sheetViews>
  <sheetFormatPr defaultColWidth="8.83203125" defaultRowHeight="15.5" x14ac:dyDescent="0.35"/>
  <cols>
    <col min="1" max="1" width="31" style="76" customWidth="1"/>
    <col min="2" max="5" width="8.83203125" style="76"/>
    <col min="6" max="6" width="17.33203125" style="76" customWidth="1"/>
    <col min="7" max="7" width="8.83203125" style="76"/>
    <col min="8" max="8" width="8.83203125" style="76" customWidth="1"/>
    <col min="9" max="9" width="27.33203125" style="76" customWidth="1"/>
    <col min="10" max="10" width="8.5" style="76" customWidth="1"/>
    <col min="11" max="12" width="8.83203125" style="76"/>
    <col min="13" max="13" width="14.6640625" style="76" customWidth="1"/>
    <col min="14" max="14" width="15.4140625" style="76" customWidth="1"/>
    <col min="15" max="15" width="13.1640625" style="76" customWidth="1"/>
    <col min="16" max="20" width="8.83203125" style="76"/>
    <col min="21" max="21" width="9.4140625" style="76" customWidth="1"/>
    <col min="22" max="24" width="8.83203125" style="76"/>
    <col min="25" max="25" width="10.58203125" style="76" customWidth="1"/>
    <col min="26" max="27" width="8.83203125" style="76"/>
    <col min="28" max="28" width="11.6640625" style="76" customWidth="1"/>
    <col min="29" max="29" width="10.08203125" style="76" customWidth="1"/>
    <col min="30" max="30" width="8.6640625" style="76" customWidth="1"/>
    <col min="31" max="38" width="8.83203125" style="76"/>
    <col min="39" max="39" width="12.83203125" style="76" customWidth="1"/>
    <col min="40" max="48" width="8.83203125" style="76"/>
    <col min="49" max="50" width="13.83203125" style="76" customWidth="1"/>
    <col min="51" max="51" width="8.83203125" style="76"/>
    <col min="52" max="53" width="10.6640625" style="76" customWidth="1"/>
    <col min="54" max="56" width="8.83203125" style="76"/>
    <col min="57" max="57" width="9.6640625" style="76" bestFit="1" customWidth="1"/>
    <col min="58" max="63" width="8.83203125" style="76"/>
    <col min="64" max="64" width="9.33203125" style="76" customWidth="1"/>
    <col min="65" max="66" width="8.83203125" style="76"/>
    <col min="67" max="67" width="11.83203125" style="76" customWidth="1"/>
    <col min="68" max="68" width="14.33203125" style="76" customWidth="1"/>
    <col min="69" max="86" width="8.83203125" style="76"/>
    <col min="87" max="87" width="12.5" style="76" customWidth="1"/>
    <col min="88" max="92" width="8.83203125" style="76"/>
    <col min="93" max="93" width="18.5" style="76" bestFit="1" customWidth="1"/>
    <col min="94" max="94" width="8.83203125" style="76"/>
    <col min="95" max="95" width="24.1640625" style="76" customWidth="1"/>
    <col min="96" max="96" width="8.33203125" style="76" customWidth="1"/>
    <col min="97" max="97" width="13.6640625" style="76" customWidth="1"/>
    <col min="98" max="122" width="8.83203125" style="76"/>
    <col min="123" max="123" width="13.6640625" style="76" customWidth="1"/>
    <col min="124" max="125" width="8.83203125" style="76"/>
    <col min="126" max="126" width="15.75" style="76" customWidth="1"/>
    <col min="127" max="127" width="20.5" style="76" customWidth="1"/>
    <col min="128" max="139" width="8.83203125" style="76"/>
    <col min="140" max="140" width="8.83203125" style="76" customWidth="1"/>
    <col min="141" max="141" width="17.1640625" style="76" customWidth="1"/>
    <col min="142" max="142" width="28.33203125" style="76" customWidth="1"/>
    <col min="143" max="16384" width="8.83203125" style="76"/>
  </cols>
  <sheetData>
    <row r="1" spans="1:143" x14ac:dyDescent="0.35">
      <c r="A1" s="132" t="s">
        <v>3179</v>
      </c>
      <c r="B1" s="33" t="s">
        <v>3182</v>
      </c>
      <c r="C1" s="33" t="s">
        <v>3181</v>
      </c>
      <c r="D1" s="33" t="s">
        <v>3180</v>
      </c>
      <c r="E1" s="34" t="s">
        <v>2173</v>
      </c>
      <c r="F1" s="34" t="s">
        <v>2174</v>
      </c>
      <c r="G1" s="33" t="s">
        <v>3183</v>
      </c>
      <c r="H1" s="33" t="s">
        <v>3383</v>
      </c>
      <c r="I1" s="33" t="s">
        <v>3184</v>
      </c>
      <c r="J1" s="33" t="s">
        <v>2180</v>
      </c>
      <c r="K1" s="33" t="s">
        <v>2181</v>
      </c>
      <c r="L1" s="33" t="s">
        <v>2202</v>
      </c>
      <c r="M1" s="33" t="s">
        <v>2204</v>
      </c>
      <c r="N1" s="33" t="s">
        <v>2205</v>
      </c>
      <c r="O1" s="33" t="s">
        <v>2206</v>
      </c>
      <c r="P1" s="33" t="s">
        <v>2207</v>
      </c>
      <c r="Q1" s="33" t="s">
        <v>2208</v>
      </c>
      <c r="R1" s="33" t="s">
        <v>2211</v>
      </c>
      <c r="S1" s="33" t="s">
        <v>2247</v>
      </c>
      <c r="T1" s="33" t="s">
        <v>2248</v>
      </c>
      <c r="U1" s="33" t="s">
        <v>2255</v>
      </c>
      <c r="V1" s="33" t="s">
        <v>2261</v>
      </c>
      <c r="W1" s="33" t="s">
        <v>2265</v>
      </c>
      <c r="X1" s="33" t="s">
        <v>2254</v>
      </c>
      <c r="Y1" s="33" t="s">
        <v>2258</v>
      </c>
      <c r="Z1" s="33" t="s">
        <v>2308</v>
      </c>
      <c r="AA1" s="33" t="s">
        <v>3185</v>
      </c>
      <c r="AB1" s="33" t="s">
        <v>3186</v>
      </c>
      <c r="AC1" s="33" t="s">
        <v>3187</v>
      </c>
      <c r="AD1" s="33" t="s">
        <v>3188</v>
      </c>
      <c r="AE1" s="33" t="s">
        <v>2069</v>
      </c>
      <c r="AF1" s="33" t="s">
        <v>3189</v>
      </c>
      <c r="AG1" s="33" t="s">
        <v>3190</v>
      </c>
      <c r="AH1" s="33" t="s">
        <v>3191</v>
      </c>
      <c r="AI1" s="33" t="s">
        <v>3192</v>
      </c>
      <c r="AJ1" s="33" t="s">
        <v>3193</v>
      </c>
      <c r="AK1" s="33" t="s">
        <v>3195</v>
      </c>
      <c r="AL1" s="33" t="s">
        <v>3194</v>
      </c>
      <c r="AM1" s="33" t="s">
        <v>3196</v>
      </c>
      <c r="AN1" s="33" t="s">
        <v>3197</v>
      </c>
      <c r="AO1" s="33" t="s">
        <v>3248</v>
      </c>
      <c r="AP1" s="33" t="s">
        <v>3249</v>
      </c>
      <c r="AQ1" s="33" t="s">
        <v>3250</v>
      </c>
      <c r="AR1" s="33" t="s">
        <v>3251</v>
      </c>
      <c r="AS1" s="33" t="s">
        <v>3252</v>
      </c>
      <c r="AT1" s="33" t="s">
        <v>3253</v>
      </c>
      <c r="AU1" s="33" t="s">
        <v>3254</v>
      </c>
      <c r="AV1" s="33" t="s">
        <v>3255</v>
      </c>
      <c r="AW1" s="33" t="s">
        <v>3256</v>
      </c>
      <c r="AX1" s="33" t="s">
        <v>3257</v>
      </c>
      <c r="AY1" s="33" t="s">
        <v>3198</v>
      </c>
      <c r="AZ1" s="33" t="s">
        <v>3258</v>
      </c>
      <c r="BA1" s="33" t="s">
        <v>3259</v>
      </c>
      <c r="BB1" s="33" t="s">
        <v>3260</v>
      </c>
      <c r="BC1" s="33" t="s">
        <v>3261</v>
      </c>
      <c r="BD1" s="33" t="s">
        <v>3262</v>
      </c>
      <c r="BE1" s="33" t="s">
        <v>3263</v>
      </c>
      <c r="BF1" s="33" t="s">
        <v>3264</v>
      </c>
      <c r="BG1" s="33" t="s">
        <v>3265</v>
      </c>
      <c r="BH1" s="33" t="s">
        <v>3266</v>
      </c>
      <c r="BI1" s="33" t="s">
        <v>3267</v>
      </c>
      <c r="BJ1" s="33" t="s">
        <v>3268</v>
      </c>
      <c r="BK1" s="33" t="s">
        <v>3269</v>
      </c>
      <c r="BL1" s="33" t="s">
        <v>3270</v>
      </c>
      <c r="BM1" s="33" t="s">
        <v>3271</v>
      </c>
      <c r="BN1" s="33" t="s">
        <v>3272</v>
      </c>
      <c r="BO1" s="33" t="s">
        <v>3273</v>
      </c>
      <c r="BP1" s="33" t="s">
        <v>3274</v>
      </c>
      <c r="BQ1" s="33" t="s">
        <v>3275</v>
      </c>
      <c r="BR1" s="33" t="s">
        <v>3276</v>
      </c>
      <c r="BS1" s="33" t="s">
        <v>3277</v>
      </c>
      <c r="BT1" s="33" t="s">
        <v>3278</v>
      </c>
      <c r="BU1" s="33" t="s">
        <v>3279</v>
      </c>
      <c r="BV1" s="33" t="s">
        <v>3280</v>
      </c>
      <c r="BW1" s="33" t="s">
        <v>3301</v>
      </c>
      <c r="BX1" s="33" t="s">
        <v>3304</v>
      </c>
      <c r="BY1" s="33" t="s">
        <v>3281</v>
      </c>
      <c r="BZ1" s="33" t="s">
        <v>88</v>
      </c>
      <c r="CA1" s="33" t="s">
        <v>3282</v>
      </c>
      <c r="CB1" s="33" t="s">
        <v>3251</v>
      </c>
      <c r="CC1" s="33" t="s">
        <v>3283</v>
      </c>
      <c r="CD1" s="33" t="s">
        <v>3253</v>
      </c>
      <c r="CE1" s="33" t="s">
        <v>3254</v>
      </c>
      <c r="CF1" s="33" t="s">
        <v>3284</v>
      </c>
      <c r="CG1" s="33" t="s">
        <v>3256</v>
      </c>
      <c r="CH1" s="33" t="s">
        <v>3257</v>
      </c>
      <c r="CI1" s="33" t="s">
        <v>3198</v>
      </c>
      <c r="CJ1" s="33" t="s">
        <v>3259</v>
      </c>
      <c r="CK1" s="33" t="s">
        <v>3260</v>
      </c>
      <c r="CL1" s="33" t="s">
        <v>3285</v>
      </c>
      <c r="CM1" s="33" t="s">
        <v>3262</v>
      </c>
      <c r="CN1" s="33" t="s">
        <v>3263</v>
      </c>
      <c r="CO1" s="33" t="s">
        <v>3287</v>
      </c>
      <c r="CP1" s="33" t="s">
        <v>3288</v>
      </c>
      <c r="CQ1" s="33" t="s">
        <v>3289</v>
      </c>
      <c r="CR1" s="33" t="s">
        <v>90</v>
      </c>
      <c r="CS1" s="33" t="s">
        <v>3290</v>
      </c>
      <c r="CT1" s="33" t="s">
        <v>3291</v>
      </c>
      <c r="CU1" s="33" t="s">
        <v>3292</v>
      </c>
      <c r="CV1" s="33" t="s">
        <v>3293</v>
      </c>
      <c r="CW1" s="33" t="s">
        <v>3294</v>
      </c>
      <c r="CX1" s="33" t="s">
        <v>3295</v>
      </c>
      <c r="CY1" s="33" t="s">
        <v>3296</v>
      </c>
      <c r="CZ1" s="33" t="s">
        <v>3275</v>
      </c>
      <c r="DA1" s="33" t="s">
        <v>3297</v>
      </c>
      <c r="DB1" s="33" t="s">
        <v>3298</v>
      </c>
      <c r="DC1" s="33" t="s">
        <v>3299</v>
      </c>
      <c r="DD1" s="33" t="s">
        <v>3302</v>
      </c>
      <c r="DE1" s="33" t="s">
        <v>3303</v>
      </c>
      <c r="DF1" s="33" t="s">
        <v>3300</v>
      </c>
      <c r="DG1" s="33" t="s">
        <v>3286</v>
      </c>
      <c r="DH1" s="33" t="s">
        <v>3199</v>
      </c>
      <c r="DI1" s="33" t="s">
        <v>3200</v>
      </c>
      <c r="DJ1" s="33" t="s">
        <v>3201</v>
      </c>
      <c r="DK1" s="33" t="s">
        <v>3202</v>
      </c>
      <c r="DL1" s="33" t="s">
        <v>3203</v>
      </c>
      <c r="DM1" s="33" t="s">
        <v>3204</v>
      </c>
      <c r="DN1" s="33" t="s">
        <v>3205</v>
      </c>
      <c r="DO1" s="33" t="s">
        <v>3207</v>
      </c>
      <c r="DP1" s="33" t="s">
        <v>3206</v>
      </c>
      <c r="DQ1" s="34" t="s">
        <v>3208</v>
      </c>
      <c r="DR1" s="33" t="s">
        <v>3209</v>
      </c>
      <c r="DS1" s="33" t="s">
        <v>3210</v>
      </c>
      <c r="DT1" s="33" t="s">
        <v>3211</v>
      </c>
      <c r="DU1" s="33" t="s">
        <v>3212</v>
      </c>
      <c r="DV1" s="33" t="s">
        <v>3213</v>
      </c>
      <c r="DW1" s="33" t="s">
        <v>4098</v>
      </c>
      <c r="DX1" s="33" t="s">
        <v>3214</v>
      </c>
      <c r="DY1" s="33" t="s">
        <v>3215</v>
      </c>
      <c r="DZ1" s="33" t="s">
        <v>3216</v>
      </c>
      <c r="EA1" s="33" t="s">
        <v>3217</v>
      </c>
      <c r="EB1" s="33" t="s">
        <v>3198</v>
      </c>
      <c r="EC1" s="33" t="s">
        <v>3218</v>
      </c>
      <c r="ED1" s="33" t="s">
        <v>3219</v>
      </c>
      <c r="EE1" s="33" t="s">
        <v>3220</v>
      </c>
      <c r="EF1" s="33" t="s">
        <v>3221</v>
      </c>
      <c r="EG1" s="33" t="s">
        <v>3222</v>
      </c>
      <c r="EH1" s="33" t="s">
        <v>3223</v>
      </c>
      <c r="EI1" s="33" t="s">
        <v>3224</v>
      </c>
      <c r="EJ1" s="33" t="s">
        <v>3225</v>
      </c>
      <c r="EK1" s="33" t="s">
        <v>289</v>
      </c>
      <c r="EL1" s="33" t="s">
        <v>289</v>
      </c>
      <c r="EM1" s="33" t="s">
        <v>289</v>
      </c>
    </row>
    <row r="2" spans="1:143" x14ac:dyDescent="0.35">
      <c r="A2" s="33" t="s">
        <v>2388</v>
      </c>
      <c r="B2" s="33" t="s">
        <v>182</v>
      </c>
      <c r="C2" s="33" t="s">
        <v>2381</v>
      </c>
      <c r="D2" s="33" t="s">
        <v>851</v>
      </c>
      <c r="E2" s="34" t="s">
        <v>2382</v>
      </c>
      <c r="F2" s="34" t="s">
        <v>2383</v>
      </c>
      <c r="G2" s="33" t="s">
        <v>2326</v>
      </c>
      <c r="H2" s="33">
        <v>1</v>
      </c>
      <c r="I2" s="33" t="s">
        <v>2327</v>
      </c>
      <c r="J2" s="33">
        <v>0</v>
      </c>
      <c r="K2" s="33">
        <v>1</v>
      </c>
      <c r="L2" s="33" t="s">
        <v>176</v>
      </c>
      <c r="M2" s="33" t="s">
        <v>176</v>
      </c>
      <c r="N2" s="33" t="s">
        <v>176</v>
      </c>
      <c r="O2" s="33" t="s">
        <v>176</v>
      </c>
      <c r="P2" s="33" t="s">
        <v>176</v>
      </c>
      <c r="Q2" s="33" t="s">
        <v>176</v>
      </c>
      <c r="R2" s="33" t="s">
        <v>176</v>
      </c>
      <c r="S2" s="33">
        <v>30</v>
      </c>
      <c r="T2" s="33">
        <v>25</v>
      </c>
      <c r="U2" s="33" t="s">
        <v>176</v>
      </c>
      <c r="V2" s="33" t="s">
        <v>176</v>
      </c>
      <c r="W2" s="33">
        <v>25</v>
      </c>
      <c r="X2" s="33">
        <v>125</v>
      </c>
      <c r="Y2" s="33" t="s">
        <v>176</v>
      </c>
      <c r="Z2" s="33" t="s">
        <v>176</v>
      </c>
      <c r="AA2" s="33" t="s">
        <v>2328</v>
      </c>
      <c r="AB2" s="33" t="s">
        <v>2350</v>
      </c>
      <c r="AC2" s="33">
        <v>1</v>
      </c>
      <c r="AD2" s="33">
        <v>0</v>
      </c>
      <c r="AE2" s="33">
        <v>0</v>
      </c>
      <c r="AF2" s="33">
        <v>0</v>
      </c>
      <c r="AG2" s="33">
        <v>0</v>
      </c>
      <c r="AH2" s="33">
        <v>0</v>
      </c>
      <c r="AI2" s="33">
        <v>0</v>
      </c>
      <c r="AJ2" s="33">
        <v>0</v>
      </c>
      <c r="AK2" s="33">
        <v>0</v>
      </c>
      <c r="AL2" s="33">
        <v>0</v>
      </c>
      <c r="AM2" s="33" t="s">
        <v>135</v>
      </c>
      <c r="AN2" s="33" t="s">
        <v>2385</v>
      </c>
      <c r="AO2" s="33" t="s">
        <v>289</v>
      </c>
      <c r="AP2" s="33" t="s">
        <v>289</v>
      </c>
      <c r="AQ2" s="33" t="s">
        <v>289</v>
      </c>
      <c r="AR2" s="33" t="s">
        <v>289</v>
      </c>
      <c r="AS2" s="33" t="s">
        <v>289</v>
      </c>
      <c r="AT2" s="33" t="s">
        <v>289</v>
      </c>
      <c r="AU2" s="33" t="s">
        <v>289</v>
      </c>
      <c r="AV2" s="33" t="s">
        <v>289</v>
      </c>
      <c r="AW2" s="33" t="s">
        <v>289</v>
      </c>
      <c r="AX2" s="33" t="s">
        <v>289</v>
      </c>
      <c r="AY2" s="33" t="s">
        <v>289</v>
      </c>
      <c r="AZ2" s="33" t="s">
        <v>289</v>
      </c>
      <c r="BA2" s="33" t="s">
        <v>289</v>
      </c>
      <c r="BB2" s="33" t="s">
        <v>289</v>
      </c>
      <c r="BC2" s="33" t="s">
        <v>289</v>
      </c>
      <c r="BD2" s="33" t="s">
        <v>289</v>
      </c>
      <c r="BE2" s="33" t="s">
        <v>289</v>
      </c>
      <c r="BF2" s="33" t="s">
        <v>289</v>
      </c>
      <c r="BG2" s="33" t="s">
        <v>289</v>
      </c>
      <c r="BH2" s="33" t="s">
        <v>289</v>
      </c>
      <c r="BI2" s="33" t="s">
        <v>289</v>
      </c>
      <c r="BJ2" s="33" t="s">
        <v>289</v>
      </c>
      <c r="BK2" s="33" t="s">
        <v>289</v>
      </c>
      <c r="BL2" s="33" t="s">
        <v>289</v>
      </c>
      <c r="BM2" s="33" t="s">
        <v>289</v>
      </c>
      <c r="BN2" s="33" t="s">
        <v>289</v>
      </c>
      <c r="BO2" s="33" t="s">
        <v>289</v>
      </c>
      <c r="BP2" s="33" t="s">
        <v>289</v>
      </c>
      <c r="BQ2" s="33" t="s">
        <v>289</v>
      </c>
      <c r="BR2" s="33" t="s">
        <v>289</v>
      </c>
      <c r="BS2" s="33" t="s">
        <v>289</v>
      </c>
      <c r="BT2" s="33" t="s">
        <v>289</v>
      </c>
      <c r="BU2" s="33" t="s">
        <v>289</v>
      </c>
      <c r="BV2" s="33" t="s">
        <v>289</v>
      </c>
      <c r="BW2" s="33"/>
      <c r="BX2" s="33"/>
      <c r="BY2" s="33" t="s">
        <v>112</v>
      </c>
      <c r="BZ2" s="33" t="s">
        <v>2387</v>
      </c>
      <c r="CA2" s="33">
        <v>0</v>
      </c>
      <c r="CB2" s="33">
        <v>0</v>
      </c>
      <c r="CC2" s="33">
        <v>0</v>
      </c>
      <c r="CD2" s="33">
        <v>0</v>
      </c>
      <c r="CE2" s="33">
        <v>0</v>
      </c>
      <c r="CF2" s="33">
        <v>0</v>
      </c>
      <c r="CG2" s="33">
        <v>0</v>
      </c>
      <c r="CH2" s="33">
        <v>0</v>
      </c>
      <c r="CI2" s="33">
        <v>0</v>
      </c>
      <c r="CJ2" s="33">
        <v>1</v>
      </c>
      <c r="CK2" s="33">
        <v>0</v>
      </c>
      <c r="CL2" s="33">
        <v>1</v>
      </c>
      <c r="CM2" s="33">
        <v>0</v>
      </c>
      <c r="CN2" s="33">
        <v>0</v>
      </c>
      <c r="CO2" s="33">
        <v>0</v>
      </c>
      <c r="CP2" s="33">
        <v>0</v>
      </c>
      <c r="CQ2" s="33" t="s">
        <v>289</v>
      </c>
      <c r="CR2" s="33" t="s">
        <v>2386</v>
      </c>
      <c r="CS2" s="33">
        <v>1</v>
      </c>
      <c r="CT2" s="33">
        <v>1</v>
      </c>
      <c r="CU2" s="33">
        <v>1</v>
      </c>
      <c r="CV2" s="33">
        <v>0</v>
      </c>
      <c r="CW2" s="33">
        <v>0</v>
      </c>
      <c r="CX2" s="33">
        <v>0</v>
      </c>
      <c r="CY2" s="33">
        <v>1</v>
      </c>
      <c r="CZ2" s="33">
        <v>0</v>
      </c>
      <c r="DA2" s="33" t="s">
        <v>112</v>
      </c>
      <c r="DB2" s="33" t="s">
        <v>2381</v>
      </c>
      <c r="DC2" s="33" t="s">
        <v>851</v>
      </c>
      <c r="DD2" s="33" t="str">
        <f t="shared" ref="DD2:DE9" si="0">IF(DB2=C2,"Oui","Non")</f>
        <v>Oui</v>
      </c>
      <c r="DE2" s="33" t="str">
        <f t="shared" si="0"/>
        <v>Oui</v>
      </c>
      <c r="DF2" s="33" t="s">
        <v>117</v>
      </c>
      <c r="DG2" s="33" t="s">
        <v>117</v>
      </c>
      <c r="DH2" s="33" t="s">
        <v>289</v>
      </c>
      <c r="DI2" s="33" t="s">
        <v>289</v>
      </c>
      <c r="DJ2" s="33" t="s">
        <v>289</v>
      </c>
      <c r="DK2" s="33" t="s">
        <v>289</v>
      </c>
      <c r="DL2" s="33" t="s">
        <v>289</v>
      </c>
      <c r="DM2" s="33" t="s">
        <v>289</v>
      </c>
      <c r="DN2" s="33" t="s">
        <v>289</v>
      </c>
      <c r="DO2" s="33" t="s">
        <v>112</v>
      </c>
      <c r="DP2" s="33" t="s">
        <v>112</v>
      </c>
      <c r="DQ2" s="34" t="s">
        <v>112</v>
      </c>
      <c r="DR2" s="33" t="s">
        <v>289</v>
      </c>
      <c r="DS2" s="33" t="s">
        <v>289</v>
      </c>
      <c r="DT2" s="33" t="s">
        <v>289</v>
      </c>
      <c r="DU2" s="33" t="s">
        <v>112</v>
      </c>
      <c r="DV2" s="33" t="s">
        <v>289</v>
      </c>
      <c r="DW2" s="33" t="str">
        <f>IF(OR(DV2="remplissage à une boutique", DV2="achat d'eau en boutique (bidon ou bouteille fermée)"), "Achat d'eau ou remplissage en boutique","")</f>
        <v/>
      </c>
      <c r="DX2" s="33" t="s">
        <v>289</v>
      </c>
      <c r="DY2" s="33" t="s">
        <v>289</v>
      </c>
      <c r="DZ2" s="33" t="s">
        <v>289</v>
      </c>
      <c r="EA2" s="33" t="s">
        <v>289</v>
      </c>
      <c r="EB2" s="33" t="s">
        <v>289</v>
      </c>
      <c r="EC2" s="33" t="s">
        <v>289</v>
      </c>
      <c r="ED2" s="33" t="s">
        <v>289</v>
      </c>
      <c r="EE2" s="33" t="s">
        <v>289</v>
      </c>
      <c r="EF2" s="33" t="s">
        <v>289</v>
      </c>
      <c r="EG2" s="33" t="s">
        <v>289</v>
      </c>
      <c r="EH2" s="33" t="s">
        <v>289</v>
      </c>
      <c r="EI2" s="33" t="s">
        <v>289</v>
      </c>
      <c r="EJ2" s="33" t="s">
        <v>289</v>
      </c>
      <c r="EK2" s="33" t="s">
        <v>289</v>
      </c>
      <c r="EL2" s="33" t="s">
        <v>2388</v>
      </c>
      <c r="EM2" s="33">
        <v>1</v>
      </c>
    </row>
    <row r="3" spans="1:143" x14ac:dyDescent="0.35">
      <c r="A3" s="33" t="s">
        <v>2394</v>
      </c>
      <c r="B3" s="33" t="s">
        <v>182</v>
      </c>
      <c r="C3" s="33" t="s">
        <v>2381</v>
      </c>
      <c r="D3" s="33" t="s">
        <v>851</v>
      </c>
      <c r="E3" s="34" t="s">
        <v>2382</v>
      </c>
      <c r="F3" s="34" t="s">
        <v>2383</v>
      </c>
      <c r="G3" s="33" t="s">
        <v>2326</v>
      </c>
      <c r="H3" s="33">
        <v>1</v>
      </c>
      <c r="I3" s="33" t="s">
        <v>2327</v>
      </c>
      <c r="J3" s="33">
        <v>1</v>
      </c>
      <c r="K3" s="33">
        <v>1</v>
      </c>
      <c r="L3" s="33">
        <v>80</v>
      </c>
      <c r="M3" s="33">
        <v>92.307692307692307</v>
      </c>
      <c r="N3" s="33" t="s">
        <v>176</v>
      </c>
      <c r="O3" s="33">
        <v>82.758620689655103</v>
      </c>
      <c r="P3" s="33" t="s">
        <v>176</v>
      </c>
      <c r="Q3" s="33" t="s">
        <v>176</v>
      </c>
      <c r="R3" s="33">
        <v>500</v>
      </c>
      <c r="S3" s="33">
        <v>30</v>
      </c>
      <c r="T3" s="33">
        <v>25</v>
      </c>
      <c r="U3" s="33" t="s">
        <v>176</v>
      </c>
      <c r="V3" s="33" t="s">
        <v>176</v>
      </c>
      <c r="W3" s="33">
        <v>50</v>
      </c>
      <c r="X3" s="33">
        <v>125</v>
      </c>
      <c r="Y3" s="33" t="s">
        <v>176</v>
      </c>
      <c r="Z3" s="33" t="s">
        <v>176</v>
      </c>
      <c r="AA3" s="33" t="s">
        <v>2328</v>
      </c>
      <c r="AB3" s="33" t="s">
        <v>2350</v>
      </c>
      <c r="AC3" s="33">
        <v>1</v>
      </c>
      <c r="AD3" s="33">
        <v>0</v>
      </c>
      <c r="AE3" s="33">
        <v>0</v>
      </c>
      <c r="AF3" s="33">
        <v>0</v>
      </c>
      <c r="AG3" s="33">
        <v>0</v>
      </c>
      <c r="AH3" s="33">
        <v>0</v>
      </c>
      <c r="AI3" s="33">
        <v>0</v>
      </c>
      <c r="AJ3" s="33">
        <v>0</v>
      </c>
      <c r="AK3" s="33">
        <v>0</v>
      </c>
      <c r="AL3" s="33">
        <v>0</v>
      </c>
      <c r="AM3" s="33" t="s">
        <v>135</v>
      </c>
      <c r="AN3" s="33" t="s">
        <v>2385</v>
      </c>
      <c r="AO3" s="33" t="s">
        <v>112</v>
      </c>
      <c r="AP3" s="33" t="s">
        <v>2393</v>
      </c>
      <c r="AQ3" s="33">
        <v>0</v>
      </c>
      <c r="AR3" s="33">
        <v>0</v>
      </c>
      <c r="AS3" s="33">
        <v>0</v>
      </c>
      <c r="AT3" s="33">
        <v>0</v>
      </c>
      <c r="AU3" s="33">
        <v>0</v>
      </c>
      <c r="AV3" s="33">
        <v>0</v>
      </c>
      <c r="AW3" s="33">
        <v>0</v>
      </c>
      <c r="AX3" s="33">
        <v>0</v>
      </c>
      <c r="AY3" s="33">
        <v>0</v>
      </c>
      <c r="AZ3" s="33">
        <v>0</v>
      </c>
      <c r="BA3" s="33">
        <v>1</v>
      </c>
      <c r="BB3" s="33">
        <v>0</v>
      </c>
      <c r="BC3" s="33">
        <v>1</v>
      </c>
      <c r="BD3" s="33">
        <v>0</v>
      </c>
      <c r="BE3" s="33">
        <v>0</v>
      </c>
      <c r="BF3" s="33">
        <v>0</v>
      </c>
      <c r="BG3" s="33">
        <v>0</v>
      </c>
      <c r="BH3" s="33" t="s">
        <v>289</v>
      </c>
      <c r="BI3" s="33" t="s">
        <v>2392</v>
      </c>
      <c r="BJ3" s="33">
        <v>1</v>
      </c>
      <c r="BK3" s="33">
        <v>1</v>
      </c>
      <c r="BL3" s="33">
        <v>0</v>
      </c>
      <c r="BM3" s="33">
        <v>1</v>
      </c>
      <c r="BN3" s="33">
        <v>0</v>
      </c>
      <c r="BO3" s="33">
        <v>0</v>
      </c>
      <c r="BP3" s="33">
        <v>1</v>
      </c>
      <c r="BQ3" s="33">
        <v>0</v>
      </c>
      <c r="BR3" s="33" t="s">
        <v>112</v>
      </c>
      <c r="BS3" s="33" t="s">
        <v>2381</v>
      </c>
      <c r="BT3" s="33" t="s">
        <v>798</v>
      </c>
      <c r="BU3" s="33" t="s">
        <v>117</v>
      </c>
      <c r="BV3" s="33" t="s">
        <v>117</v>
      </c>
      <c r="BW3" s="33" t="str">
        <f t="shared" ref="BW3:BX7" si="1">IF(BS3=C3,"Oui","Non")</f>
        <v>Oui</v>
      </c>
      <c r="BX3" s="33" t="str">
        <f t="shared" si="1"/>
        <v>Non</v>
      </c>
      <c r="BY3" s="33" t="s">
        <v>112</v>
      </c>
      <c r="BZ3" s="33" t="s">
        <v>2387</v>
      </c>
      <c r="CA3" s="33">
        <v>0</v>
      </c>
      <c r="CB3" s="33">
        <v>0</v>
      </c>
      <c r="CC3" s="33">
        <v>0</v>
      </c>
      <c r="CD3" s="33">
        <v>0</v>
      </c>
      <c r="CE3" s="33">
        <v>0</v>
      </c>
      <c r="CF3" s="33">
        <v>0</v>
      </c>
      <c r="CG3" s="33">
        <v>0</v>
      </c>
      <c r="CH3" s="33">
        <v>0</v>
      </c>
      <c r="CI3" s="33">
        <v>0</v>
      </c>
      <c r="CJ3" s="33">
        <v>1</v>
      </c>
      <c r="CK3" s="33">
        <v>0</v>
      </c>
      <c r="CL3" s="33">
        <v>1</v>
      </c>
      <c r="CM3" s="33">
        <v>0</v>
      </c>
      <c r="CN3" s="33">
        <v>0</v>
      </c>
      <c r="CO3" s="33">
        <v>0</v>
      </c>
      <c r="CP3" s="33">
        <v>0</v>
      </c>
      <c r="CQ3" s="33" t="s">
        <v>289</v>
      </c>
      <c r="CR3" s="33" t="s">
        <v>2386</v>
      </c>
      <c r="CS3" s="33">
        <v>1</v>
      </c>
      <c r="CT3" s="33">
        <v>1</v>
      </c>
      <c r="CU3" s="33">
        <v>1</v>
      </c>
      <c r="CV3" s="33">
        <v>0</v>
      </c>
      <c r="CW3" s="33">
        <v>0</v>
      </c>
      <c r="CX3" s="33">
        <v>0</v>
      </c>
      <c r="CY3" s="33">
        <v>1</v>
      </c>
      <c r="CZ3" s="33">
        <v>0</v>
      </c>
      <c r="DA3" s="33" t="s">
        <v>112</v>
      </c>
      <c r="DB3" s="33" t="s">
        <v>2381</v>
      </c>
      <c r="DC3" s="33" t="s">
        <v>851</v>
      </c>
      <c r="DD3" s="33" t="str">
        <f t="shared" si="0"/>
        <v>Oui</v>
      </c>
      <c r="DE3" s="33" t="str">
        <f t="shared" si="0"/>
        <v>Oui</v>
      </c>
      <c r="DF3" s="33" t="s">
        <v>117</v>
      </c>
      <c r="DG3" s="33" t="s">
        <v>117</v>
      </c>
      <c r="DH3" s="33" t="s">
        <v>112</v>
      </c>
      <c r="DI3" s="33" t="s">
        <v>112</v>
      </c>
      <c r="DJ3" s="33" t="s">
        <v>289</v>
      </c>
      <c r="DK3" s="33" t="s">
        <v>112</v>
      </c>
      <c r="DL3" s="33" t="s">
        <v>289</v>
      </c>
      <c r="DM3" s="33" t="s">
        <v>289</v>
      </c>
      <c r="DN3" s="33" t="s">
        <v>112</v>
      </c>
      <c r="DO3" s="33" t="s">
        <v>112</v>
      </c>
      <c r="DP3" s="33" t="s">
        <v>112</v>
      </c>
      <c r="DQ3" s="34" t="s">
        <v>112</v>
      </c>
      <c r="DR3" s="33" t="s">
        <v>289</v>
      </c>
      <c r="DS3" s="33" t="s">
        <v>289</v>
      </c>
      <c r="DT3" s="33" t="s">
        <v>289</v>
      </c>
      <c r="DU3" s="33" t="s">
        <v>112</v>
      </c>
      <c r="DV3" s="33" t="s">
        <v>289</v>
      </c>
      <c r="DW3" s="33" t="str">
        <f t="shared" ref="DW3:DW66" si="2">IF(OR(DV3="remplissage à une boutique", DV3="achat d'eau en boutique (bidon ou bouteille fermée)"), "Achat d'eau ou remplissage en boutique","")</f>
        <v/>
      </c>
      <c r="DX3" s="33" t="s">
        <v>289</v>
      </c>
      <c r="DY3" s="33" t="s">
        <v>289</v>
      </c>
      <c r="DZ3" s="33" t="s">
        <v>289</v>
      </c>
      <c r="EA3" s="33" t="s">
        <v>289</v>
      </c>
      <c r="EB3" s="33" t="s">
        <v>289</v>
      </c>
      <c r="EC3" s="33" t="s">
        <v>289</v>
      </c>
      <c r="ED3" s="33" t="s">
        <v>289</v>
      </c>
      <c r="EE3" s="33" t="s">
        <v>289</v>
      </c>
      <c r="EF3" s="33" t="s">
        <v>289</v>
      </c>
      <c r="EG3" s="33" t="s">
        <v>289</v>
      </c>
      <c r="EH3" s="33" t="s">
        <v>289</v>
      </c>
      <c r="EI3" s="33" t="s">
        <v>289</v>
      </c>
      <c r="EJ3" s="33" t="s">
        <v>289</v>
      </c>
      <c r="EK3" s="33" t="s">
        <v>289</v>
      </c>
      <c r="EL3" s="33" t="s">
        <v>2394</v>
      </c>
      <c r="EM3" s="33">
        <v>57</v>
      </c>
    </row>
    <row r="4" spans="1:143" x14ac:dyDescent="0.35">
      <c r="A4" s="33" t="s">
        <v>2403</v>
      </c>
      <c r="B4" s="33" t="s">
        <v>182</v>
      </c>
      <c r="C4" s="33" t="s">
        <v>2381</v>
      </c>
      <c r="D4" s="33" t="s">
        <v>851</v>
      </c>
      <c r="E4" s="34" t="s">
        <v>2382</v>
      </c>
      <c r="F4" s="34" t="s">
        <v>2383</v>
      </c>
      <c r="G4" s="33" t="s">
        <v>2326</v>
      </c>
      <c r="H4" s="33">
        <v>1</v>
      </c>
      <c r="I4" s="33" t="s">
        <v>2327</v>
      </c>
      <c r="J4" s="33">
        <v>1</v>
      </c>
      <c r="K4" s="33">
        <v>1</v>
      </c>
      <c r="L4" s="33">
        <v>80</v>
      </c>
      <c r="M4" s="33">
        <v>92.307692307692307</v>
      </c>
      <c r="N4" s="33">
        <v>104.347826086956</v>
      </c>
      <c r="O4" s="33">
        <v>82.758620689655103</v>
      </c>
      <c r="P4" s="33">
        <v>250</v>
      </c>
      <c r="Q4" s="33">
        <v>166.66666670000001</v>
      </c>
      <c r="R4" s="33">
        <v>500</v>
      </c>
      <c r="S4" s="33">
        <v>30</v>
      </c>
      <c r="T4" s="33" t="s">
        <v>176</v>
      </c>
      <c r="U4" s="33" t="s">
        <v>176</v>
      </c>
      <c r="V4" s="33" t="s">
        <v>176</v>
      </c>
      <c r="W4" s="33">
        <v>50</v>
      </c>
      <c r="X4" s="33">
        <v>125</v>
      </c>
      <c r="Y4" s="33" t="s">
        <v>176</v>
      </c>
      <c r="Z4" s="33" t="s">
        <v>176</v>
      </c>
      <c r="AA4" s="33" t="s">
        <v>2328</v>
      </c>
      <c r="AB4" s="33" t="s">
        <v>2350</v>
      </c>
      <c r="AC4" s="33">
        <v>1</v>
      </c>
      <c r="AD4" s="33">
        <v>0</v>
      </c>
      <c r="AE4" s="33">
        <v>0</v>
      </c>
      <c r="AF4" s="33">
        <v>0</v>
      </c>
      <c r="AG4" s="33">
        <v>0</v>
      </c>
      <c r="AH4" s="33">
        <v>0</v>
      </c>
      <c r="AI4" s="33">
        <v>0</v>
      </c>
      <c r="AJ4" s="33">
        <v>0</v>
      </c>
      <c r="AK4" s="33">
        <v>0</v>
      </c>
      <c r="AL4" s="33">
        <v>0</v>
      </c>
      <c r="AM4" s="33" t="s">
        <v>135</v>
      </c>
      <c r="AN4" s="33" t="s">
        <v>2331</v>
      </c>
      <c r="AO4" s="33" t="s">
        <v>112</v>
      </c>
      <c r="AP4" s="33" t="s">
        <v>2399</v>
      </c>
      <c r="AQ4" s="33">
        <v>0</v>
      </c>
      <c r="AR4" s="33">
        <v>0</v>
      </c>
      <c r="AS4" s="33">
        <v>0</v>
      </c>
      <c r="AT4" s="33">
        <v>0</v>
      </c>
      <c r="AU4" s="33">
        <v>0</v>
      </c>
      <c r="AV4" s="33">
        <v>0</v>
      </c>
      <c r="AW4" s="33">
        <v>0</v>
      </c>
      <c r="AX4" s="33">
        <v>0</v>
      </c>
      <c r="AY4" s="33">
        <v>0</v>
      </c>
      <c r="AZ4" s="33">
        <v>0</v>
      </c>
      <c r="BA4" s="33">
        <v>0</v>
      </c>
      <c r="BB4" s="33">
        <v>0</v>
      </c>
      <c r="BC4" s="33">
        <v>1</v>
      </c>
      <c r="BD4" s="33">
        <v>0</v>
      </c>
      <c r="BE4" s="33">
        <v>0</v>
      </c>
      <c r="BF4" s="33">
        <v>1</v>
      </c>
      <c r="BG4" s="33">
        <v>0</v>
      </c>
      <c r="BH4" s="33" t="s">
        <v>2400</v>
      </c>
      <c r="BI4" s="33" t="s">
        <v>2362</v>
      </c>
      <c r="BJ4" s="33">
        <v>1</v>
      </c>
      <c r="BK4" s="33">
        <v>1</v>
      </c>
      <c r="BL4" s="33">
        <v>1</v>
      </c>
      <c r="BM4" s="33">
        <v>1</v>
      </c>
      <c r="BN4" s="33">
        <v>1</v>
      </c>
      <c r="BO4" s="33">
        <v>1</v>
      </c>
      <c r="BP4" s="33">
        <v>1</v>
      </c>
      <c r="BQ4" s="33">
        <v>0</v>
      </c>
      <c r="BR4" s="33" t="s">
        <v>112</v>
      </c>
      <c r="BS4" s="33" t="s">
        <v>2381</v>
      </c>
      <c r="BT4" s="33" t="s">
        <v>798</v>
      </c>
      <c r="BU4" s="33" t="s">
        <v>117</v>
      </c>
      <c r="BV4" s="33" t="s">
        <v>112</v>
      </c>
      <c r="BW4" s="33" t="str">
        <f t="shared" si="1"/>
        <v>Oui</v>
      </c>
      <c r="BX4" s="33" t="str">
        <f t="shared" si="1"/>
        <v>Non</v>
      </c>
      <c r="BY4" s="33" t="s">
        <v>112</v>
      </c>
      <c r="BZ4" s="33" t="s">
        <v>2399</v>
      </c>
      <c r="CA4" s="33">
        <v>0</v>
      </c>
      <c r="CB4" s="33">
        <v>0</v>
      </c>
      <c r="CC4" s="33">
        <v>0</v>
      </c>
      <c r="CD4" s="33">
        <v>0</v>
      </c>
      <c r="CE4" s="33">
        <v>0</v>
      </c>
      <c r="CF4" s="33">
        <v>0</v>
      </c>
      <c r="CG4" s="33">
        <v>0</v>
      </c>
      <c r="CH4" s="33">
        <v>0</v>
      </c>
      <c r="CI4" s="33">
        <v>0</v>
      </c>
      <c r="CJ4" s="33">
        <v>0</v>
      </c>
      <c r="CK4" s="33">
        <v>0</v>
      </c>
      <c r="CL4" s="33">
        <v>1</v>
      </c>
      <c r="CM4" s="33">
        <v>0</v>
      </c>
      <c r="CN4" s="33">
        <v>0</v>
      </c>
      <c r="CO4" s="33">
        <v>1</v>
      </c>
      <c r="CP4" s="33">
        <v>0</v>
      </c>
      <c r="CQ4" s="33" t="s">
        <v>2402</v>
      </c>
      <c r="CR4" s="33" t="s">
        <v>2401</v>
      </c>
      <c r="CS4" s="33">
        <v>1</v>
      </c>
      <c r="CT4" s="33">
        <v>0</v>
      </c>
      <c r="CU4" s="33">
        <v>1</v>
      </c>
      <c r="CV4" s="33">
        <v>0</v>
      </c>
      <c r="CW4" s="33">
        <v>0</v>
      </c>
      <c r="CX4" s="33">
        <v>0</v>
      </c>
      <c r="CY4" s="33">
        <v>1</v>
      </c>
      <c r="CZ4" s="33">
        <v>0</v>
      </c>
      <c r="DA4" s="33" t="s">
        <v>112</v>
      </c>
      <c r="DB4" s="33" t="s">
        <v>2381</v>
      </c>
      <c r="DC4" s="33" t="s">
        <v>798</v>
      </c>
      <c r="DD4" s="33" t="str">
        <f t="shared" si="0"/>
        <v>Oui</v>
      </c>
      <c r="DE4" s="33" t="str">
        <f t="shared" si="0"/>
        <v>Non</v>
      </c>
      <c r="DF4" s="33" t="s">
        <v>117</v>
      </c>
      <c r="DG4" s="33" t="s">
        <v>112</v>
      </c>
      <c r="DH4" s="33" t="s">
        <v>112</v>
      </c>
      <c r="DI4" s="33" t="s">
        <v>112</v>
      </c>
      <c r="DJ4" s="33" t="s">
        <v>112</v>
      </c>
      <c r="DK4" s="33" t="s">
        <v>112</v>
      </c>
      <c r="DL4" s="33" t="s">
        <v>112</v>
      </c>
      <c r="DM4" s="33" t="s">
        <v>112</v>
      </c>
      <c r="DN4" s="33" t="s">
        <v>112</v>
      </c>
      <c r="DO4" s="33" t="s">
        <v>112</v>
      </c>
      <c r="DP4" s="33" t="s">
        <v>289</v>
      </c>
      <c r="DQ4" s="34" t="s">
        <v>112</v>
      </c>
      <c r="DR4" s="33" t="s">
        <v>289</v>
      </c>
      <c r="DS4" s="33" t="s">
        <v>289</v>
      </c>
      <c r="DT4" s="33" t="s">
        <v>289</v>
      </c>
      <c r="DU4" s="33" t="s">
        <v>112</v>
      </c>
      <c r="DV4" s="33" t="s">
        <v>289</v>
      </c>
      <c r="DW4" s="33" t="str">
        <f t="shared" si="2"/>
        <v/>
      </c>
      <c r="DX4" s="33" t="s">
        <v>289</v>
      </c>
      <c r="DY4" s="33" t="s">
        <v>289</v>
      </c>
      <c r="DZ4" s="33" t="s">
        <v>289</v>
      </c>
      <c r="EA4" s="33" t="s">
        <v>289</v>
      </c>
      <c r="EB4" s="33" t="s">
        <v>289</v>
      </c>
      <c r="EC4" s="33" t="s">
        <v>289</v>
      </c>
      <c r="ED4" s="33" t="s">
        <v>289</v>
      </c>
      <c r="EE4" s="33" t="s">
        <v>289</v>
      </c>
      <c r="EF4" s="33" t="s">
        <v>289</v>
      </c>
      <c r="EG4" s="33" t="s">
        <v>289</v>
      </c>
      <c r="EH4" s="33" t="s">
        <v>289</v>
      </c>
      <c r="EI4" s="33" t="s">
        <v>289</v>
      </c>
      <c r="EJ4" s="33" t="s">
        <v>289</v>
      </c>
      <c r="EK4" s="33" t="s">
        <v>289</v>
      </c>
      <c r="EL4" s="33" t="s">
        <v>2403</v>
      </c>
      <c r="EM4" s="33">
        <v>61</v>
      </c>
    </row>
    <row r="5" spans="1:143" x14ac:dyDescent="0.35">
      <c r="A5" s="33" t="s">
        <v>2409</v>
      </c>
      <c r="B5" s="33" t="s">
        <v>182</v>
      </c>
      <c r="C5" s="33" t="s">
        <v>2381</v>
      </c>
      <c r="D5" s="33" t="s">
        <v>851</v>
      </c>
      <c r="E5" s="34" t="s">
        <v>2382</v>
      </c>
      <c r="F5" s="34" t="s">
        <v>2383</v>
      </c>
      <c r="G5" s="33" t="s">
        <v>2326</v>
      </c>
      <c r="H5" s="33">
        <v>1</v>
      </c>
      <c r="I5" s="33" t="s">
        <v>2327</v>
      </c>
      <c r="J5" s="33">
        <v>1</v>
      </c>
      <c r="K5" s="33">
        <v>1</v>
      </c>
      <c r="L5" s="33">
        <v>80</v>
      </c>
      <c r="M5" s="33">
        <v>92.307692307692307</v>
      </c>
      <c r="N5" s="33">
        <v>86.956521739130395</v>
      </c>
      <c r="O5" s="33">
        <v>82.758620689655103</v>
      </c>
      <c r="P5" s="33">
        <v>333.33333333333297</v>
      </c>
      <c r="Q5" s="33" t="s">
        <v>176</v>
      </c>
      <c r="R5" s="33">
        <v>500</v>
      </c>
      <c r="S5" s="33">
        <v>30</v>
      </c>
      <c r="T5" s="33">
        <v>25</v>
      </c>
      <c r="U5" s="33" t="s">
        <v>176</v>
      </c>
      <c r="V5" s="33" t="s">
        <v>176</v>
      </c>
      <c r="W5" s="33">
        <v>50</v>
      </c>
      <c r="X5" s="33">
        <v>125</v>
      </c>
      <c r="Y5" s="33" t="s">
        <v>176</v>
      </c>
      <c r="Z5" s="33" t="s">
        <v>176</v>
      </c>
      <c r="AA5" s="33" t="s">
        <v>2328</v>
      </c>
      <c r="AB5" s="33" t="s">
        <v>2350</v>
      </c>
      <c r="AC5" s="33">
        <v>1</v>
      </c>
      <c r="AD5" s="33">
        <v>0</v>
      </c>
      <c r="AE5" s="33">
        <v>0</v>
      </c>
      <c r="AF5" s="33">
        <v>0</v>
      </c>
      <c r="AG5" s="33">
        <v>0</v>
      </c>
      <c r="AH5" s="33">
        <v>0</v>
      </c>
      <c r="AI5" s="33">
        <v>0</v>
      </c>
      <c r="AJ5" s="33">
        <v>0</v>
      </c>
      <c r="AK5" s="33">
        <v>0</v>
      </c>
      <c r="AL5" s="33">
        <v>0</v>
      </c>
      <c r="AM5" s="33" t="s">
        <v>135</v>
      </c>
      <c r="AN5" s="33" t="s">
        <v>2331</v>
      </c>
      <c r="AO5" s="33" t="s">
        <v>112</v>
      </c>
      <c r="AP5" s="33" t="s">
        <v>2399</v>
      </c>
      <c r="AQ5" s="33">
        <v>0</v>
      </c>
      <c r="AR5" s="33">
        <v>0</v>
      </c>
      <c r="AS5" s="33">
        <v>0</v>
      </c>
      <c r="AT5" s="33">
        <v>0</v>
      </c>
      <c r="AU5" s="33">
        <v>0</v>
      </c>
      <c r="AV5" s="33">
        <v>0</v>
      </c>
      <c r="AW5" s="33">
        <v>0</v>
      </c>
      <c r="AX5" s="33">
        <v>0</v>
      </c>
      <c r="AY5" s="33">
        <v>0</v>
      </c>
      <c r="AZ5" s="33">
        <v>0</v>
      </c>
      <c r="BA5" s="33">
        <v>0</v>
      </c>
      <c r="BB5" s="33">
        <v>0</v>
      </c>
      <c r="BC5" s="33">
        <v>1</v>
      </c>
      <c r="BD5" s="33">
        <v>0</v>
      </c>
      <c r="BE5" s="33">
        <v>0</v>
      </c>
      <c r="BF5" s="33">
        <v>1</v>
      </c>
      <c r="BG5" s="33">
        <v>0</v>
      </c>
      <c r="BH5" s="33" t="s">
        <v>2400</v>
      </c>
      <c r="BI5" s="33" t="s">
        <v>2407</v>
      </c>
      <c r="BJ5" s="33">
        <v>1</v>
      </c>
      <c r="BK5" s="33">
        <v>1</v>
      </c>
      <c r="BL5" s="33">
        <v>1</v>
      </c>
      <c r="BM5" s="33">
        <v>1</v>
      </c>
      <c r="BN5" s="33">
        <v>1</v>
      </c>
      <c r="BO5" s="33">
        <v>0</v>
      </c>
      <c r="BP5" s="33">
        <v>1</v>
      </c>
      <c r="BQ5" s="33">
        <v>0</v>
      </c>
      <c r="BR5" s="33" t="s">
        <v>112</v>
      </c>
      <c r="BS5" s="33" t="s">
        <v>2381</v>
      </c>
      <c r="BT5" s="33" t="s">
        <v>798</v>
      </c>
      <c r="BU5" s="33" t="s">
        <v>117</v>
      </c>
      <c r="BV5" s="33" t="s">
        <v>117</v>
      </c>
      <c r="BW5" s="33" t="str">
        <f t="shared" si="1"/>
        <v>Oui</v>
      </c>
      <c r="BX5" s="33" t="str">
        <f t="shared" si="1"/>
        <v>Non</v>
      </c>
      <c r="BY5" s="33" t="s">
        <v>112</v>
      </c>
      <c r="BZ5" s="33" t="s">
        <v>214</v>
      </c>
      <c r="CA5" s="33">
        <v>0</v>
      </c>
      <c r="CB5" s="33">
        <v>0</v>
      </c>
      <c r="CC5" s="33">
        <v>0</v>
      </c>
      <c r="CD5" s="33">
        <v>0</v>
      </c>
      <c r="CE5" s="33">
        <v>0</v>
      </c>
      <c r="CF5" s="33">
        <v>0</v>
      </c>
      <c r="CG5" s="33">
        <v>0</v>
      </c>
      <c r="CH5" s="33">
        <v>0</v>
      </c>
      <c r="CI5" s="33">
        <v>0</v>
      </c>
      <c r="CJ5" s="33">
        <v>0</v>
      </c>
      <c r="CK5" s="33">
        <v>0</v>
      </c>
      <c r="CL5" s="33">
        <v>1</v>
      </c>
      <c r="CM5" s="33">
        <v>0</v>
      </c>
      <c r="CN5" s="33">
        <v>0</v>
      </c>
      <c r="CO5" s="33">
        <v>0</v>
      </c>
      <c r="CP5" s="33">
        <v>0</v>
      </c>
      <c r="CQ5" s="33" t="s">
        <v>289</v>
      </c>
      <c r="CR5" s="33" t="s">
        <v>2386</v>
      </c>
      <c r="CS5" s="33">
        <v>1</v>
      </c>
      <c r="CT5" s="33">
        <v>1</v>
      </c>
      <c r="CU5" s="33">
        <v>1</v>
      </c>
      <c r="CV5" s="33">
        <v>0</v>
      </c>
      <c r="CW5" s="33">
        <v>0</v>
      </c>
      <c r="CX5" s="33">
        <v>0</v>
      </c>
      <c r="CY5" s="33">
        <v>1</v>
      </c>
      <c r="CZ5" s="33">
        <v>0</v>
      </c>
      <c r="DA5" s="33" t="s">
        <v>112</v>
      </c>
      <c r="DB5" s="33" t="s">
        <v>2381</v>
      </c>
      <c r="DC5" s="33" t="s">
        <v>798</v>
      </c>
      <c r="DD5" s="33" t="str">
        <f t="shared" si="0"/>
        <v>Oui</v>
      </c>
      <c r="DE5" s="33" t="str">
        <f t="shared" si="0"/>
        <v>Non</v>
      </c>
      <c r="DF5" s="33" t="s">
        <v>117</v>
      </c>
      <c r="DG5" s="33" t="s">
        <v>117</v>
      </c>
      <c r="DH5" s="33" t="s">
        <v>112</v>
      </c>
      <c r="DI5" s="33" t="s">
        <v>112</v>
      </c>
      <c r="DJ5" s="33" t="s">
        <v>112</v>
      </c>
      <c r="DK5" s="33" t="s">
        <v>112</v>
      </c>
      <c r="DL5" s="33" t="s">
        <v>117</v>
      </c>
      <c r="DM5" s="33" t="s">
        <v>289</v>
      </c>
      <c r="DN5" s="33" t="s">
        <v>112</v>
      </c>
      <c r="DO5" s="33" t="s">
        <v>112</v>
      </c>
      <c r="DP5" s="33" t="s">
        <v>112</v>
      </c>
      <c r="DQ5" s="34" t="s">
        <v>112</v>
      </c>
      <c r="DR5" s="33" t="s">
        <v>289</v>
      </c>
      <c r="DS5" s="33" t="s">
        <v>289</v>
      </c>
      <c r="DT5" s="33" t="s">
        <v>289</v>
      </c>
      <c r="DU5" s="33" t="s">
        <v>112</v>
      </c>
      <c r="DV5" s="33" t="s">
        <v>289</v>
      </c>
      <c r="DW5" s="33" t="str">
        <f t="shared" si="2"/>
        <v/>
      </c>
      <c r="DX5" s="33" t="s">
        <v>289</v>
      </c>
      <c r="DY5" s="33" t="s">
        <v>289</v>
      </c>
      <c r="DZ5" s="33" t="s">
        <v>289</v>
      </c>
      <c r="EA5" s="33" t="s">
        <v>289</v>
      </c>
      <c r="EB5" s="33" t="s">
        <v>289</v>
      </c>
      <c r="EC5" s="33" t="s">
        <v>289</v>
      </c>
      <c r="ED5" s="33" t="s">
        <v>289</v>
      </c>
      <c r="EE5" s="33" t="s">
        <v>289</v>
      </c>
      <c r="EF5" s="33" t="s">
        <v>289</v>
      </c>
      <c r="EG5" s="33" t="s">
        <v>289</v>
      </c>
      <c r="EH5" s="33" t="s">
        <v>289</v>
      </c>
      <c r="EI5" s="33" t="s">
        <v>289</v>
      </c>
      <c r="EJ5" s="33" t="s">
        <v>289</v>
      </c>
      <c r="EK5" s="33" t="s">
        <v>289</v>
      </c>
      <c r="EL5" s="33" t="s">
        <v>2409</v>
      </c>
      <c r="EM5" s="33">
        <v>62</v>
      </c>
    </row>
    <row r="6" spans="1:143" x14ac:dyDescent="0.35">
      <c r="A6" s="33" t="s">
        <v>2448</v>
      </c>
      <c r="B6" s="33" t="s">
        <v>182</v>
      </c>
      <c r="C6" s="33" t="s">
        <v>2381</v>
      </c>
      <c r="D6" s="33" t="s">
        <v>851</v>
      </c>
      <c r="E6" s="34" t="s">
        <v>2382</v>
      </c>
      <c r="F6" s="34" t="s">
        <v>2383</v>
      </c>
      <c r="G6" s="33" t="s">
        <v>2326</v>
      </c>
      <c r="H6" s="33">
        <v>1</v>
      </c>
      <c r="I6" s="33" t="s">
        <v>2327</v>
      </c>
      <c r="J6" s="33">
        <v>1</v>
      </c>
      <c r="K6" s="33">
        <v>1</v>
      </c>
      <c r="L6" s="33">
        <v>80</v>
      </c>
      <c r="M6" s="33">
        <v>92.307692307692307</v>
      </c>
      <c r="N6" s="33" t="s">
        <v>176</v>
      </c>
      <c r="O6" s="33">
        <v>82.758620689655103</v>
      </c>
      <c r="P6" s="33" t="s">
        <v>176</v>
      </c>
      <c r="Q6" s="33" t="s">
        <v>176</v>
      </c>
      <c r="R6" s="33">
        <v>500</v>
      </c>
      <c r="S6" s="33">
        <v>30</v>
      </c>
      <c r="T6" s="33">
        <v>25</v>
      </c>
      <c r="U6" s="33" t="s">
        <v>176</v>
      </c>
      <c r="V6" s="33" t="s">
        <v>176</v>
      </c>
      <c r="W6" s="33">
        <v>50</v>
      </c>
      <c r="X6" s="33">
        <v>125</v>
      </c>
      <c r="Y6" s="33" t="s">
        <v>176</v>
      </c>
      <c r="Z6" s="33" t="s">
        <v>176</v>
      </c>
      <c r="AA6" s="33" t="s">
        <v>2328</v>
      </c>
      <c r="AB6" s="33" t="s">
        <v>2350</v>
      </c>
      <c r="AC6" s="33">
        <v>1</v>
      </c>
      <c r="AD6" s="33">
        <v>0</v>
      </c>
      <c r="AE6" s="33">
        <v>0</v>
      </c>
      <c r="AF6" s="33">
        <v>0</v>
      </c>
      <c r="AG6" s="33">
        <v>0</v>
      </c>
      <c r="AH6" s="33">
        <v>0</v>
      </c>
      <c r="AI6" s="33">
        <v>0</v>
      </c>
      <c r="AJ6" s="33">
        <v>0</v>
      </c>
      <c r="AK6" s="33">
        <v>0</v>
      </c>
      <c r="AL6" s="33">
        <v>0</v>
      </c>
      <c r="AM6" s="33" t="s">
        <v>135</v>
      </c>
      <c r="AN6" s="33" t="s">
        <v>2331</v>
      </c>
      <c r="AO6" s="33" t="s">
        <v>112</v>
      </c>
      <c r="AP6" s="33" t="s">
        <v>2399</v>
      </c>
      <c r="AQ6" s="33">
        <v>0</v>
      </c>
      <c r="AR6" s="33">
        <v>0</v>
      </c>
      <c r="AS6" s="33">
        <v>0</v>
      </c>
      <c r="AT6" s="33">
        <v>0</v>
      </c>
      <c r="AU6" s="33">
        <v>0</v>
      </c>
      <c r="AV6" s="33">
        <v>0</v>
      </c>
      <c r="AW6" s="33">
        <v>0</v>
      </c>
      <c r="AX6" s="33">
        <v>0</v>
      </c>
      <c r="AY6" s="33">
        <v>0</v>
      </c>
      <c r="AZ6" s="33">
        <v>0</v>
      </c>
      <c r="BA6" s="33">
        <v>0</v>
      </c>
      <c r="BB6" s="33">
        <v>0</v>
      </c>
      <c r="BC6" s="33">
        <v>1</v>
      </c>
      <c r="BD6" s="33">
        <v>0</v>
      </c>
      <c r="BE6" s="33">
        <v>0</v>
      </c>
      <c r="BF6" s="33">
        <v>1</v>
      </c>
      <c r="BG6" s="33">
        <v>0</v>
      </c>
      <c r="BH6" s="33" t="s">
        <v>2400</v>
      </c>
      <c r="BI6" s="33" t="s">
        <v>2445</v>
      </c>
      <c r="BJ6" s="33">
        <v>1</v>
      </c>
      <c r="BK6" s="33">
        <v>1</v>
      </c>
      <c r="BL6" s="33">
        <v>0</v>
      </c>
      <c r="BM6" s="33">
        <v>1</v>
      </c>
      <c r="BN6" s="33">
        <v>0</v>
      </c>
      <c r="BO6" s="33">
        <v>0</v>
      </c>
      <c r="BP6" s="33">
        <v>1</v>
      </c>
      <c r="BQ6" s="33">
        <v>0</v>
      </c>
      <c r="BR6" s="33" t="s">
        <v>112</v>
      </c>
      <c r="BS6" s="33" t="s">
        <v>2381</v>
      </c>
      <c r="BT6" s="33" t="s">
        <v>798</v>
      </c>
      <c r="BU6" s="33" t="s">
        <v>117</v>
      </c>
      <c r="BV6" s="33" t="s">
        <v>117</v>
      </c>
      <c r="BW6" s="33" t="str">
        <f t="shared" si="1"/>
        <v>Oui</v>
      </c>
      <c r="BX6" s="33" t="str">
        <f t="shared" si="1"/>
        <v>Non</v>
      </c>
      <c r="BY6" s="33" t="s">
        <v>112</v>
      </c>
      <c r="BZ6" s="33" t="s">
        <v>130</v>
      </c>
      <c r="CA6" s="33">
        <v>0</v>
      </c>
      <c r="CB6" s="33">
        <v>0</v>
      </c>
      <c r="CC6" s="33">
        <v>0</v>
      </c>
      <c r="CD6" s="33">
        <v>0</v>
      </c>
      <c r="CE6" s="33">
        <v>0</v>
      </c>
      <c r="CF6" s="33">
        <v>0</v>
      </c>
      <c r="CG6" s="33">
        <v>0</v>
      </c>
      <c r="CH6" s="33">
        <v>0</v>
      </c>
      <c r="CI6" s="33">
        <v>0</v>
      </c>
      <c r="CJ6" s="33">
        <v>0</v>
      </c>
      <c r="CK6" s="33">
        <v>0</v>
      </c>
      <c r="CL6" s="33">
        <v>0</v>
      </c>
      <c r="CM6" s="33">
        <v>0</v>
      </c>
      <c r="CN6" s="33">
        <v>0</v>
      </c>
      <c r="CO6" s="33">
        <v>1</v>
      </c>
      <c r="CP6" s="33">
        <v>0</v>
      </c>
      <c r="CQ6" s="33" t="s">
        <v>2447</v>
      </c>
      <c r="CR6" s="33" t="s">
        <v>2386</v>
      </c>
      <c r="CS6" s="33">
        <v>1</v>
      </c>
      <c r="CT6" s="33">
        <v>1</v>
      </c>
      <c r="CU6" s="33">
        <v>1</v>
      </c>
      <c r="CV6" s="33">
        <v>0</v>
      </c>
      <c r="CW6" s="33">
        <v>0</v>
      </c>
      <c r="CX6" s="33">
        <v>0</v>
      </c>
      <c r="CY6" s="33">
        <v>1</v>
      </c>
      <c r="CZ6" s="33">
        <v>0</v>
      </c>
      <c r="DA6" s="33" t="s">
        <v>112</v>
      </c>
      <c r="DB6" s="33" t="s">
        <v>2381</v>
      </c>
      <c r="DC6" s="33" t="s">
        <v>798</v>
      </c>
      <c r="DD6" s="33" t="str">
        <f t="shared" si="0"/>
        <v>Oui</v>
      </c>
      <c r="DE6" s="33" t="str">
        <f t="shared" si="0"/>
        <v>Non</v>
      </c>
      <c r="DF6" s="33" t="s">
        <v>117</v>
      </c>
      <c r="DG6" s="33" t="s">
        <v>117</v>
      </c>
      <c r="DH6" s="33" t="s">
        <v>112</v>
      </c>
      <c r="DI6" s="33" t="s">
        <v>112</v>
      </c>
      <c r="DJ6" s="33" t="s">
        <v>289</v>
      </c>
      <c r="DK6" s="33" t="s">
        <v>112</v>
      </c>
      <c r="DL6" s="33" t="s">
        <v>289</v>
      </c>
      <c r="DM6" s="33" t="s">
        <v>289</v>
      </c>
      <c r="DN6" s="33" t="s">
        <v>112</v>
      </c>
      <c r="DO6" s="33" t="s">
        <v>112</v>
      </c>
      <c r="DP6" s="33" t="s">
        <v>112</v>
      </c>
      <c r="DQ6" s="34" t="s">
        <v>112</v>
      </c>
      <c r="DR6" s="33" t="s">
        <v>289</v>
      </c>
      <c r="DS6" s="33" t="s">
        <v>289</v>
      </c>
      <c r="DT6" s="33" t="s">
        <v>289</v>
      </c>
      <c r="DU6" s="33" t="s">
        <v>112</v>
      </c>
      <c r="DV6" s="33" t="s">
        <v>289</v>
      </c>
      <c r="DW6" s="33" t="str">
        <f t="shared" si="2"/>
        <v/>
      </c>
      <c r="DX6" s="33" t="s">
        <v>289</v>
      </c>
      <c r="DY6" s="33" t="s">
        <v>289</v>
      </c>
      <c r="DZ6" s="33" t="s">
        <v>289</v>
      </c>
      <c r="EA6" s="33" t="s">
        <v>289</v>
      </c>
      <c r="EB6" s="33" t="s">
        <v>289</v>
      </c>
      <c r="EC6" s="33" t="s">
        <v>289</v>
      </c>
      <c r="ED6" s="33" t="s">
        <v>289</v>
      </c>
      <c r="EE6" s="33" t="s">
        <v>289</v>
      </c>
      <c r="EF6" s="33" t="s">
        <v>289</v>
      </c>
      <c r="EG6" s="33" t="s">
        <v>289</v>
      </c>
      <c r="EH6" s="33" t="s">
        <v>289</v>
      </c>
      <c r="EI6" s="33" t="s">
        <v>289</v>
      </c>
      <c r="EJ6" s="33" t="s">
        <v>289</v>
      </c>
      <c r="EK6" s="33" t="s">
        <v>289</v>
      </c>
      <c r="EL6" s="33" t="s">
        <v>2448</v>
      </c>
      <c r="EM6" s="33">
        <v>60</v>
      </c>
    </row>
    <row r="7" spans="1:143" x14ac:dyDescent="0.35">
      <c r="A7" s="33" t="s">
        <v>2488</v>
      </c>
      <c r="B7" s="33" t="s">
        <v>182</v>
      </c>
      <c r="C7" s="33" t="s">
        <v>2381</v>
      </c>
      <c r="D7" s="33" t="s">
        <v>851</v>
      </c>
      <c r="E7" s="34" t="s">
        <v>2382</v>
      </c>
      <c r="F7" s="34" t="s">
        <v>2383</v>
      </c>
      <c r="G7" s="33" t="s">
        <v>2326</v>
      </c>
      <c r="H7" s="33">
        <v>1</v>
      </c>
      <c r="I7" s="33" t="s">
        <v>2327</v>
      </c>
      <c r="J7" s="33">
        <v>1</v>
      </c>
      <c r="K7" s="33">
        <v>1</v>
      </c>
      <c r="L7" s="33">
        <v>80</v>
      </c>
      <c r="M7" s="33">
        <v>92.307692307692307</v>
      </c>
      <c r="N7" s="33" t="s">
        <v>176</v>
      </c>
      <c r="O7" s="33">
        <v>82.758620689655103</v>
      </c>
      <c r="P7" s="33" t="s">
        <v>176</v>
      </c>
      <c r="Q7" s="33" t="s">
        <v>176</v>
      </c>
      <c r="R7" s="33">
        <v>500</v>
      </c>
      <c r="S7" s="33">
        <v>30</v>
      </c>
      <c r="T7" s="33" t="s">
        <v>176</v>
      </c>
      <c r="U7" s="33" t="s">
        <v>176</v>
      </c>
      <c r="V7" s="33" t="s">
        <v>176</v>
      </c>
      <c r="W7" s="33">
        <v>25</v>
      </c>
      <c r="X7" s="33">
        <v>125</v>
      </c>
      <c r="Y7" s="33" t="s">
        <v>176</v>
      </c>
      <c r="Z7" s="33" t="s">
        <v>176</v>
      </c>
      <c r="AA7" s="33" t="s">
        <v>2328</v>
      </c>
      <c r="AB7" s="33" t="s">
        <v>2350</v>
      </c>
      <c r="AC7" s="33">
        <v>1</v>
      </c>
      <c r="AD7" s="33">
        <v>0</v>
      </c>
      <c r="AE7" s="33">
        <v>0</v>
      </c>
      <c r="AF7" s="33">
        <v>0</v>
      </c>
      <c r="AG7" s="33">
        <v>0</v>
      </c>
      <c r="AH7" s="33">
        <v>0</v>
      </c>
      <c r="AI7" s="33">
        <v>0</v>
      </c>
      <c r="AJ7" s="33">
        <v>0</v>
      </c>
      <c r="AK7" s="33">
        <v>0</v>
      </c>
      <c r="AL7" s="33">
        <v>0</v>
      </c>
      <c r="AM7" s="33" t="s">
        <v>135</v>
      </c>
      <c r="AN7" s="33" t="s">
        <v>2385</v>
      </c>
      <c r="AO7" s="33" t="s">
        <v>112</v>
      </c>
      <c r="AP7" s="33" t="s">
        <v>2399</v>
      </c>
      <c r="AQ7" s="33">
        <v>0</v>
      </c>
      <c r="AR7" s="33">
        <v>0</v>
      </c>
      <c r="AS7" s="33">
        <v>0</v>
      </c>
      <c r="AT7" s="33">
        <v>0</v>
      </c>
      <c r="AU7" s="33">
        <v>0</v>
      </c>
      <c r="AV7" s="33">
        <v>0</v>
      </c>
      <c r="AW7" s="33">
        <v>0</v>
      </c>
      <c r="AX7" s="33">
        <v>0</v>
      </c>
      <c r="AY7" s="33">
        <v>0</v>
      </c>
      <c r="AZ7" s="33">
        <v>0</v>
      </c>
      <c r="BA7" s="33">
        <v>0</v>
      </c>
      <c r="BB7" s="33">
        <v>0</v>
      </c>
      <c r="BC7" s="33">
        <v>1</v>
      </c>
      <c r="BD7" s="33">
        <v>0</v>
      </c>
      <c r="BE7" s="33">
        <v>0</v>
      </c>
      <c r="BF7" s="33">
        <v>1</v>
      </c>
      <c r="BG7" s="33">
        <v>0</v>
      </c>
      <c r="BH7" s="33" t="s">
        <v>2400</v>
      </c>
      <c r="BI7" s="33" t="s">
        <v>2392</v>
      </c>
      <c r="BJ7" s="33">
        <v>1</v>
      </c>
      <c r="BK7" s="33">
        <v>1</v>
      </c>
      <c r="BL7" s="33">
        <v>0</v>
      </c>
      <c r="BM7" s="33">
        <v>1</v>
      </c>
      <c r="BN7" s="33">
        <v>0</v>
      </c>
      <c r="BO7" s="33">
        <v>0</v>
      </c>
      <c r="BP7" s="33">
        <v>1</v>
      </c>
      <c r="BQ7" s="33">
        <v>0</v>
      </c>
      <c r="BR7" s="33" t="s">
        <v>112</v>
      </c>
      <c r="BS7" s="33" t="s">
        <v>2381</v>
      </c>
      <c r="BT7" s="33" t="s">
        <v>851</v>
      </c>
      <c r="BU7" s="33" t="s">
        <v>117</v>
      </c>
      <c r="BV7" s="33" t="s">
        <v>112</v>
      </c>
      <c r="BW7" s="33" t="str">
        <f t="shared" si="1"/>
        <v>Oui</v>
      </c>
      <c r="BX7" s="33" t="str">
        <f t="shared" si="1"/>
        <v>Oui</v>
      </c>
      <c r="BY7" s="33" t="s">
        <v>112</v>
      </c>
      <c r="BZ7" s="33" t="s">
        <v>2393</v>
      </c>
      <c r="CA7" s="33">
        <v>0</v>
      </c>
      <c r="CB7" s="33">
        <v>0</v>
      </c>
      <c r="CC7" s="33">
        <v>0</v>
      </c>
      <c r="CD7" s="33">
        <v>0</v>
      </c>
      <c r="CE7" s="33">
        <v>0</v>
      </c>
      <c r="CF7" s="33">
        <v>0</v>
      </c>
      <c r="CG7" s="33">
        <v>0</v>
      </c>
      <c r="CH7" s="33">
        <v>0</v>
      </c>
      <c r="CI7" s="33">
        <v>0</v>
      </c>
      <c r="CJ7" s="33">
        <v>1</v>
      </c>
      <c r="CK7" s="33">
        <v>0</v>
      </c>
      <c r="CL7" s="33">
        <v>1</v>
      </c>
      <c r="CM7" s="33">
        <v>0</v>
      </c>
      <c r="CN7" s="33">
        <v>0</v>
      </c>
      <c r="CO7" s="33">
        <v>0</v>
      </c>
      <c r="CP7" s="33">
        <v>0</v>
      </c>
      <c r="CQ7" s="33" t="s">
        <v>289</v>
      </c>
      <c r="CR7" s="33" t="s">
        <v>2401</v>
      </c>
      <c r="CS7" s="33">
        <v>1</v>
      </c>
      <c r="CT7" s="33">
        <v>0</v>
      </c>
      <c r="CU7" s="33">
        <v>1</v>
      </c>
      <c r="CV7" s="33">
        <v>0</v>
      </c>
      <c r="CW7" s="33">
        <v>0</v>
      </c>
      <c r="CX7" s="33">
        <v>0</v>
      </c>
      <c r="CY7" s="33">
        <v>1</v>
      </c>
      <c r="CZ7" s="33">
        <v>0</v>
      </c>
      <c r="DA7" s="33" t="s">
        <v>112</v>
      </c>
      <c r="DB7" s="33" t="s">
        <v>2381</v>
      </c>
      <c r="DC7" s="33" t="s">
        <v>851</v>
      </c>
      <c r="DD7" s="33" t="str">
        <f t="shared" si="0"/>
        <v>Oui</v>
      </c>
      <c r="DE7" s="33" t="str">
        <f t="shared" si="0"/>
        <v>Oui</v>
      </c>
      <c r="DF7" s="33" t="s">
        <v>117</v>
      </c>
      <c r="DG7" s="33" t="s">
        <v>117</v>
      </c>
      <c r="DH7" s="33" t="s">
        <v>112</v>
      </c>
      <c r="DI7" s="33" t="s">
        <v>112</v>
      </c>
      <c r="DJ7" s="33" t="s">
        <v>289</v>
      </c>
      <c r="DK7" s="33" t="s">
        <v>112</v>
      </c>
      <c r="DL7" s="33" t="s">
        <v>289</v>
      </c>
      <c r="DM7" s="33" t="s">
        <v>289</v>
      </c>
      <c r="DN7" s="33" t="s">
        <v>112</v>
      </c>
      <c r="DO7" s="33" t="s">
        <v>112</v>
      </c>
      <c r="DP7" s="33" t="s">
        <v>289</v>
      </c>
      <c r="DQ7" s="34" t="s">
        <v>112</v>
      </c>
      <c r="DR7" s="33" t="s">
        <v>289</v>
      </c>
      <c r="DS7" s="33" t="s">
        <v>289</v>
      </c>
      <c r="DT7" s="33" t="s">
        <v>289</v>
      </c>
      <c r="DU7" s="33" t="s">
        <v>112</v>
      </c>
      <c r="DV7" s="33" t="s">
        <v>289</v>
      </c>
      <c r="DW7" s="33" t="str">
        <f t="shared" si="2"/>
        <v/>
      </c>
      <c r="DX7" s="33" t="s">
        <v>289</v>
      </c>
      <c r="DY7" s="33" t="s">
        <v>289</v>
      </c>
      <c r="DZ7" s="33" t="s">
        <v>289</v>
      </c>
      <c r="EA7" s="33" t="s">
        <v>289</v>
      </c>
      <c r="EB7" s="33" t="s">
        <v>289</v>
      </c>
      <c r="EC7" s="33" t="s">
        <v>289</v>
      </c>
      <c r="ED7" s="33" t="s">
        <v>289</v>
      </c>
      <c r="EE7" s="33" t="s">
        <v>289</v>
      </c>
      <c r="EF7" s="33" t="s">
        <v>289</v>
      </c>
      <c r="EG7" s="33" t="s">
        <v>289</v>
      </c>
      <c r="EH7" s="33" t="s">
        <v>289</v>
      </c>
      <c r="EI7" s="33" t="s">
        <v>289</v>
      </c>
      <c r="EJ7" s="33" t="s">
        <v>289</v>
      </c>
      <c r="EK7" s="33" t="s">
        <v>289</v>
      </c>
      <c r="EL7" s="33" t="s">
        <v>2488</v>
      </c>
      <c r="EM7" s="33">
        <v>63</v>
      </c>
    </row>
    <row r="8" spans="1:143" x14ac:dyDescent="0.35">
      <c r="A8" s="33" t="s">
        <v>2497</v>
      </c>
      <c r="B8" s="33" t="s">
        <v>182</v>
      </c>
      <c r="C8" s="33" t="s">
        <v>2381</v>
      </c>
      <c r="D8" s="33" t="s">
        <v>851</v>
      </c>
      <c r="E8" s="34" t="s">
        <v>2382</v>
      </c>
      <c r="F8" s="34" t="s">
        <v>2383</v>
      </c>
      <c r="G8" s="33" t="s">
        <v>2326</v>
      </c>
      <c r="H8" s="33">
        <v>1</v>
      </c>
      <c r="I8" s="33" t="s">
        <v>2327</v>
      </c>
      <c r="J8" s="33">
        <v>0</v>
      </c>
      <c r="K8" s="33">
        <v>1</v>
      </c>
      <c r="L8" s="33" t="s">
        <v>176</v>
      </c>
      <c r="M8" s="33" t="s">
        <v>176</v>
      </c>
      <c r="N8" s="33" t="s">
        <v>176</v>
      </c>
      <c r="O8" s="33" t="s">
        <v>176</v>
      </c>
      <c r="P8" s="33" t="s">
        <v>176</v>
      </c>
      <c r="Q8" s="33" t="s">
        <v>176</v>
      </c>
      <c r="R8" s="33" t="s">
        <v>176</v>
      </c>
      <c r="S8" s="33">
        <v>30</v>
      </c>
      <c r="T8" s="33">
        <v>25</v>
      </c>
      <c r="U8" s="33" t="s">
        <v>176</v>
      </c>
      <c r="V8" s="33" t="s">
        <v>176</v>
      </c>
      <c r="W8" s="33">
        <v>50</v>
      </c>
      <c r="X8" s="33">
        <v>125</v>
      </c>
      <c r="Y8" s="33" t="s">
        <v>176</v>
      </c>
      <c r="Z8" s="33" t="s">
        <v>176</v>
      </c>
      <c r="AA8" s="33" t="s">
        <v>2328</v>
      </c>
      <c r="AB8" s="33" t="s">
        <v>2350</v>
      </c>
      <c r="AC8" s="33">
        <v>1</v>
      </c>
      <c r="AD8" s="33">
        <v>0</v>
      </c>
      <c r="AE8" s="33">
        <v>0</v>
      </c>
      <c r="AF8" s="33">
        <v>0</v>
      </c>
      <c r="AG8" s="33">
        <v>0</v>
      </c>
      <c r="AH8" s="33">
        <v>0</v>
      </c>
      <c r="AI8" s="33">
        <v>0</v>
      </c>
      <c r="AJ8" s="33">
        <v>0</v>
      </c>
      <c r="AK8" s="33">
        <v>0</v>
      </c>
      <c r="AL8" s="33">
        <v>0</v>
      </c>
      <c r="AM8" s="33" t="s">
        <v>135</v>
      </c>
      <c r="AN8" s="33" t="s">
        <v>2385</v>
      </c>
      <c r="AO8" s="33" t="s">
        <v>289</v>
      </c>
      <c r="AP8" s="33" t="s">
        <v>289</v>
      </c>
      <c r="AQ8" s="33" t="s">
        <v>289</v>
      </c>
      <c r="AR8" s="33" t="s">
        <v>289</v>
      </c>
      <c r="AS8" s="33" t="s">
        <v>289</v>
      </c>
      <c r="AT8" s="33" t="s">
        <v>289</v>
      </c>
      <c r="AU8" s="33" t="s">
        <v>289</v>
      </c>
      <c r="AV8" s="33" t="s">
        <v>289</v>
      </c>
      <c r="AW8" s="33" t="s">
        <v>289</v>
      </c>
      <c r="AX8" s="33" t="s">
        <v>289</v>
      </c>
      <c r="AY8" s="33" t="s">
        <v>289</v>
      </c>
      <c r="AZ8" s="33" t="s">
        <v>289</v>
      </c>
      <c r="BA8" s="33" t="s">
        <v>289</v>
      </c>
      <c r="BB8" s="33" t="s">
        <v>289</v>
      </c>
      <c r="BC8" s="33" t="s">
        <v>289</v>
      </c>
      <c r="BD8" s="33" t="s">
        <v>289</v>
      </c>
      <c r="BE8" s="33" t="s">
        <v>289</v>
      </c>
      <c r="BF8" s="33" t="s">
        <v>289</v>
      </c>
      <c r="BG8" s="33" t="s">
        <v>289</v>
      </c>
      <c r="BH8" s="33" t="s">
        <v>289</v>
      </c>
      <c r="BI8" s="33" t="s">
        <v>289</v>
      </c>
      <c r="BJ8" s="33" t="s">
        <v>289</v>
      </c>
      <c r="BK8" s="33" t="s">
        <v>289</v>
      </c>
      <c r="BL8" s="33" t="s">
        <v>289</v>
      </c>
      <c r="BM8" s="33" t="s">
        <v>289</v>
      </c>
      <c r="BN8" s="33" t="s">
        <v>289</v>
      </c>
      <c r="BO8" s="33" t="s">
        <v>289</v>
      </c>
      <c r="BP8" s="33" t="s">
        <v>289</v>
      </c>
      <c r="BQ8" s="33" t="s">
        <v>289</v>
      </c>
      <c r="BR8" s="33" t="s">
        <v>289</v>
      </c>
      <c r="BS8" s="33" t="s">
        <v>289</v>
      </c>
      <c r="BT8" s="33" t="s">
        <v>289</v>
      </c>
      <c r="BU8" s="33" t="s">
        <v>289</v>
      </c>
      <c r="BV8" s="33" t="s">
        <v>289</v>
      </c>
      <c r="BW8" s="33"/>
      <c r="BX8" s="33"/>
      <c r="BY8" s="33" t="s">
        <v>112</v>
      </c>
      <c r="BZ8" s="33" t="s">
        <v>2387</v>
      </c>
      <c r="CA8" s="33">
        <v>0</v>
      </c>
      <c r="CB8" s="33">
        <v>0</v>
      </c>
      <c r="CC8" s="33">
        <v>0</v>
      </c>
      <c r="CD8" s="33">
        <v>0</v>
      </c>
      <c r="CE8" s="33">
        <v>0</v>
      </c>
      <c r="CF8" s="33">
        <v>0</v>
      </c>
      <c r="CG8" s="33">
        <v>0</v>
      </c>
      <c r="CH8" s="33">
        <v>0</v>
      </c>
      <c r="CI8" s="33">
        <v>0</v>
      </c>
      <c r="CJ8" s="33">
        <v>1</v>
      </c>
      <c r="CK8" s="33">
        <v>0</v>
      </c>
      <c r="CL8" s="33">
        <v>1</v>
      </c>
      <c r="CM8" s="33">
        <v>0</v>
      </c>
      <c r="CN8" s="33">
        <v>0</v>
      </c>
      <c r="CO8" s="33">
        <v>0</v>
      </c>
      <c r="CP8" s="33">
        <v>0</v>
      </c>
      <c r="CQ8" s="33" t="s">
        <v>289</v>
      </c>
      <c r="CR8" s="33" t="s">
        <v>2386</v>
      </c>
      <c r="CS8" s="33">
        <v>1</v>
      </c>
      <c r="CT8" s="33">
        <v>1</v>
      </c>
      <c r="CU8" s="33">
        <v>1</v>
      </c>
      <c r="CV8" s="33">
        <v>0</v>
      </c>
      <c r="CW8" s="33">
        <v>0</v>
      </c>
      <c r="CX8" s="33">
        <v>0</v>
      </c>
      <c r="CY8" s="33">
        <v>1</v>
      </c>
      <c r="CZ8" s="33">
        <v>0</v>
      </c>
      <c r="DA8" s="33" t="s">
        <v>112</v>
      </c>
      <c r="DB8" s="33" t="s">
        <v>2381</v>
      </c>
      <c r="DC8" s="33" t="s">
        <v>851</v>
      </c>
      <c r="DD8" s="33" t="str">
        <f t="shared" si="0"/>
        <v>Oui</v>
      </c>
      <c r="DE8" s="33" t="str">
        <f t="shared" si="0"/>
        <v>Oui</v>
      </c>
      <c r="DF8" s="33" t="s">
        <v>117</v>
      </c>
      <c r="DG8" s="33" t="s">
        <v>117</v>
      </c>
      <c r="DH8" s="33" t="s">
        <v>289</v>
      </c>
      <c r="DI8" s="33" t="s">
        <v>289</v>
      </c>
      <c r="DJ8" s="33" t="s">
        <v>289</v>
      </c>
      <c r="DK8" s="33" t="s">
        <v>289</v>
      </c>
      <c r="DL8" s="33" t="s">
        <v>289</v>
      </c>
      <c r="DM8" s="33" t="s">
        <v>289</v>
      </c>
      <c r="DN8" s="33" t="s">
        <v>289</v>
      </c>
      <c r="DO8" s="33" t="s">
        <v>112</v>
      </c>
      <c r="DP8" s="33" t="s">
        <v>112</v>
      </c>
      <c r="DQ8" s="34" t="s">
        <v>112</v>
      </c>
      <c r="DR8" s="33" t="s">
        <v>289</v>
      </c>
      <c r="DS8" s="33" t="s">
        <v>289</v>
      </c>
      <c r="DT8" s="33" t="s">
        <v>289</v>
      </c>
      <c r="DU8" s="33" t="s">
        <v>112</v>
      </c>
      <c r="DV8" s="33" t="s">
        <v>289</v>
      </c>
      <c r="DW8" s="33" t="str">
        <f t="shared" si="2"/>
        <v/>
      </c>
      <c r="DX8" s="33" t="s">
        <v>289</v>
      </c>
      <c r="DY8" s="33" t="s">
        <v>289</v>
      </c>
      <c r="DZ8" s="33" t="s">
        <v>289</v>
      </c>
      <c r="EA8" s="33" t="s">
        <v>289</v>
      </c>
      <c r="EB8" s="33" t="s">
        <v>289</v>
      </c>
      <c r="EC8" s="33" t="s">
        <v>289</v>
      </c>
      <c r="ED8" s="33" t="s">
        <v>289</v>
      </c>
      <c r="EE8" s="33" t="s">
        <v>289</v>
      </c>
      <c r="EF8" s="33" t="s">
        <v>289</v>
      </c>
      <c r="EG8" s="33" t="s">
        <v>289</v>
      </c>
      <c r="EH8" s="33" t="s">
        <v>289</v>
      </c>
      <c r="EI8" s="33" t="s">
        <v>289</v>
      </c>
      <c r="EJ8" s="33" t="s">
        <v>289</v>
      </c>
      <c r="EK8" s="33" t="s">
        <v>289</v>
      </c>
      <c r="EL8" s="33" t="s">
        <v>2497</v>
      </c>
      <c r="EM8" s="33">
        <v>2</v>
      </c>
    </row>
    <row r="9" spans="1:143" x14ac:dyDescent="0.35">
      <c r="A9" s="33" t="s">
        <v>2558</v>
      </c>
      <c r="B9" s="33" t="s">
        <v>182</v>
      </c>
      <c r="C9" s="33" t="s">
        <v>2381</v>
      </c>
      <c r="D9" s="33" t="s">
        <v>851</v>
      </c>
      <c r="E9" s="34" t="s">
        <v>2382</v>
      </c>
      <c r="F9" s="34" t="s">
        <v>2383</v>
      </c>
      <c r="G9" s="33" t="s">
        <v>2326</v>
      </c>
      <c r="H9" s="33">
        <v>1</v>
      </c>
      <c r="I9" s="33" t="s">
        <v>2327</v>
      </c>
      <c r="J9" s="33">
        <v>1</v>
      </c>
      <c r="K9" s="33">
        <v>1</v>
      </c>
      <c r="L9" s="33">
        <v>80</v>
      </c>
      <c r="M9" s="33">
        <v>92.307692307692307</v>
      </c>
      <c r="N9" s="33" t="s">
        <v>176</v>
      </c>
      <c r="O9" s="33">
        <v>82.758620689655103</v>
      </c>
      <c r="P9" s="33" t="s">
        <v>176</v>
      </c>
      <c r="Q9" s="33" t="s">
        <v>176</v>
      </c>
      <c r="R9" s="33">
        <v>500</v>
      </c>
      <c r="S9" s="33">
        <v>30</v>
      </c>
      <c r="T9" s="33" t="s">
        <v>176</v>
      </c>
      <c r="U9" s="33" t="s">
        <v>176</v>
      </c>
      <c r="V9" s="33" t="s">
        <v>176</v>
      </c>
      <c r="W9" s="33" t="s">
        <v>176</v>
      </c>
      <c r="X9" s="33" t="s">
        <v>176</v>
      </c>
      <c r="Y9" s="33" t="s">
        <v>176</v>
      </c>
      <c r="Z9" s="33" t="s">
        <v>176</v>
      </c>
      <c r="AA9" s="33" t="s">
        <v>2328</v>
      </c>
      <c r="AB9" s="33" t="s">
        <v>2350</v>
      </c>
      <c r="AC9" s="33">
        <v>1</v>
      </c>
      <c r="AD9" s="33">
        <v>0</v>
      </c>
      <c r="AE9" s="33">
        <v>0</v>
      </c>
      <c r="AF9" s="33">
        <v>0</v>
      </c>
      <c r="AG9" s="33">
        <v>0</v>
      </c>
      <c r="AH9" s="33">
        <v>0</v>
      </c>
      <c r="AI9" s="33">
        <v>0</v>
      </c>
      <c r="AJ9" s="33">
        <v>0</v>
      </c>
      <c r="AK9" s="33">
        <v>0</v>
      </c>
      <c r="AL9" s="33">
        <v>0</v>
      </c>
      <c r="AM9" s="33" t="s">
        <v>135</v>
      </c>
      <c r="AN9" s="33" t="s">
        <v>2385</v>
      </c>
      <c r="AO9" s="33" t="s">
        <v>112</v>
      </c>
      <c r="AP9" s="33" t="s">
        <v>2399</v>
      </c>
      <c r="AQ9" s="33">
        <v>0</v>
      </c>
      <c r="AR9" s="33">
        <v>0</v>
      </c>
      <c r="AS9" s="33">
        <v>0</v>
      </c>
      <c r="AT9" s="33">
        <v>0</v>
      </c>
      <c r="AU9" s="33">
        <v>0</v>
      </c>
      <c r="AV9" s="33">
        <v>0</v>
      </c>
      <c r="AW9" s="33">
        <v>0</v>
      </c>
      <c r="AX9" s="33">
        <v>0</v>
      </c>
      <c r="AY9" s="33">
        <v>0</v>
      </c>
      <c r="AZ9" s="33">
        <v>0</v>
      </c>
      <c r="BA9" s="33">
        <v>0</v>
      </c>
      <c r="BB9" s="33">
        <v>0</v>
      </c>
      <c r="BC9" s="33">
        <v>1</v>
      </c>
      <c r="BD9" s="33">
        <v>0</v>
      </c>
      <c r="BE9" s="33">
        <v>0</v>
      </c>
      <c r="BF9" s="33">
        <v>1</v>
      </c>
      <c r="BG9" s="33">
        <v>0</v>
      </c>
      <c r="BH9" s="33" t="s">
        <v>2400</v>
      </c>
      <c r="BI9" s="33" t="s">
        <v>2392</v>
      </c>
      <c r="BJ9" s="33">
        <v>1</v>
      </c>
      <c r="BK9" s="33">
        <v>1</v>
      </c>
      <c r="BL9" s="33">
        <v>0</v>
      </c>
      <c r="BM9" s="33">
        <v>1</v>
      </c>
      <c r="BN9" s="33">
        <v>0</v>
      </c>
      <c r="BO9" s="33">
        <v>0</v>
      </c>
      <c r="BP9" s="33">
        <v>1</v>
      </c>
      <c r="BQ9" s="33">
        <v>0</v>
      </c>
      <c r="BR9" s="33" t="s">
        <v>112</v>
      </c>
      <c r="BS9" s="33" t="s">
        <v>2381</v>
      </c>
      <c r="BT9" s="33" t="s">
        <v>851</v>
      </c>
      <c r="BU9" s="33" t="s">
        <v>117</v>
      </c>
      <c r="BV9" s="33" t="s">
        <v>117</v>
      </c>
      <c r="BW9" s="33" t="str">
        <f t="shared" ref="BW9:BX14" si="3">IF(BS9=C9,"Oui","Non")</f>
        <v>Oui</v>
      </c>
      <c r="BX9" s="33" t="str">
        <f t="shared" si="3"/>
        <v>Oui</v>
      </c>
      <c r="BY9" s="33" t="s">
        <v>140</v>
      </c>
      <c r="BZ9" s="33" t="s">
        <v>289</v>
      </c>
      <c r="CA9" s="33" t="s">
        <v>289</v>
      </c>
      <c r="CB9" s="33" t="s">
        <v>289</v>
      </c>
      <c r="CC9" s="33" t="s">
        <v>289</v>
      </c>
      <c r="CD9" s="33" t="s">
        <v>289</v>
      </c>
      <c r="CE9" s="33" t="s">
        <v>289</v>
      </c>
      <c r="CF9" s="33" t="s">
        <v>289</v>
      </c>
      <c r="CG9" s="33" t="s">
        <v>289</v>
      </c>
      <c r="CH9" s="33" t="s">
        <v>289</v>
      </c>
      <c r="CI9" s="33" t="s">
        <v>289</v>
      </c>
      <c r="CJ9" s="33" t="s">
        <v>289</v>
      </c>
      <c r="CK9" s="33" t="s">
        <v>289</v>
      </c>
      <c r="CL9" s="33" t="s">
        <v>289</v>
      </c>
      <c r="CM9" s="33" t="s">
        <v>289</v>
      </c>
      <c r="CN9" s="33" t="s">
        <v>289</v>
      </c>
      <c r="CO9" s="33" t="s">
        <v>289</v>
      </c>
      <c r="CP9" s="33" t="s">
        <v>289</v>
      </c>
      <c r="CQ9" s="33" t="s">
        <v>289</v>
      </c>
      <c r="CR9" s="33" t="s">
        <v>289</v>
      </c>
      <c r="CS9" s="33" t="s">
        <v>289</v>
      </c>
      <c r="CT9" s="33" t="s">
        <v>289</v>
      </c>
      <c r="CU9" s="33" t="s">
        <v>289</v>
      </c>
      <c r="CV9" s="33" t="s">
        <v>289</v>
      </c>
      <c r="CW9" s="33" t="s">
        <v>289</v>
      </c>
      <c r="CX9" s="33" t="s">
        <v>289</v>
      </c>
      <c r="CY9" s="33" t="s">
        <v>289</v>
      </c>
      <c r="CZ9" s="33" t="s">
        <v>289</v>
      </c>
      <c r="DA9" s="33" t="s">
        <v>117</v>
      </c>
      <c r="DB9" s="33" t="s">
        <v>289</v>
      </c>
      <c r="DC9" s="33" t="s">
        <v>289</v>
      </c>
      <c r="DD9" s="33" t="str">
        <f t="shared" si="0"/>
        <v>Non</v>
      </c>
      <c r="DE9" s="33" t="str">
        <f t="shared" si="0"/>
        <v>Non</v>
      </c>
      <c r="DF9" s="33" t="s">
        <v>117</v>
      </c>
      <c r="DG9" s="33" t="s">
        <v>117</v>
      </c>
      <c r="DH9" s="33" t="s">
        <v>112</v>
      </c>
      <c r="DI9" s="33" t="s">
        <v>112</v>
      </c>
      <c r="DJ9" s="33" t="s">
        <v>289</v>
      </c>
      <c r="DK9" s="33" t="s">
        <v>112</v>
      </c>
      <c r="DL9" s="33" t="s">
        <v>289</v>
      </c>
      <c r="DM9" s="33" t="s">
        <v>289</v>
      </c>
      <c r="DN9" s="33" t="s">
        <v>112</v>
      </c>
      <c r="DO9" s="33" t="s">
        <v>112</v>
      </c>
      <c r="DP9" s="33" t="s">
        <v>289</v>
      </c>
      <c r="DQ9" s="34" t="s">
        <v>289</v>
      </c>
      <c r="DR9" s="33" t="s">
        <v>289</v>
      </c>
      <c r="DS9" s="33" t="s">
        <v>289</v>
      </c>
      <c r="DT9" s="33" t="s">
        <v>289</v>
      </c>
      <c r="DU9" s="33" t="s">
        <v>289</v>
      </c>
      <c r="DV9" s="33" t="s">
        <v>289</v>
      </c>
      <c r="DW9" s="33" t="str">
        <f t="shared" si="2"/>
        <v/>
      </c>
      <c r="DX9" s="33" t="s">
        <v>289</v>
      </c>
      <c r="DY9" s="33" t="s">
        <v>289</v>
      </c>
      <c r="DZ9" s="33" t="s">
        <v>289</v>
      </c>
      <c r="EA9" s="33" t="s">
        <v>289</v>
      </c>
      <c r="EB9" s="33" t="s">
        <v>289</v>
      </c>
      <c r="EC9" s="33" t="s">
        <v>289</v>
      </c>
      <c r="ED9" s="33" t="s">
        <v>289</v>
      </c>
      <c r="EE9" s="33" t="s">
        <v>289</v>
      </c>
      <c r="EF9" s="33" t="s">
        <v>289</v>
      </c>
      <c r="EG9" s="33" t="s">
        <v>289</v>
      </c>
      <c r="EH9" s="33" t="s">
        <v>289</v>
      </c>
      <c r="EI9" s="33" t="s">
        <v>289</v>
      </c>
      <c r="EJ9" s="33" t="s">
        <v>289</v>
      </c>
      <c r="EK9" s="33" t="s">
        <v>289</v>
      </c>
      <c r="EL9" s="33" t="s">
        <v>2558</v>
      </c>
      <c r="EM9" s="33">
        <v>59</v>
      </c>
    </row>
    <row r="10" spans="1:143" x14ac:dyDescent="0.35">
      <c r="A10" s="33" t="s">
        <v>2692</v>
      </c>
      <c r="B10" s="33" t="s">
        <v>182</v>
      </c>
      <c r="C10" s="33" t="s">
        <v>2381</v>
      </c>
      <c r="D10" s="33" t="s">
        <v>851</v>
      </c>
      <c r="E10" s="34" t="s">
        <v>2382</v>
      </c>
      <c r="F10" s="34" t="s">
        <v>2383</v>
      </c>
      <c r="G10" s="33" t="s">
        <v>2326</v>
      </c>
      <c r="H10" s="33">
        <v>1</v>
      </c>
      <c r="I10" s="33" t="s">
        <v>2327</v>
      </c>
      <c r="J10" s="33">
        <v>1</v>
      </c>
      <c r="K10" s="33">
        <v>0</v>
      </c>
      <c r="L10" s="33">
        <v>80</v>
      </c>
      <c r="M10" s="33">
        <v>92.307692307692307</v>
      </c>
      <c r="N10" s="33" t="s">
        <v>176</v>
      </c>
      <c r="O10" s="33">
        <v>82.758620689655103</v>
      </c>
      <c r="P10" s="33" t="s">
        <v>176</v>
      </c>
      <c r="Q10" s="33" t="s">
        <v>176</v>
      </c>
      <c r="R10" s="33">
        <v>500</v>
      </c>
      <c r="S10" s="33" t="s">
        <v>176</v>
      </c>
      <c r="T10" s="33" t="s">
        <v>176</v>
      </c>
      <c r="U10" s="33" t="s">
        <v>176</v>
      </c>
      <c r="V10" s="33" t="s">
        <v>176</v>
      </c>
      <c r="W10" s="33" t="s">
        <v>176</v>
      </c>
      <c r="X10" s="33" t="s">
        <v>176</v>
      </c>
      <c r="Y10" s="33" t="s">
        <v>176</v>
      </c>
      <c r="Z10" s="33" t="s">
        <v>176</v>
      </c>
      <c r="AA10" s="33" t="s">
        <v>2328</v>
      </c>
      <c r="AB10" s="33" t="s">
        <v>2691</v>
      </c>
      <c r="AC10" s="33">
        <v>1</v>
      </c>
      <c r="AD10" s="33">
        <v>0</v>
      </c>
      <c r="AE10" s="33">
        <v>0</v>
      </c>
      <c r="AF10" s="33">
        <v>0</v>
      </c>
      <c r="AG10" s="33">
        <v>0</v>
      </c>
      <c r="AH10" s="33">
        <v>0</v>
      </c>
      <c r="AI10" s="33">
        <v>0</v>
      </c>
      <c r="AJ10" s="33">
        <v>0</v>
      </c>
      <c r="AK10" s="33">
        <v>0</v>
      </c>
      <c r="AL10" s="33">
        <v>0</v>
      </c>
      <c r="AM10" s="33" t="s">
        <v>135</v>
      </c>
      <c r="AN10" s="33" t="s">
        <v>2385</v>
      </c>
      <c r="AO10" s="33" t="s">
        <v>112</v>
      </c>
      <c r="AP10" s="33" t="s">
        <v>214</v>
      </c>
      <c r="AQ10" s="33">
        <v>0</v>
      </c>
      <c r="AR10" s="33">
        <v>0</v>
      </c>
      <c r="AS10" s="33">
        <v>0</v>
      </c>
      <c r="AT10" s="33">
        <v>0</v>
      </c>
      <c r="AU10" s="33">
        <v>0</v>
      </c>
      <c r="AV10" s="33">
        <v>0</v>
      </c>
      <c r="AW10" s="33">
        <v>0</v>
      </c>
      <c r="AX10" s="33">
        <v>0</v>
      </c>
      <c r="AY10" s="33">
        <v>0</v>
      </c>
      <c r="AZ10" s="33">
        <v>0</v>
      </c>
      <c r="BA10" s="33">
        <v>0</v>
      </c>
      <c r="BB10" s="33">
        <v>0</v>
      </c>
      <c r="BC10" s="33">
        <v>1</v>
      </c>
      <c r="BD10" s="33">
        <v>0</v>
      </c>
      <c r="BE10" s="33">
        <v>0</v>
      </c>
      <c r="BF10" s="33">
        <v>0</v>
      </c>
      <c r="BG10" s="33">
        <v>0</v>
      </c>
      <c r="BH10" s="33" t="s">
        <v>289</v>
      </c>
      <c r="BI10" s="33" t="s">
        <v>2392</v>
      </c>
      <c r="BJ10" s="33">
        <v>1</v>
      </c>
      <c r="BK10" s="33">
        <v>1</v>
      </c>
      <c r="BL10" s="33">
        <v>0</v>
      </c>
      <c r="BM10" s="33">
        <v>1</v>
      </c>
      <c r="BN10" s="33">
        <v>0</v>
      </c>
      <c r="BO10" s="33">
        <v>0</v>
      </c>
      <c r="BP10" s="33">
        <v>1</v>
      </c>
      <c r="BQ10" s="33">
        <v>0</v>
      </c>
      <c r="BR10" s="33" t="s">
        <v>112</v>
      </c>
      <c r="BS10" s="33" t="s">
        <v>2381</v>
      </c>
      <c r="BT10" s="33" t="s">
        <v>798</v>
      </c>
      <c r="BU10" s="33" t="s">
        <v>112</v>
      </c>
      <c r="BV10" s="33" t="s">
        <v>112</v>
      </c>
      <c r="BW10" s="33" t="str">
        <f t="shared" si="3"/>
        <v>Oui</v>
      </c>
      <c r="BX10" s="33" t="str">
        <f t="shared" si="3"/>
        <v>Non</v>
      </c>
      <c r="BY10" s="33" t="s">
        <v>289</v>
      </c>
      <c r="BZ10" s="33" t="s">
        <v>289</v>
      </c>
      <c r="CA10" s="33" t="s">
        <v>289</v>
      </c>
      <c r="CB10" s="33" t="s">
        <v>289</v>
      </c>
      <c r="CC10" s="33" t="s">
        <v>289</v>
      </c>
      <c r="CD10" s="33" t="s">
        <v>289</v>
      </c>
      <c r="CE10" s="33" t="s">
        <v>289</v>
      </c>
      <c r="CF10" s="33" t="s">
        <v>289</v>
      </c>
      <c r="CG10" s="33" t="s">
        <v>289</v>
      </c>
      <c r="CH10" s="33" t="s">
        <v>289</v>
      </c>
      <c r="CI10" s="33" t="s">
        <v>289</v>
      </c>
      <c r="CJ10" s="33" t="s">
        <v>289</v>
      </c>
      <c r="CK10" s="33" t="s">
        <v>289</v>
      </c>
      <c r="CL10" s="33" t="s">
        <v>289</v>
      </c>
      <c r="CM10" s="33" t="s">
        <v>289</v>
      </c>
      <c r="CN10" s="33" t="s">
        <v>289</v>
      </c>
      <c r="CO10" s="33" t="s">
        <v>289</v>
      </c>
      <c r="CP10" s="33" t="s">
        <v>289</v>
      </c>
      <c r="CQ10" s="33" t="s">
        <v>289</v>
      </c>
      <c r="CR10" s="33" t="s">
        <v>289</v>
      </c>
      <c r="CS10" s="33" t="s">
        <v>289</v>
      </c>
      <c r="CT10" s="33" t="s">
        <v>289</v>
      </c>
      <c r="CU10" s="33" t="s">
        <v>289</v>
      </c>
      <c r="CV10" s="33" t="s">
        <v>289</v>
      </c>
      <c r="CW10" s="33" t="s">
        <v>289</v>
      </c>
      <c r="CX10" s="33" t="s">
        <v>289</v>
      </c>
      <c r="CY10" s="33" t="s">
        <v>289</v>
      </c>
      <c r="CZ10" s="33" t="s">
        <v>289</v>
      </c>
      <c r="DA10" s="33" t="s">
        <v>289</v>
      </c>
      <c r="DB10" s="33" t="s">
        <v>289</v>
      </c>
      <c r="DC10" s="33" t="s">
        <v>289</v>
      </c>
      <c r="DD10" s="33"/>
      <c r="DE10" s="33"/>
      <c r="DF10" s="33" t="s">
        <v>289</v>
      </c>
      <c r="DG10" s="33" t="s">
        <v>289</v>
      </c>
      <c r="DH10" s="33" t="s">
        <v>112</v>
      </c>
      <c r="DI10" s="33" t="s">
        <v>112</v>
      </c>
      <c r="DJ10" s="33" t="s">
        <v>289</v>
      </c>
      <c r="DK10" s="33" t="s">
        <v>112</v>
      </c>
      <c r="DL10" s="33" t="s">
        <v>289</v>
      </c>
      <c r="DM10" s="33" t="s">
        <v>289</v>
      </c>
      <c r="DN10" s="33" t="s">
        <v>112</v>
      </c>
      <c r="DO10" s="33" t="s">
        <v>289</v>
      </c>
      <c r="DP10" s="33" t="s">
        <v>289</v>
      </c>
      <c r="DQ10" s="34" t="s">
        <v>289</v>
      </c>
      <c r="DR10" s="33" t="s">
        <v>289</v>
      </c>
      <c r="DS10" s="33" t="s">
        <v>289</v>
      </c>
      <c r="DT10" s="33" t="s">
        <v>289</v>
      </c>
      <c r="DU10" s="33" t="s">
        <v>289</v>
      </c>
      <c r="DV10" s="33" t="s">
        <v>289</v>
      </c>
      <c r="DW10" s="33" t="str">
        <f t="shared" si="2"/>
        <v/>
      </c>
      <c r="DX10" s="33" t="s">
        <v>289</v>
      </c>
      <c r="DY10" s="33" t="s">
        <v>289</v>
      </c>
      <c r="DZ10" s="33" t="s">
        <v>289</v>
      </c>
      <c r="EA10" s="33" t="s">
        <v>289</v>
      </c>
      <c r="EB10" s="33" t="s">
        <v>289</v>
      </c>
      <c r="EC10" s="33" t="s">
        <v>289</v>
      </c>
      <c r="ED10" s="33" t="s">
        <v>289</v>
      </c>
      <c r="EE10" s="33" t="s">
        <v>289</v>
      </c>
      <c r="EF10" s="33" t="s">
        <v>289</v>
      </c>
      <c r="EG10" s="33" t="s">
        <v>289</v>
      </c>
      <c r="EH10" s="33" t="s">
        <v>289</v>
      </c>
      <c r="EI10" s="33" t="s">
        <v>289</v>
      </c>
      <c r="EJ10" s="33" t="s">
        <v>289</v>
      </c>
      <c r="EK10" s="33" t="s">
        <v>289</v>
      </c>
      <c r="EL10" s="33" t="s">
        <v>2692</v>
      </c>
      <c r="EM10" s="33">
        <v>58</v>
      </c>
    </row>
    <row r="11" spans="1:143" x14ac:dyDescent="0.35">
      <c r="A11" s="33" t="s">
        <v>2428</v>
      </c>
      <c r="B11" s="33" t="s">
        <v>182</v>
      </c>
      <c r="C11" s="33" t="s">
        <v>2381</v>
      </c>
      <c r="D11" s="33" t="s">
        <v>851</v>
      </c>
      <c r="E11" s="34" t="s">
        <v>2421</v>
      </c>
      <c r="F11" s="34" t="s">
        <v>2422</v>
      </c>
      <c r="G11" s="33" t="s">
        <v>2361</v>
      </c>
      <c r="H11" s="33">
        <v>2</v>
      </c>
      <c r="I11" s="33" t="s">
        <v>2327</v>
      </c>
      <c r="J11" s="33">
        <v>1</v>
      </c>
      <c r="K11" s="33">
        <v>0</v>
      </c>
      <c r="L11" s="33">
        <v>80</v>
      </c>
      <c r="M11" s="33">
        <v>92.307692307692307</v>
      </c>
      <c r="N11" s="33">
        <v>86.956521739130395</v>
      </c>
      <c r="O11" s="33">
        <v>82.758620689655103</v>
      </c>
      <c r="P11" s="33" t="s">
        <v>176</v>
      </c>
      <c r="Q11" s="33">
        <v>333.33333329999999</v>
      </c>
      <c r="R11" s="33">
        <v>480</v>
      </c>
      <c r="S11" s="33" t="s">
        <v>176</v>
      </c>
      <c r="T11" s="33" t="s">
        <v>176</v>
      </c>
      <c r="U11" s="33" t="s">
        <v>176</v>
      </c>
      <c r="V11" s="33" t="s">
        <v>176</v>
      </c>
      <c r="W11" s="33" t="s">
        <v>176</v>
      </c>
      <c r="X11" s="33" t="s">
        <v>176</v>
      </c>
      <c r="Y11" s="33" t="s">
        <v>176</v>
      </c>
      <c r="Z11" s="33" t="s">
        <v>176</v>
      </c>
      <c r="AA11" s="33" t="s">
        <v>2328</v>
      </c>
      <c r="AB11" s="33" t="s">
        <v>2329</v>
      </c>
      <c r="AC11" s="33">
        <v>1</v>
      </c>
      <c r="AD11" s="33">
        <v>0</v>
      </c>
      <c r="AE11" s="33">
        <v>0</v>
      </c>
      <c r="AF11" s="33">
        <v>0</v>
      </c>
      <c r="AG11" s="33">
        <v>0</v>
      </c>
      <c r="AH11" s="33">
        <v>0</v>
      </c>
      <c r="AI11" s="33">
        <v>0</v>
      </c>
      <c r="AJ11" s="33">
        <v>0</v>
      </c>
      <c r="AK11" s="33">
        <v>0</v>
      </c>
      <c r="AL11" s="33">
        <v>0</v>
      </c>
      <c r="AM11" s="33" t="s">
        <v>135</v>
      </c>
      <c r="AN11" s="33" t="s">
        <v>2385</v>
      </c>
      <c r="AO11" s="33" t="s">
        <v>112</v>
      </c>
      <c r="AP11" s="33" t="s">
        <v>2426</v>
      </c>
      <c r="AQ11" s="33">
        <v>0</v>
      </c>
      <c r="AR11" s="33">
        <v>0</v>
      </c>
      <c r="AS11" s="33">
        <v>0</v>
      </c>
      <c r="AT11" s="33">
        <v>0</v>
      </c>
      <c r="AU11" s="33">
        <v>1</v>
      </c>
      <c r="AV11" s="33">
        <v>0</v>
      </c>
      <c r="AW11" s="33">
        <v>0</v>
      </c>
      <c r="AX11" s="33">
        <v>0</v>
      </c>
      <c r="AY11" s="33">
        <v>0</v>
      </c>
      <c r="AZ11" s="33">
        <v>0</v>
      </c>
      <c r="BA11" s="33">
        <v>0</v>
      </c>
      <c r="BB11" s="33">
        <v>0</v>
      </c>
      <c r="BC11" s="33">
        <v>1</v>
      </c>
      <c r="BD11" s="33">
        <v>0</v>
      </c>
      <c r="BE11" s="33">
        <v>0</v>
      </c>
      <c r="BF11" s="33">
        <v>0</v>
      </c>
      <c r="BG11" s="33">
        <v>0</v>
      </c>
      <c r="BH11" s="33" t="s">
        <v>289</v>
      </c>
      <c r="BI11" s="33" t="s">
        <v>2427</v>
      </c>
      <c r="BJ11" s="33">
        <v>1</v>
      </c>
      <c r="BK11" s="33">
        <v>1</v>
      </c>
      <c r="BL11" s="33">
        <v>1</v>
      </c>
      <c r="BM11" s="33">
        <v>1</v>
      </c>
      <c r="BN11" s="33">
        <v>0</v>
      </c>
      <c r="BO11" s="33">
        <v>0</v>
      </c>
      <c r="BP11" s="33">
        <v>1</v>
      </c>
      <c r="BQ11" s="33">
        <v>0</v>
      </c>
      <c r="BR11" s="33" t="s">
        <v>112</v>
      </c>
      <c r="BS11" s="33" t="s">
        <v>2381</v>
      </c>
      <c r="BT11" s="33" t="s">
        <v>851</v>
      </c>
      <c r="BU11" s="33" t="s">
        <v>112</v>
      </c>
      <c r="BV11" s="33" t="s">
        <v>112</v>
      </c>
      <c r="BW11" s="33" t="str">
        <f t="shared" si="3"/>
        <v>Oui</v>
      </c>
      <c r="BX11" s="33" t="str">
        <f t="shared" si="3"/>
        <v>Oui</v>
      </c>
      <c r="BY11" s="33" t="s">
        <v>289</v>
      </c>
      <c r="BZ11" s="33" t="s">
        <v>289</v>
      </c>
      <c r="CA11" s="33" t="s">
        <v>289</v>
      </c>
      <c r="CB11" s="33" t="s">
        <v>289</v>
      </c>
      <c r="CC11" s="33" t="s">
        <v>289</v>
      </c>
      <c r="CD11" s="33" t="s">
        <v>289</v>
      </c>
      <c r="CE11" s="33" t="s">
        <v>289</v>
      </c>
      <c r="CF11" s="33" t="s">
        <v>289</v>
      </c>
      <c r="CG11" s="33" t="s">
        <v>289</v>
      </c>
      <c r="CH11" s="33" t="s">
        <v>289</v>
      </c>
      <c r="CI11" s="33" t="s">
        <v>289</v>
      </c>
      <c r="CJ11" s="33" t="s">
        <v>289</v>
      </c>
      <c r="CK11" s="33" t="s">
        <v>289</v>
      </c>
      <c r="CL11" s="33" t="s">
        <v>289</v>
      </c>
      <c r="CM11" s="33" t="s">
        <v>289</v>
      </c>
      <c r="CN11" s="33" t="s">
        <v>289</v>
      </c>
      <c r="CO11" s="33" t="s">
        <v>289</v>
      </c>
      <c r="CP11" s="33" t="s">
        <v>289</v>
      </c>
      <c r="CQ11" s="33" t="s">
        <v>289</v>
      </c>
      <c r="CR11" s="33" t="s">
        <v>289</v>
      </c>
      <c r="CS11" s="33" t="s">
        <v>289</v>
      </c>
      <c r="CT11" s="33" t="s">
        <v>289</v>
      </c>
      <c r="CU11" s="33" t="s">
        <v>289</v>
      </c>
      <c r="CV11" s="33" t="s">
        <v>289</v>
      </c>
      <c r="CW11" s="33" t="s">
        <v>289</v>
      </c>
      <c r="CX11" s="33" t="s">
        <v>289</v>
      </c>
      <c r="CY11" s="33" t="s">
        <v>289</v>
      </c>
      <c r="CZ11" s="33" t="s">
        <v>289</v>
      </c>
      <c r="DA11" s="33" t="s">
        <v>289</v>
      </c>
      <c r="DB11" s="33" t="s">
        <v>289</v>
      </c>
      <c r="DC11" s="33" t="s">
        <v>289</v>
      </c>
      <c r="DD11" s="33"/>
      <c r="DE11" s="33"/>
      <c r="DF11" s="33" t="s">
        <v>289</v>
      </c>
      <c r="DG11" s="33" t="s">
        <v>289</v>
      </c>
      <c r="DH11" s="33" t="s">
        <v>112</v>
      </c>
      <c r="DI11" s="33" t="s">
        <v>112</v>
      </c>
      <c r="DJ11" s="33" t="s">
        <v>112</v>
      </c>
      <c r="DK11" s="33" t="s">
        <v>112</v>
      </c>
      <c r="DL11" s="33" t="s">
        <v>289</v>
      </c>
      <c r="DM11" s="33" t="s">
        <v>112</v>
      </c>
      <c r="DN11" s="33" t="s">
        <v>112</v>
      </c>
      <c r="DO11" s="33" t="s">
        <v>289</v>
      </c>
      <c r="DP11" s="33" t="s">
        <v>289</v>
      </c>
      <c r="DQ11" s="34" t="s">
        <v>289</v>
      </c>
      <c r="DR11" s="33" t="s">
        <v>289</v>
      </c>
      <c r="DS11" s="33" t="s">
        <v>289</v>
      </c>
      <c r="DT11" s="33" t="s">
        <v>289</v>
      </c>
      <c r="DU11" s="33" t="s">
        <v>289</v>
      </c>
      <c r="DV11" s="33" t="s">
        <v>289</v>
      </c>
      <c r="DW11" s="33" t="str">
        <f t="shared" si="2"/>
        <v/>
      </c>
      <c r="DX11" s="33" t="s">
        <v>289</v>
      </c>
      <c r="DY11" s="33" t="s">
        <v>289</v>
      </c>
      <c r="DZ11" s="33" t="s">
        <v>289</v>
      </c>
      <c r="EA11" s="33" t="s">
        <v>289</v>
      </c>
      <c r="EB11" s="33" t="s">
        <v>289</v>
      </c>
      <c r="EC11" s="33" t="s">
        <v>289</v>
      </c>
      <c r="ED11" s="33" t="s">
        <v>289</v>
      </c>
      <c r="EE11" s="33" t="s">
        <v>289</v>
      </c>
      <c r="EF11" s="33" t="s">
        <v>289</v>
      </c>
      <c r="EG11" s="33" t="s">
        <v>289</v>
      </c>
      <c r="EH11" s="33" t="s">
        <v>289</v>
      </c>
      <c r="EI11" s="33" t="s">
        <v>289</v>
      </c>
      <c r="EJ11" s="33" t="s">
        <v>289</v>
      </c>
      <c r="EK11" s="33" t="s">
        <v>289</v>
      </c>
      <c r="EL11" s="33" t="s">
        <v>2428</v>
      </c>
      <c r="EM11" s="33">
        <v>10</v>
      </c>
    </row>
    <row r="12" spans="1:143" x14ac:dyDescent="0.35">
      <c r="A12" s="33" t="s">
        <v>2468</v>
      </c>
      <c r="B12" s="33" t="s">
        <v>182</v>
      </c>
      <c r="C12" s="33" t="s">
        <v>2381</v>
      </c>
      <c r="D12" s="33" t="s">
        <v>851</v>
      </c>
      <c r="E12" s="34" t="s">
        <v>2421</v>
      </c>
      <c r="F12" s="34" t="s">
        <v>2422</v>
      </c>
      <c r="G12" s="33" t="s">
        <v>2361</v>
      </c>
      <c r="H12" s="33">
        <v>2</v>
      </c>
      <c r="I12" s="33" t="s">
        <v>2327</v>
      </c>
      <c r="J12" s="33">
        <v>1</v>
      </c>
      <c r="K12" s="33">
        <v>0</v>
      </c>
      <c r="L12" s="33">
        <v>80</v>
      </c>
      <c r="M12" s="33">
        <v>92.307692307692307</v>
      </c>
      <c r="N12" s="33">
        <v>104.347826086956</v>
      </c>
      <c r="O12" s="33">
        <v>82.758620689655103</v>
      </c>
      <c r="P12" s="33">
        <v>333.33333333333297</v>
      </c>
      <c r="Q12" s="33" t="s">
        <v>176</v>
      </c>
      <c r="R12" s="33">
        <v>480</v>
      </c>
      <c r="S12" s="33" t="s">
        <v>176</v>
      </c>
      <c r="T12" s="33" t="s">
        <v>176</v>
      </c>
      <c r="U12" s="33" t="s">
        <v>176</v>
      </c>
      <c r="V12" s="33" t="s">
        <v>176</v>
      </c>
      <c r="W12" s="33" t="s">
        <v>176</v>
      </c>
      <c r="X12" s="33" t="s">
        <v>176</v>
      </c>
      <c r="Y12" s="33" t="s">
        <v>176</v>
      </c>
      <c r="Z12" s="33" t="s">
        <v>176</v>
      </c>
      <c r="AA12" s="33" t="s">
        <v>2328</v>
      </c>
      <c r="AB12" s="33" t="s">
        <v>2350</v>
      </c>
      <c r="AC12" s="33">
        <v>1</v>
      </c>
      <c r="AD12" s="33">
        <v>0</v>
      </c>
      <c r="AE12" s="33">
        <v>0</v>
      </c>
      <c r="AF12" s="33">
        <v>0</v>
      </c>
      <c r="AG12" s="33">
        <v>0</v>
      </c>
      <c r="AH12" s="33">
        <v>0</v>
      </c>
      <c r="AI12" s="33">
        <v>0</v>
      </c>
      <c r="AJ12" s="33">
        <v>0</v>
      </c>
      <c r="AK12" s="33">
        <v>0</v>
      </c>
      <c r="AL12" s="33">
        <v>0</v>
      </c>
      <c r="AM12" s="33" t="s">
        <v>135</v>
      </c>
      <c r="AN12" s="33" t="s">
        <v>2331</v>
      </c>
      <c r="AO12" s="33" t="s">
        <v>112</v>
      </c>
      <c r="AP12" s="33" t="s">
        <v>2467</v>
      </c>
      <c r="AQ12" s="33">
        <v>0</v>
      </c>
      <c r="AR12" s="33">
        <v>0</v>
      </c>
      <c r="AS12" s="33">
        <v>0</v>
      </c>
      <c r="AT12" s="33">
        <v>0</v>
      </c>
      <c r="AU12" s="33">
        <v>1</v>
      </c>
      <c r="AV12" s="33">
        <v>0</v>
      </c>
      <c r="AW12" s="33">
        <v>0</v>
      </c>
      <c r="AX12" s="33">
        <v>0</v>
      </c>
      <c r="AY12" s="33">
        <v>0</v>
      </c>
      <c r="AZ12" s="33">
        <v>0</v>
      </c>
      <c r="BA12" s="33">
        <v>1</v>
      </c>
      <c r="BB12" s="33">
        <v>0</v>
      </c>
      <c r="BC12" s="33">
        <v>1</v>
      </c>
      <c r="BD12" s="33">
        <v>0</v>
      </c>
      <c r="BE12" s="33">
        <v>0</v>
      </c>
      <c r="BF12" s="33">
        <v>0</v>
      </c>
      <c r="BG12" s="33">
        <v>0</v>
      </c>
      <c r="BH12" s="33" t="s">
        <v>289</v>
      </c>
      <c r="BI12" s="33" t="s">
        <v>2407</v>
      </c>
      <c r="BJ12" s="33">
        <v>1</v>
      </c>
      <c r="BK12" s="33">
        <v>1</v>
      </c>
      <c r="BL12" s="33">
        <v>1</v>
      </c>
      <c r="BM12" s="33">
        <v>1</v>
      </c>
      <c r="BN12" s="33">
        <v>1</v>
      </c>
      <c r="BO12" s="33">
        <v>0</v>
      </c>
      <c r="BP12" s="33">
        <v>1</v>
      </c>
      <c r="BQ12" s="33">
        <v>0</v>
      </c>
      <c r="BR12" s="33" t="s">
        <v>112</v>
      </c>
      <c r="BS12" s="33" t="s">
        <v>2381</v>
      </c>
      <c r="BT12" s="33" t="s">
        <v>851</v>
      </c>
      <c r="BU12" s="33" t="s">
        <v>112</v>
      </c>
      <c r="BV12" s="33" t="s">
        <v>112</v>
      </c>
      <c r="BW12" s="33" t="str">
        <f t="shared" si="3"/>
        <v>Oui</v>
      </c>
      <c r="BX12" s="33" t="str">
        <f t="shared" si="3"/>
        <v>Oui</v>
      </c>
      <c r="BY12" s="33" t="s">
        <v>289</v>
      </c>
      <c r="BZ12" s="33" t="s">
        <v>289</v>
      </c>
      <c r="CA12" s="33" t="s">
        <v>289</v>
      </c>
      <c r="CB12" s="33" t="s">
        <v>289</v>
      </c>
      <c r="CC12" s="33" t="s">
        <v>289</v>
      </c>
      <c r="CD12" s="33" t="s">
        <v>289</v>
      </c>
      <c r="CE12" s="33" t="s">
        <v>289</v>
      </c>
      <c r="CF12" s="33" t="s">
        <v>289</v>
      </c>
      <c r="CG12" s="33" t="s">
        <v>289</v>
      </c>
      <c r="CH12" s="33" t="s">
        <v>289</v>
      </c>
      <c r="CI12" s="33" t="s">
        <v>289</v>
      </c>
      <c r="CJ12" s="33" t="s">
        <v>289</v>
      </c>
      <c r="CK12" s="33" t="s">
        <v>289</v>
      </c>
      <c r="CL12" s="33" t="s">
        <v>289</v>
      </c>
      <c r="CM12" s="33" t="s">
        <v>289</v>
      </c>
      <c r="CN12" s="33" t="s">
        <v>289</v>
      </c>
      <c r="CO12" s="33" t="s">
        <v>289</v>
      </c>
      <c r="CP12" s="33" t="s">
        <v>289</v>
      </c>
      <c r="CQ12" s="33" t="s">
        <v>289</v>
      </c>
      <c r="CR12" s="33" t="s">
        <v>289</v>
      </c>
      <c r="CS12" s="33" t="s">
        <v>289</v>
      </c>
      <c r="CT12" s="33" t="s">
        <v>289</v>
      </c>
      <c r="CU12" s="33" t="s">
        <v>289</v>
      </c>
      <c r="CV12" s="33" t="s">
        <v>289</v>
      </c>
      <c r="CW12" s="33" t="s">
        <v>289</v>
      </c>
      <c r="CX12" s="33" t="s">
        <v>289</v>
      </c>
      <c r="CY12" s="33" t="s">
        <v>289</v>
      </c>
      <c r="CZ12" s="33" t="s">
        <v>289</v>
      </c>
      <c r="DA12" s="33" t="s">
        <v>289</v>
      </c>
      <c r="DB12" s="33" t="s">
        <v>289</v>
      </c>
      <c r="DC12" s="33" t="s">
        <v>289</v>
      </c>
      <c r="DD12" s="33"/>
      <c r="DE12" s="33"/>
      <c r="DF12" s="33" t="s">
        <v>289</v>
      </c>
      <c r="DG12" s="33" t="s">
        <v>289</v>
      </c>
      <c r="DH12" s="33" t="s">
        <v>112</v>
      </c>
      <c r="DI12" s="33" t="s">
        <v>112</v>
      </c>
      <c r="DJ12" s="33" t="s">
        <v>112</v>
      </c>
      <c r="DK12" s="33" t="s">
        <v>112</v>
      </c>
      <c r="DL12" s="33" t="s">
        <v>117</v>
      </c>
      <c r="DM12" s="33" t="s">
        <v>289</v>
      </c>
      <c r="DN12" s="33" t="s">
        <v>112</v>
      </c>
      <c r="DO12" s="33" t="s">
        <v>289</v>
      </c>
      <c r="DP12" s="33" t="s">
        <v>289</v>
      </c>
      <c r="DQ12" s="34" t="s">
        <v>289</v>
      </c>
      <c r="DR12" s="33" t="s">
        <v>289</v>
      </c>
      <c r="DS12" s="33" t="s">
        <v>289</v>
      </c>
      <c r="DT12" s="33" t="s">
        <v>289</v>
      </c>
      <c r="DU12" s="33" t="s">
        <v>289</v>
      </c>
      <c r="DV12" s="33" t="s">
        <v>289</v>
      </c>
      <c r="DW12" s="33" t="str">
        <f t="shared" si="2"/>
        <v/>
      </c>
      <c r="DX12" s="33" t="s">
        <v>289</v>
      </c>
      <c r="DY12" s="33" t="s">
        <v>289</v>
      </c>
      <c r="DZ12" s="33" t="s">
        <v>289</v>
      </c>
      <c r="EA12" s="33" t="s">
        <v>289</v>
      </c>
      <c r="EB12" s="33" t="s">
        <v>289</v>
      </c>
      <c r="EC12" s="33" t="s">
        <v>289</v>
      </c>
      <c r="ED12" s="33" t="s">
        <v>289</v>
      </c>
      <c r="EE12" s="33" t="s">
        <v>289</v>
      </c>
      <c r="EF12" s="33" t="s">
        <v>289</v>
      </c>
      <c r="EG12" s="33" t="s">
        <v>289</v>
      </c>
      <c r="EH12" s="33" t="s">
        <v>289</v>
      </c>
      <c r="EI12" s="33" t="s">
        <v>289</v>
      </c>
      <c r="EJ12" s="33" t="s">
        <v>289</v>
      </c>
      <c r="EK12" s="33" t="s">
        <v>289</v>
      </c>
      <c r="EL12" s="33" t="s">
        <v>2468</v>
      </c>
      <c r="EM12" s="33">
        <v>11</v>
      </c>
    </row>
    <row r="13" spans="1:143" x14ac:dyDescent="0.35">
      <c r="A13" s="33" t="s">
        <v>2549</v>
      </c>
      <c r="B13" s="33" t="s">
        <v>182</v>
      </c>
      <c r="C13" s="33" t="s">
        <v>2381</v>
      </c>
      <c r="D13" s="33" t="s">
        <v>851</v>
      </c>
      <c r="E13" s="34" t="s">
        <v>2421</v>
      </c>
      <c r="F13" s="34" t="s">
        <v>2422</v>
      </c>
      <c r="G13" s="33" t="s">
        <v>2361</v>
      </c>
      <c r="H13" s="33">
        <v>2</v>
      </c>
      <c r="I13" s="33" t="s">
        <v>2327</v>
      </c>
      <c r="J13" s="33">
        <v>1</v>
      </c>
      <c r="K13" s="33">
        <v>0</v>
      </c>
      <c r="L13" s="33">
        <v>80</v>
      </c>
      <c r="M13" s="33">
        <v>92.307692307692307</v>
      </c>
      <c r="N13" s="33">
        <v>86.956521739130395</v>
      </c>
      <c r="O13" s="33">
        <v>82.758620689655103</v>
      </c>
      <c r="P13" s="33" t="s">
        <v>176</v>
      </c>
      <c r="Q13" s="33" t="s">
        <v>176</v>
      </c>
      <c r="R13" s="33">
        <v>480</v>
      </c>
      <c r="S13" s="33" t="s">
        <v>176</v>
      </c>
      <c r="T13" s="33" t="s">
        <v>176</v>
      </c>
      <c r="U13" s="33" t="s">
        <v>176</v>
      </c>
      <c r="V13" s="33" t="s">
        <v>176</v>
      </c>
      <c r="W13" s="33" t="s">
        <v>176</v>
      </c>
      <c r="X13" s="33" t="s">
        <v>176</v>
      </c>
      <c r="Y13" s="33" t="s">
        <v>176</v>
      </c>
      <c r="Z13" s="33" t="s">
        <v>176</v>
      </c>
      <c r="AA13" s="33" t="s">
        <v>2328</v>
      </c>
      <c r="AB13" s="33" t="s">
        <v>2350</v>
      </c>
      <c r="AC13" s="33">
        <v>1</v>
      </c>
      <c r="AD13" s="33">
        <v>0</v>
      </c>
      <c r="AE13" s="33">
        <v>0</v>
      </c>
      <c r="AF13" s="33">
        <v>0</v>
      </c>
      <c r="AG13" s="33">
        <v>0</v>
      </c>
      <c r="AH13" s="33">
        <v>0</v>
      </c>
      <c r="AI13" s="33">
        <v>0</v>
      </c>
      <c r="AJ13" s="33">
        <v>0</v>
      </c>
      <c r="AK13" s="33">
        <v>0</v>
      </c>
      <c r="AL13" s="33">
        <v>0</v>
      </c>
      <c r="AM13" s="33" t="s">
        <v>135</v>
      </c>
      <c r="AN13" s="33" t="s">
        <v>2331</v>
      </c>
      <c r="AO13" s="33" t="s">
        <v>112</v>
      </c>
      <c r="AP13" s="33" t="s">
        <v>2548</v>
      </c>
      <c r="AQ13" s="33">
        <v>0</v>
      </c>
      <c r="AR13" s="33">
        <v>0</v>
      </c>
      <c r="AS13" s="33">
        <v>0</v>
      </c>
      <c r="AT13" s="33">
        <v>0</v>
      </c>
      <c r="AU13" s="33">
        <v>0</v>
      </c>
      <c r="AV13" s="33">
        <v>1</v>
      </c>
      <c r="AW13" s="33">
        <v>0</v>
      </c>
      <c r="AX13" s="33">
        <v>0</v>
      </c>
      <c r="AY13" s="33">
        <v>0</v>
      </c>
      <c r="AZ13" s="33">
        <v>0</v>
      </c>
      <c r="BA13" s="33">
        <v>0</v>
      </c>
      <c r="BB13" s="33">
        <v>0</v>
      </c>
      <c r="BC13" s="33">
        <v>1</v>
      </c>
      <c r="BD13" s="33">
        <v>0</v>
      </c>
      <c r="BE13" s="33">
        <v>0</v>
      </c>
      <c r="BF13" s="33">
        <v>0</v>
      </c>
      <c r="BG13" s="33">
        <v>0</v>
      </c>
      <c r="BH13" s="33" t="s">
        <v>289</v>
      </c>
      <c r="BI13" s="33" t="s">
        <v>2479</v>
      </c>
      <c r="BJ13" s="33">
        <v>1</v>
      </c>
      <c r="BK13" s="33">
        <v>1</v>
      </c>
      <c r="BL13" s="33">
        <v>1</v>
      </c>
      <c r="BM13" s="33">
        <v>1</v>
      </c>
      <c r="BN13" s="33">
        <v>0</v>
      </c>
      <c r="BO13" s="33">
        <v>0</v>
      </c>
      <c r="BP13" s="33">
        <v>1</v>
      </c>
      <c r="BQ13" s="33">
        <v>0</v>
      </c>
      <c r="BR13" s="33" t="s">
        <v>112</v>
      </c>
      <c r="BS13" s="33" t="s">
        <v>2381</v>
      </c>
      <c r="BT13" s="33" t="s">
        <v>798</v>
      </c>
      <c r="BU13" s="33" t="s">
        <v>112</v>
      </c>
      <c r="BV13" s="33" t="s">
        <v>112</v>
      </c>
      <c r="BW13" s="33" t="str">
        <f t="shared" si="3"/>
        <v>Oui</v>
      </c>
      <c r="BX13" s="33" t="str">
        <f t="shared" si="3"/>
        <v>Non</v>
      </c>
      <c r="BY13" s="33" t="s">
        <v>289</v>
      </c>
      <c r="BZ13" s="33" t="s">
        <v>289</v>
      </c>
      <c r="CA13" s="33" t="s">
        <v>289</v>
      </c>
      <c r="CB13" s="33" t="s">
        <v>289</v>
      </c>
      <c r="CC13" s="33" t="s">
        <v>289</v>
      </c>
      <c r="CD13" s="33" t="s">
        <v>289</v>
      </c>
      <c r="CE13" s="33" t="s">
        <v>289</v>
      </c>
      <c r="CF13" s="33" t="s">
        <v>289</v>
      </c>
      <c r="CG13" s="33" t="s">
        <v>289</v>
      </c>
      <c r="CH13" s="33" t="s">
        <v>289</v>
      </c>
      <c r="CI13" s="33" t="s">
        <v>289</v>
      </c>
      <c r="CJ13" s="33" t="s">
        <v>289</v>
      </c>
      <c r="CK13" s="33" t="s">
        <v>289</v>
      </c>
      <c r="CL13" s="33" t="s">
        <v>289</v>
      </c>
      <c r="CM13" s="33" t="s">
        <v>289</v>
      </c>
      <c r="CN13" s="33" t="s">
        <v>289</v>
      </c>
      <c r="CO13" s="33" t="s">
        <v>289</v>
      </c>
      <c r="CP13" s="33" t="s">
        <v>289</v>
      </c>
      <c r="CQ13" s="33" t="s">
        <v>289</v>
      </c>
      <c r="CR13" s="33" t="s">
        <v>289</v>
      </c>
      <c r="CS13" s="33" t="s">
        <v>289</v>
      </c>
      <c r="CT13" s="33" t="s">
        <v>289</v>
      </c>
      <c r="CU13" s="33" t="s">
        <v>289</v>
      </c>
      <c r="CV13" s="33" t="s">
        <v>289</v>
      </c>
      <c r="CW13" s="33" t="s">
        <v>289</v>
      </c>
      <c r="CX13" s="33" t="s">
        <v>289</v>
      </c>
      <c r="CY13" s="33" t="s">
        <v>289</v>
      </c>
      <c r="CZ13" s="33" t="s">
        <v>289</v>
      </c>
      <c r="DA13" s="33" t="s">
        <v>289</v>
      </c>
      <c r="DB13" s="33" t="s">
        <v>289</v>
      </c>
      <c r="DC13" s="33" t="s">
        <v>289</v>
      </c>
      <c r="DD13" s="33"/>
      <c r="DE13" s="33"/>
      <c r="DF13" s="33" t="s">
        <v>289</v>
      </c>
      <c r="DG13" s="33" t="s">
        <v>289</v>
      </c>
      <c r="DH13" s="33" t="s">
        <v>112</v>
      </c>
      <c r="DI13" s="33" t="s">
        <v>112</v>
      </c>
      <c r="DJ13" s="33" t="s">
        <v>112</v>
      </c>
      <c r="DK13" s="33" t="s">
        <v>112</v>
      </c>
      <c r="DL13" s="33" t="s">
        <v>289</v>
      </c>
      <c r="DM13" s="33" t="s">
        <v>289</v>
      </c>
      <c r="DN13" s="33" t="s">
        <v>112</v>
      </c>
      <c r="DO13" s="33" t="s">
        <v>289</v>
      </c>
      <c r="DP13" s="33" t="s">
        <v>289</v>
      </c>
      <c r="DQ13" s="34" t="s">
        <v>289</v>
      </c>
      <c r="DR13" s="33" t="s">
        <v>289</v>
      </c>
      <c r="DS13" s="33" t="s">
        <v>289</v>
      </c>
      <c r="DT13" s="33" t="s">
        <v>289</v>
      </c>
      <c r="DU13" s="33" t="s">
        <v>289</v>
      </c>
      <c r="DV13" s="33" t="s">
        <v>289</v>
      </c>
      <c r="DW13" s="33" t="str">
        <f t="shared" si="2"/>
        <v/>
      </c>
      <c r="DX13" s="33" t="s">
        <v>289</v>
      </c>
      <c r="DY13" s="33" t="s">
        <v>289</v>
      </c>
      <c r="DZ13" s="33" t="s">
        <v>289</v>
      </c>
      <c r="EA13" s="33" t="s">
        <v>289</v>
      </c>
      <c r="EB13" s="33" t="s">
        <v>289</v>
      </c>
      <c r="EC13" s="33" t="s">
        <v>289</v>
      </c>
      <c r="ED13" s="33" t="s">
        <v>289</v>
      </c>
      <c r="EE13" s="33" t="s">
        <v>289</v>
      </c>
      <c r="EF13" s="33" t="s">
        <v>289</v>
      </c>
      <c r="EG13" s="33" t="s">
        <v>289</v>
      </c>
      <c r="EH13" s="33" t="s">
        <v>289</v>
      </c>
      <c r="EI13" s="33" t="s">
        <v>289</v>
      </c>
      <c r="EJ13" s="33" t="s">
        <v>289</v>
      </c>
      <c r="EK13" s="33" t="s">
        <v>289</v>
      </c>
      <c r="EL13" s="33" t="s">
        <v>2549</v>
      </c>
      <c r="EM13" s="33">
        <v>9</v>
      </c>
    </row>
    <row r="14" spans="1:143" x14ac:dyDescent="0.35">
      <c r="A14" s="33" t="s">
        <v>2564</v>
      </c>
      <c r="B14" s="33" t="s">
        <v>182</v>
      </c>
      <c r="C14" s="33" t="s">
        <v>2381</v>
      </c>
      <c r="D14" s="33" t="s">
        <v>851</v>
      </c>
      <c r="E14" s="34" t="s">
        <v>2421</v>
      </c>
      <c r="F14" s="34" t="s">
        <v>2422</v>
      </c>
      <c r="G14" s="33" t="s">
        <v>2361</v>
      </c>
      <c r="H14" s="33">
        <v>2</v>
      </c>
      <c r="I14" s="33" t="s">
        <v>2327</v>
      </c>
      <c r="J14" s="33">
        <v>1</v>
      </c>
      <c r="K14" s="33">
        <v>1</v>
      </c>
      <c r="L14" s="33">
        <v>80</v>
      </c>
      <c r="M14" s="33">
        <v>92.307692307692307</v>
      </c>
      <c r="N14" s="33">
        <v>86.956521739130395</v>
      </c>
      <c r="O14" s="33">
        <v>82.758620689655103</v>
      </c>
      <c r="P14" s="33">
        <v>166.666666666666</v>
      </c>
      <c r="Q14" s="33">
        <v>133.33333329999999</v>
      </c>
      <c r="R14" s="33">
        <v>480</v>
      </c>
      <c r="S14" s="33">
        <v>30</v>
      </c>
      <c r="T14" s="33">
        <v>25</v>
      </c>
      <c r="U14" s="33" t="s">
        <v>176</v>
      </c>
      <c r="V14" s="33" t="s">
        <v>176</v>
      </c>
      <c r="W14" s="33">
        <v>50</v>
      </c>
      <c r="X14" s="33">
        <v>125</v>
      </c>
      <c r="Y14" s="33" t="s">
        <v>176</v>
      </c>
      <c r="Z14" s="33" t="s">
        <v>176</v>
      </c>
      <c r="AA14" s="33" t="s">
        <v>2328</v>
      </c>
      <c r="AB14" s="33" t="s">
        <v>2350</v>
      </c>
      <c r="AC14" s="33">
        <v>1</v>
      </c>
      <c r="AD14" s="33">
        <v>0</v>
      </c>
      <c r="AE14" s="33">
        <v>0</v>
      </c>
      <c r="AF14" s="33">
        <v>0</v>
      </c>
      <c r="AG14" s="33">
        <v>0</v>
      </c>
      <c r="AH14" s="33">
        <v>0</v>
      </c>
      <c r="AI14" s="33">
        <v>0</v>
      </c>
      <c r="AJ14" s="33">
        <v>0</v>
      </c>
      <c r="AK14" s="33">
        <v>0</v>
      </c>
      <c r="AL14" s="33">
        <v>0</v>
      </c>
      <c r="AM14" s="33" t="s">
        <v>135</v>
      </c>
      <c r="AN14" s="33" t="s">
        <v>2331</v>
      </c>
      <c r="AO14" s="33" t="s">
        <v>112</v>
      </c>
      <c r="AP14" s="33" t="s">
        <v>2399</v>
      </c>
      <c r="AQ14" s="33">
        <v>0</v>
      </c>
      <c r="AR14" s="33">
        <v>0</v>
      </c>
      <c r="AS14" s="33">
        <v>0</v>
      </c>
      <c r="AT14" s="33">
        <v>0</v>
      </c>
      <c r="AU14" s="33">
        <v>0</v>
      </c>
      <c r="AV14" s="33">
        <v>0</v>
      </c>
      <c r="AW14" s="33">
        <v>0</v>
      </c>
      <c r="AX14" s="33">
        <v>0</v>
      </c>
      <c r="AY14" s="33">
        <v>0</v>
      </c>
      <c r="AZ14" s="33">
        <v>0</v>
      </c>
      <c r="BA14" s="33">
        <v>0</v>
      </c>
      <c r="BB14" s="33">
        <v>0</v>
      </c>
      <c r="BC14" s="33">
        <v>1</v>
      </c>
      <c r="BD14" s="33">
        <v>0</v>
      </c>
      <c r="BE14" s="33">
        <v>0</v>
      </c>
      <c r="BF14" s="33">
        <v>1</v>
      </c>
      <c r="BG14" s="33">
        <v>0</v>
      </c>
      <c r="BH14" s="33" t="s">
        <v>2400</v>
      </c>
      <c r="BI14" s="33" t="s">
        <v>2479</v>
      </c>
      <c r="BJ14" s="33">
        <v>1</v>
      </c>
      <c r="BK14" s="33">
        <v>1</v>
      </c>
      <c r="BL14" s="33">
        <v>1</v>
      </c>
      <c r="BM14" s="33">
        <v>1</v>
      </c>
      <c r="BN14" s="33">
        <v>0</v>
      </c>
      <c r="BO14" s="33">
        <v>0</v>
      </c>
      <c r="BP14" s="33">
        <v>1</v>
      </c>
      <c r="BQ14" s="33">
        <v>0</v>
      </c>
      <c r="BR14" s="33" t="s">
        <v>112</v>
      </c>
      <c r="BS14" s="33" t="s">
        <v>2381</v>
      </c>
      <c r="BT14" s="33" t="s">
        <v>851</v>
      </c>
      <c r="BU14" s="33" t="s">
        <v>112</v>
      </c>
      <c r="BV14" s="33" t="s">
        <v>112</v>
      </c>
      <c r="BW14" s="33" t="str">
        <f t="shared" si="3"/>
        <v>Oui</v>
      </c>
      <c r="BX14" s="33" t="str">
        <f t="shared" si="3"/>
        <v>Oui</v>
      </c>
      <c r="BY14" s="33" t="s">
        <v>112</v>
      </c>
      <c r="BZ14" s="33" t="s">
        <v>2399</v>
      </c>
      <c r="CA14" s="33">
        <v>0</v>
      </c>
      <c r="CB14" s="33">
        <v>0</v>
      </c>
      <c r="CC14" s="33">
        <v>0</v>
      </c>
      <c r="CD14" s="33">
        <v>0</v>
      </c>
      <c r="CE14" s="33">
        <v>0</v>
      </c>
      <c r="CF14" s="33">
        <v>0</v>
      </c>
      <c r="CG14" s="33">
        <v>0</v>
      </c>
      <c r="CH14" s="33">
        <v>0</v>
      </c>
      <c r="CI14" s="33">
        <v>0</v>
      </c>
      <c r="CJ14" s="33">
        <v>0</v>
      </c>
      <c r="CK14" s="33">
        <v>0</v>
      </c>
      <c r="CL14" s="33">
        <v>1</v>
      </c>
      <c r="CM14" s="33">
        <v>0</v>
      </c>
      <c r="CN14" s="33">
        <v>0</v>
      </c>
      <c r="CO14" s="33">
        <v>1</v>
      </c>
      <c r="CP14" s="33">
        <v>0</v>
      </c>
      <c r="CQ14" s="33" t="s">
        <v>2402</v>
      </c>
      <c r="CR14" s="33" t="s">
        <v>2562</v>
      </c>
      <c r="CS14" s="33">
        <v>1</v>
      </c>
      <c r="CT14" s="33">
        <v>0</v>
      </c>
      <c r="CU14" s="33">
        <v>0</v>
      </c>
      <c r="CV14" s="33">
        <v>0</v>
      </c>
      <c r="CW14" s="33">
        <v>0</v>
      </c>
      <c r="CX14" s="33">
        <v>0</v>
      </c>
      <c r="CY14" s="33">
        <v>1</v>
      </c>
      <c r="CZ14" s="33">
        <v>0</v>
      </c>
      <c r="DA14" s="33" t="s">
        <v>112</v>
      </c>
      <c r="DB14" s="33" t="s">
        <v>2381</v>
      </c>
      <c r="DC14" s="33" t="s">
        <v>851</v>
      </c>
      <c r="DD14" s="33" t="str">
        <f t="shared" ref="DD14:DD23" si="4">IF(DB14=C14,"Oui","Non")</f>
        <v>Oui</v>
      </c>
      <c r="DE14" s="33" t="str">
        <f t="shared" ref="DE14:DE23" si="5">IF(DC14=D14,"Oui","Non")</f>
        <v>Oui</v>
      </c>
      <c r="DF14" s="33" t="s">
        <v>112</v>
      </c>
      <c r="DG14" s="33" t="s">
        <v>112</v>
      </c>
      <c r="DH14" s="33" t="s">
        <v>112</v>
      </c>
      <c r="DI14" s="33" t="s">
        <v>112</v>
      </c>
      <c r="DJ14" s="33" t="s">
        <v>112</v>
      </c>
      <c r="DK14" s="33" t="s">
        <v>112</v>
      </c>
      <c r="DL14" s="33" t="s">
        <v>117</v>
      </c>
      <c r="DM14" s="33" t="s">
        <v>112</v>
      </c>
      <c r="DN14" s="33" t="s">
        <v>112</v>
      </c>
      <c r="DO14" s="33" t="s">
        <v>112</v>
      </c>
      <c r="DP14" s="33" t="s">
        <v>112</v>
      </c>
      <c r="DQ14" s="34" t="s">
        <v>112</v>
      </c>
      <c r="DR14" s="33" t="s">
        <v>289</v>
      </c>
      <c r="DS14" s="33" t="s">
        <v>289</v>
      </c>
      <c r="DT14" s="33" t="s">
        <v>289</v>
      </c>
      <c r="DU14" s="33" t="s">
        <v>112</v>
      </c>
      <c r="DV14" s="33" t="s">
        <v>289</v>
      </c>
      <c r="DW14" s="33" t="str">
        <f t="shared" si="2"/>
        <v/>
      </c>
      <c r="DX14" s="33" t="s">
        <v>289</v>
      </c>
      <c r="DY14" s="33" t="s">
        <v>289</v>
      </c>
      <c r="DZ14" s="33" t="s">
        <v>289</v>
      </c>
      <c r="EA14" s="33" t="s">
        <v>289</v>
      </c>
      <c r="EB14" s="33" t="s">
        <v>289</v>
      </c>
      <c r="EC14" s="33" t="s">
        <v>289</v>
      </c>
      <c r="ED14" s="33" t="s">
        <v>289</v>
      </c>
      <c r="EE14" s="33" t="s">
        <v>289</v>
      </c>
      <c r="EF14" s="33" t="s">
        <v>289</v>
      </c>
      <c r="EG14" s="33" t="s">
        <v>289</v>
      </c>
      <c r="EH14" s="33" t="s">
        <v>289</v>
      </c>
      <c r="EI14" s="33" t="s">
        <v>289</v>
      </c>
      <c r="EJ14" s="33" t="s">
        <v>289</v>
      </c>
      <c r="EK14" s="33" t="s">
        <v>2563</v>
      </c>
      <c r="EL14" s="33" t="s">
        <v>2564</v>
      </c>
      <c r="EM14" s="33">
        <v>4</v>
      </c>
    </row>
    <row r="15" spans="1:143" x14ac:dyDescent="0.35">
      <c r="A15" s="33" t="s">
        <v>2751</v>
      </c>
      <c r="B15" s="33" t="s">
        <v>182</v>
      </c>
      <c r="C15" s="33" t="s">
        <v>2381</v>
      </c>
      <c r="D15" s="33" t="s">
        <v>851</v>
      </c>
      <c r="E15" s="34" t="s">
        <v>2421</v>
      </c>
      <c r="F15" s="34" t="s">
        <v>2422</v>
      </c>
      <c r="G15" s="33" t="s">
        <v>2361</v>
      </c>
      <c r="H15" s="33">
        <v>2</v>
      </c>
      <c r="I15" s="33" t="s">
        <v>2327</v>
      </c>
      <c r="J15" s="33">
        <v>0</v>
      </c>
      <c r="K15" s="33">
        <v>1</v>
      </c>
      <c r="L15" s="33" t="s">
        <v>176</v>
      </c>
      <c r="M15" s="33" t="s">
        <v>176</v>
      </c>
      <c r="N15" s="33" t="s">
        <v>176</v>
      </c>
      <c r="O15" s="33" t="s">
        <v>176</v>
      </c>
      <c r="P15" s="33" t="s">
        <v>176</v>
      </c>
      <c r="Q15" s="33" t="s">
        <v>176</v>
      </c>
      <c r="R15" s="33" t="s">
        <v>176</v>
      </c>
      <c r="S15" s="33" t="s">
        <v>176</v>
      </c>
      <c r="T15" s="33">
        <v>25</v>
      </c>
      <c r="U15" s="33" t="s">
        <v>176</v>
      </c>
      <c r="V15" s="33" t="s">
        <v>176</v>
      </c>
      <c r="W15" s="33">
        <v>50</v>
      </c>
      <c r="X15" s="33">
        <v>125</v>
      </c>
      <c r="Y15" s="33" t="s">
        <v>176</v>
      </c>
      <c r="Z15" s="33" t="s">
        <v>176</v>
      </c>
      <c r="AA15" s="33" t="s">
        <v>2328</v>
      </c>
      <c r="AB15" s="33" t="s">
        <v>2350</v>
      </c>
      <c r="AC15" s="33">
        <v>1</v>
      </c>
      <c r="AD15" s="33">
        <v>0</v>
      </c>
      <c r="AE15" s="33">
        <v>0</v>
      </c>
      <c r="AF15" s="33">
        <v>0</v>
      </c>
      <c r="AG15" s="33">
        <v>0</v>
      </c>
      <c r="AH15" s="33">
        <v>0</v>
      </c>
      <c r="AI15" s="33">
        <v>0</v>
      </c>
      <c r="AJ15" s="33">
        <v>0</v>
      </c>
      <c r="AK15" s="33">
        <v>0</v>
      </c>
      <c r="AL15" s="33">
        <v>0</v>
      </c>
      <c r="AM15" s="33" t="s">
        <v>135</v>
      </c>
      <c r="AN15" s="33" t="s">
        <v>2385</v>
      </c>
      <c r="AO15" s="33" t="s">
        <v>289</v>
      </c>
      <c r="AP15" s="33" t="s">
        <v>289</v>
      </c>
      <c r="AQ15" s="33" t="s">
        <v>289</v>
      </c>
      <c r="AR15" s="33" t="s">
        <v>289</v>
      </c>
      <c r="AS15" s="33" t="s">
        <v>289</v>
      </c>
      <c r="AT15" s="33" t="s">
        <v>289</v>
      </c>
      <c r="AU15" s="33" t="s">
        <v>289</v>
      </c>
      <c r="AV15" s="33" t="s">
        <v>289</v>
      </c>
      <c r="AW15" s="33" t="s">
        <v>289</v>
      </c>
      <c r="AX15" s="33" t="s">
        <v>289</v>
      </c>
      <c r="AY15" s="33" t="s">
        <v>289</v>
      </c>
      <c r="AZ15" s="33" t="s">
        <v>289</v>
      </c>
      <c r="BA15" s="33" t="s">
        <v>289</v>
      </c>
      <c r="BB15" s="33" t="s">
        <v>289</v>
      </c>
      <c r="BC15" s="33" t="s">
        <v>289</v>
      </c>
      <c r="BD15" s="33" t="s">
        <v>289</v>
      </c>
      <c r="BE15" s="33" t="s">
        <v>289</v>
      </c>
      <c r="BF15" s="33" t="s">
        <v>289</v>
      </c>
      <c r="BG15" s="33" t="s">
        <v>289</v>
      </c>
      <c r="BH15" s="33" t="s">
        <v>289</v>
      </c>
      <c r="BI15" s="33" t="s">
        <v>289</v>
      </c>
      <c r="BJ15" s="33" t="s">
        <v>289</v>
      </c>
      <c r="BK15" s="33" t="s">
        <v>289</v>
      </c>
      <c r="BL15" s="33" t="s">
        <v>289</v>
      </c>
      <c r="BM15" s="33" t="s">
        <v>289</v>
      </c>
      <c r="BN15" s="33" t="s">
        <v>289</v>
      </c>
      <c r="BO15" s="33" t="s">
        <v>289</v>
      </c>
      <c r="BP15" s="33" t="s">
        <v>289</v>
      </c>
      <c r="BQ15" s="33" t="s">
        <v>289</v>
      </c>
      <c r="BR15" s="33" t="s">
        <v>289</v>
      </c>
      <c r="BS15" s="33" t="s">
        <v>289</v>
      </c>
      <c r="BT15" s="33" t="s">
        <v>289</v>
      </c>
      <c r="BU15" s="33" t="s">
        <v>289</v>
      </c>
      <c r="BV15" s="33" t="s">
        <v>289</v>
      </c>
      <c r="BW15" s="33"/>
      <c r="BX15" s="33"/>
      <c r="BY15" s="33" t="s">
        <v>112</v>
      </c>
      <c r="BZ15" s="33" t="s">
        <v>2393</v>
      </c>
      <c r="CA15" s="33">
        <v>0</v>
      </c>
      <c r="CB15" s="33">
        <v>0</v>
      </c>
      <c r="CC15" s="33">
        <v>0</v>
      </c>
      <c r="CD15" s="33">
        <v>0</v>
      </c>
      <c r="CE15" s="33">
        <v>0</v>
      </c>
      <c r="CF15" s="33">
        <v>0</v>
      </c>
      <c r="CG15" s="33">
        <v>0</v>
      </c>
      <c r="CH15" s="33">
        <v>0</v>
      </c>
      <c r="CI15" s="33">
        <v>0</v>
      </c>
      <c r="CJ15" s="33">
        <v>1</v>
      </c>
      <c r="CK15" s="33">
        <v>0</v>
      </c>
      <c r="CL15" s="33">
        <v>1</v>
      </c>
      <c r="CM15" s="33">
        <v>0</v>
      </c>
      <c r="CN15" s="33">
        <v>0</v>
      </c>
      <c r="CO15" s="33">
        <v>0</v>
      </c>
      <c r="CP15" s="33">
        <v>0</v>
      </c>
      <c r="CQ15" s="33" t="s">
        <v>289</v>
      </c>
      <c r="CR15" s="33" t="s">
        <v>2750</v>
      </c>
      <c r="CS15" s="33">
        <v>0</v>
      </c>
      <c r="CT15" s="33">
        <v>1</v>
      </c>
      <c r="CU15" s="33">
        <v>1</v>
      </c>
      <c r="CV15" s="33">
        <v>0</v>
      </c>
      <c r="CW15" s="33">
        <v>0</v>
      </c>
      <c r="CX15" s="33">
        <v>0</v>
      </c>
      <c r="CY15" s="33">
        <v>1</v>
      </c>
      <c r="CZ15" s="33">
        <v>0</v>
      </c>
      <c r="DA15" s="33" t="s">
        <v>112</v>
      </c>
      <c r="DB15" s="33" t="s">
        <v>2381</v>
      </c>
      <c r="DC15" s="33" t="s">
        <v>851</v>
      </c>
      <c r="DD15" s="33" t="str">
        <f t="shared" si="4"/>
        <v>Oui</v>
      </c>
      <c r="DE15" s="33" t="str">
        <f t="shared" si="5"/>
        <v>Oui</v>
      </c>
      <c r="DF15" s="33" t="s">
        <v>112</v>
      </c>
      <c r="DG15" s="33" t="s">
        <v>112</v>
      </c>
      <c r="DH15" s="33" t="s">
        <v>289</v>
      </c>
      <c r="DI15" s="33" t="s">
        <v>289</v>
      </c>
      <c r="DJ15" s="33" t="s">
        <v>289</v>
      </c>
      <c r="DK15" s="33" t="s">
        <v>289</v>
      </c>
      <c r="DL15" s="33" t="s">
        <v>289</v>
      </c>
      <c r="DM15" s="33" t="s">
        <v>289</v>
      </c>
      <c r="DN15" s="33" t="s">
        <v>289</v>
      </c>
      <c r="DO15" s="33" t="s">
        <v>289</v>
      </c>
      <c r="DP15" s="33" t="s">
        <v>112</v>
      </c>
      <c r="DQ15" s="34" t="s">
        <v>112</v>
      </c>
      <c r="DR15" s="33" t="s">
        <v>289</v>
      </c>
      <c r="DS15" s="33" t="s">
        <v>289</v>
      </c>
      <c r="DT15" s="33" t="s">
        <v>289</v>
      </c>
      <c r="DU15" s="33" t="s">
        <v>112</v>
      </c>
      <c r="DV15" s="33" t="s">
        <v>289</v>
      </c>
      <c r="DW15" s="33" t="str">
        <f t="shared" si="2"/>
        <v/>
      </c>
      <c r="DX15" s="33" t="s">
        <v>289</v>
      </c>
      <c r="DY15" s="33" t="s">
        <v>289</v>
      </c>
      <c r="DZ15" s="33" t="s">
        <v>289</v>
      </c>
      <c r="EA15" s="33" t="s">
        <v>289</v>
      </c>
      <c r="EB15" s="33" t="s">
        <v>289</v>
      </c>
      <c r="EC15" s="33" t="s">
        <v>289</v>
      </c>
      <c r="ED15" s="33" t="s">
        <v>289</v>
      </c>
      <c r="EE15" s="33" t="s">
        <v>289</v>
      </c>
      <c r="EF15" s="33" t="s">
        <v>289</v>
      </c>
      <c r="EG15" s="33" t="s">
        <v>289</v>
      </c>
      <c r="EH15" s="33" t="s">
        <v>289</v>
      </c>
      <c r="EI15" s="33" t="s">
        <v>289</v>
      </c>
      <c r="EJ15" s="33" t="s">
        <v>289</v>
      </c>
      <c r="EK15" s="33" t="s">
        <v>289</v>
      </c>
      <c r="EL15" s="33" t="s">
        <v>2751</v>
      </c>
      <c r="EM15" s="33">
        <v>7</v>
      </c>
    </row>
    <row r="16" spans="1:143" x14ac:dyDescent="0.35">
      <c r="A16" s="33" t="s">
        <v>2830</v>
      </c>
      <c r="B16" s="33" t="s">
        <v>182</v>
      </c>
      <c r="C16" s="33" t="s">
        <v>2381</v>
      </c>
      <c r="D16" s="33" t="s">
        <v>851</v>
      </c>
      <c r="E16" s="34" t="s">
        <v>2421</v>
      </c>
      <c r="F16" s="34" t="s">
        <v>2422</v>
      </c>
      <c r="G16" s="33" t="s">
        <v>2361</v>
      </c>
      <c r="H16" s="33">
        <v>2</v>
      </c>
      <c r="I16" s="33" t="s">
        <v>2327</v>
      </c>
      <c r="J16" s="33">
        <v>0</v>
      </c>
      <c r="K16" s="33">
        <v>1</v>
      </c>
      <c r="L16" s="33" t="s">
        <v>176</v>
      </c>
      <c r="M16" s="33" t="s">
        <v>176</v>
      </c>
      <c r="N16" s="33" t="s">
        <v>176</v>
      </c>
      <c r="O16" s="33" t="s">
        <v>176</v>
      </c>
      <c r="P16" s="33" t="s">
        <v>176</v>
      </c>
      <c r="Q16" s="33" t="s">
        <v>176</v>
      </c>
      <c r="R16" s="33" t="s">
        <v>176</v>
      </c>
      <c r="S16" s="33" t="s">
        <v>176</v>
      </c>
      <c r="T16" s="33">
        <v>25</v>
      </c>
      <c r="U16" s="33" t="s">
        <v>176</v>
      </c>
      <c r="V16" s="33" t="s">
        <v>176</v>
      </c>
      <c r="W16" s="33">
        <v>15</v>
      </c>
      <c r="X16" s="33">
        <v>125</v>
      </c>
      <c r="Y16" s="33" t="s">
        <v>176</v>
      </c>
      <c r="Z16" s="33" t="s">
        <v>176</v>
      </c>
      <c r="AA16" s="33" t="s">
        <v>2340</v>
      </c>
      <c r="AB16" s="33" t="s">
        <v>2350</v>
      </c>
      <c r="AC16" s="33">
        <v>1</v>
      </c>
      <c r="AD16" s="33">
        <v>0</v>
      </c>
      <c r="AE16" s="33">
        <v>0</v>
      </c>
      <c r="AF16" s="33">
        <v>0</v>
      </c>
      <c r="AG16" s="33">
        <v>0</v>
      </c>
      <c r="AH16" s="33">
        <v>0</v>
      </c>
      <c r="AI16" s="33">
        <v>0</v>
      </c>
      <c r="AJ16" s="33">
        <v>0</v>
      </c>
      <c r="AK16" s="33">
        <v>0</v>
      </c>
      <c r="AL16" s="33">
        <v>0</v>
      </c>
      <c r="AM16" s="33" t="s">
        <v>135</v>
      </c>
      <c r="AN16" s="33" t="s">
        <v>2331</v>
      </c>
      <c r="AO16" s="33" t="s">
        <v>289</v>
      </c>
      <c r="AP16" s="33" t="s">
        <v>289</v>
      </c>
      <c r="AQ16" s="33" t="s">
        <v>289</v>
      </c>
      <c r="AR16" s="33" t="s">
        <v>289</v>
      </c>
      <c r="AS16" s="33" t="s">
        <v>289</v>
      </c>
      <c r="AT16" s="33" t="s">
        <v>289</v>
      </c>
      <c r="AU16" s="33" t="s">
        <v>289</v>
      </c>
      <c r="AV16" s="33" t="s">
        <v>289</v>
      </c>
      <c r="AW16" s="33" t="s">
        <v>289</v>
      </c>
      <c r="AX16" s="33" t="s">
        <v>289</v>
      </c>
      <c r="AY16" s="33" t="s">
        <v>289</v>
      </c>
      <c r="AZ16" s="33" t="s">
        <v>289</v>
      </c>
      <c r="BA16" s="33" t="s">
        <v>289</v>
      </c>
      <c r="BB16" s="33" t="s">
        <v>289</v>
      </c>
      <c r="BC16" s="33" t="s">
        <v>289</v>
      </c>
      <c r="BD16" s="33" t="s">
        <v>289</v>
      </c>
      <c r="BE16" s="33" t="s">
        <v>289</v>
      </c>
      <c r="BF16" s="33" t="s">
        <v>289</v>
      </c>
      <c r="BG16" s="33" t="s">
        <v>289</v>
      </c>
      <c r="BH16" s="33" t="s">
        <v>289</v>
      </c>
      <c r="BI16" s="33" t="s">
        <v>289</v>
      </c>
      <c r="BJ16" s="33" t="s">
        <v>289</v>
      </c>
      <c r="BK16" s="33" t="s">
        <v>289</v>
      </c>
      <c r="BL16" s="33" t="s">
        <v>289</v>
      </c>
      <c r="BM16" s="33" t="s">
        <v>289</v>
      </c>
      <c r="BN16" s="33" t="s">
        <v>289</v>
      </c>
      <c r="BO16" s="33" t="s">
        <v>289</v>
      </c>
      <c r="BP16" s="33" t="s">
        <v>289</v>
      </c>
      <c r="BQ16" s="33" t="s">
        <v>289</v>
      </c>
      <c r="BR16" s="33" t="s">
        <v>289</v>
      </c>
      <c r="BS16" s="33" t="s">
        <v>289</v>
      </c>
      <c r="BT16" s="33" t="s">
        <v>289</v>
      </c>
      <c r="BU16" s="33" t="s">
        <v>289</v>
      </c>
      <c r="BV16" s="33" t="s">
        <v>289</v>
      </c>
      <c r="BW16" s="33"/>
      <c r="BX16" s="33"/>
      <c r="BY16" s="33" t="s">
        <v>112</v>
      </c>
      <c r="BZ16" s="33" t="s">
        <v>2399</v>
      </c>
      <c r="CA16" s="33">
        <v>0</v>
      </c>
      <c r="CB16" s="33">
        <v>0</v>
      </c>
      <c r="CC16" s="33">
        <v>0</v>
      </c>
      <c r="CD16" s="33">
        <v>0</v>
      </c>
      <c r="CE16" s="33">
        <v>0</v>
      </c>
      <c r="CF16" s="33">
        <v>0</v>
      </c>
      <c r="CG16" s="33">
        <v>0</v>
      </c>
      <c r="CH16" s="33">
        <v>0</v>
      </c>
      <c r="CI16" s="33">
        <v>0</v>
      </c>
      <c r="CJ16" s="33">
        <v>0</v>
      </c>
      <c r="CK16" s="33">
        <v>0</v>
      </c>
      <c r="CL16" s="33">
        <v>1</v>
      </c>
      <c r="CM16" s="33">
        <v>0</v>
      </c>
      <c r="CN16" s="33">
        <v>0</v>
      </c>
      <c r="CO16" s="33">
        <v>1</v>
      </c>
      <c r="CP16" s="33">
        <v>0</v>
      </c>
      <c r="CQ16" s="33" t="s">
        <v>2402</v>
      </c>
      <c r="CR16" s="33" t="s">
        <v>2750</v>
      </c>
      <c r="CS16" s="33">
        <v>0</v>
      </c>
      <c r="CT16" s="33">
        <v>1</v>
      </c>
      <c r="CU16" s="33">
        <v>1</v>
      </c>
      <c r="CV16" s="33">
        <v>0</v>
      </c>
      <c r="CW16" s="33">
        <v>0</v>
      </c>
      <c r="CX16" s="33">
        <v>0</v>
      </c>
      <c r="CY16" s="33">
        <v>1</v>
      </c>
      <c r="CZ16" s="33">
        <v>0</v>
      </c>
      <c r="DA16" s="33" t="s">
        <v>112</v>
      </c>
      <c r="DB16" s="33" t="s">
        <v>126</v>
      </c>
      <c r="DC16" s="33" t="s">
        <v>127</v>
      </c>
      <c r="DD16" s="33" t="str">
        <f t="shared" si="4"/>
        <v>Non</v>
      </c>
      <c r="DE16" s="33" t="str">
        <f t="shared" si="5"/>
        <v>Non</v>
      </c>
      <c r="DF16" s="33" t="s">
        <v>112</v>
      </c>
      <c r="DG16" s="33" t="s">
        <v>112</v>
      </c>
      <c r="DH16" s="33" t="s">
        <v>289</v>
      </c>
      <c r="DI16" s="33" t="s">
        <v>289</v>
      </c>
      <c r="DJ16" s="33" t="s">
        <v>289</v>
      </c>
      <c r="DK16" s="33" t="s">
        <v>289</v>
      </c>
      <c r="DL16" s="33" t="s">
        <v>289</v>
      </c>
      <c r="DM16" s="33" t="s">
        <v>289</v>
      </c>
      <c r="DN16" s="33" t="s">
        <v>289</v>
      </c>
      <c r="DO16" s="33" t="s">
        <v>289</v>
      </c>
      <c r="DP16" s="33" t="s">
        <v>112</v>
      </c>
      <c r="DQ16" s="34" t="s">
        <v>112</v>
      </c>
      <c r="DR16" s="33" t="s">
        <v>289</v>
      </c>
      <c r="DS16" s="33" t="s">
        <v>289</v>
      </c>
      <c r="DT16" s="33" t="s">
        <v>289</v>
      </c>
      <c r="DU16" s="33" t="s">
        <v>112</v>
      </c>
      <c r="DV16" s="33" t="s">
        <v>289</v>
      </c>
      <c r="DW16" s="33" t="str">
        <f t="shared" si="2"/>
        <v/>
      </c>
      <c r="DX16" s="33" t="s">
        <v>289</v>
      </c>
      <c r="DY16" s="33" t="s">
        <v>289</v>
      </c>
      <c r="DZ16" s="33" t="s">
        <v>289</v>
      </c>
      <c r="EA16" s="33" t="s">
        <v>289</v>
      </c>
      <c r="EB16" s="33" t="s">
        <v>289</v>
      </c>
      <c r="EC16" s="33" t="s">
        <v>289</v>
      </c>
      <c r="ED16" s="33" t="s">
        <v>289</v>
      </c>
      <c r="EE16" s="33" t="s">
        <v>289</v>
      </c>
      <c r="EF16" s="33" t="s">
        <v>289</v>
      </c>
      <c r="EG16" s="33" t="s">
        <v>289</v>
      </c>
      <c r="EH16" s="33" t="s">
        <v>289</v>
      </c>
      <c r="EI16" s="33" t="s">
        <v>289</v>
      </c>
      <c r="EJ16" s="33" t="s">
        <v>289</v>
      </c>
      <c r="EK16" s="33" t="s">
        <v>289</v>
      </c>
      <c r="EL16" s="33" t="s">
        <v>2830</v>
      </c>
      <c r="EM16" s="33">
        <v>6</v>
      </c>
    </row>
    <row r="17" spans="1:143" x14ac:dyDescent="0.35">
      <c r="A17" s="33" t="s">
        <v>2929</v>
      </c>
      <c r="B17" s="33" t="s">
        <v>182</v>
      </c>
      <c r="C17" s="33" t="s">
        <v>2381</v>
      </c>
      <c r="D17" s="33" t="s">
        <v>851</v>
      </c>
      <c r="E17" s="34" t="s">
        <v>2421</v>
      </c>
      <c r="F17" s="34" t="s">
        <v>2422</v>
      </c>
      <c r="G17" s="33" t="s">
        <v>2361</v>
      </c>
      <c r="H17" s="33">
        <v>2</v>
      </c>
      <c r="I17" s="33" t="s">
        <v>2327</v>
      </c>
      <c r="J17" s="33">
        <v>0</v>
      </c>
      <c r="K17" s="33">
        <v>1</v>
      </c>
      <c r="L17" s="33" t="s">
        <v>176</v>
      </c>
      <c r="M17" s="33" t="s">
        <v>176</v>
      </c>
      <c r="N17" s="33" t="s">
        <v>176</v>
      </c>
      <c r="O17" s="33" t="s">
        <v>176</v>
      </c>
      <c r="P17" s="33" t="s">
        <v>176</v>
      </c>
      <c r="Q17" s="33" t="s">
        <v>176</v>
      </c>
      <c r="R17" s="33" t="s">
        <v>176</v>
      </c>
      <c r="S17" s="33" t="s">
        <v>176</v>
      </c>
      <c r="T17" s="33">
        <v>25</v>
      </c>
      <c r="U17" s="33">
        <v>75</v>
      </c>
      <c r="V17" s="33" t="s">
        <v>176</v>
      </c>
      <c r="W17" s="33">
        <v>50</v>
      </c>
      <c r="X17" s="33">
        <v>125</v>
      </c>
      <c r="Y17" s="33" t="s">
        <v>176</v>
      </c>
      <c r="Z17" s="33" t="s">
        <v>176</v>
      </c>
      <c r="AA17" s="33" t="s">
        <v>2328</v>
      </c>
      <c r="AB17" s="33" t="s">
        <v>2329</v>
      </c>
      <c r="AC17" s="33">
        <v>1</v>
      </c>
      <c r="AD17" s="33">
        <v>0</v>
      </c>
      <c r="AE17" s="33">
        <v>0</v>
      </c>
      <c r="AF17" s="33">
        <v>0</v>
      </c>
      <c r="AG17" s="33">
        <v>0</v>
      </c>
      <c r="AH17" s="33">
        <v>0</v>
      </c>
      <c r="AI17" s="33">
        <v>0</v>
      </c>
      <c r="AJ17" s="33">
        <v>0</v>
      </c>
      <c r="AK17" s="33">
        <v>0</v>
      </c>
      <c r="AL17" s="33">
        <v>0</v>
      </c>
      <c r="AM17" s="33" t="s">
        <v>135</v>
      </c>
      <c r="AN17" s="33" t="s">
        <v>2385</v>
      </c>
      <c r="AO17" s="33" t="s">
        <v>289</v>
      </c>
      <c r="AP17" s="33" t="s">
        <v>289</v>
      </c>
      <c r="AQ17" s="33" t="s">
        <v>289</v>
      </c>
      <c r="AR17" s="33" t="s">
        <v>289</v>
      </c>
      <c r="AS17" s="33" t="s">
        <v>289</v>
      </c>
      <c r="AT17" s="33" t="s">
        <v>289</v>
      </c>
      <c r="AU17" s="33" t="s">
        <v>289</v>
      </c>
      <c r="AV17" s="33" t="s">
        <v>289</v>
      </c>
      <c r="AW17" s="33" t="s">
        <v>289</v>
      </c>
      <c r="AX17" s="33" t="s">
        <v>289</v>
      </c>
      <c r="AY17" s="33" t="s">
        <v>289</v>
      </c>
      <c r="AZ17" s="33" t="s">
        <v>289</v>
      </c>
      <c r="BA17" s="33" t="s">
        <v>289</v>
      </c>
      <c r="BB17" s="33" t="s">
        <v>289</v>
      </c>
      <c r="BC17" s="33" t="s">
        <v>289</v>
      </c>
      <c r="BD17" s="33" t="s">
        <v>289</v>
      </c>
      <c r="BE17" s="33" t="s">
        <v>289</v>
      </c>
      <c r="BF17" s="33" t="s">
        <v>289</v>
      </c>
      <c r="BG17" s="33" t="s">
        <v>289</v>
      </c>
      <c r="BH17" s="33" t="s">
        <v>289</v>
      </c>
      <c r="BI17" s="33" t="s">
        <v>289</v>
      </c>
      <c r="BJ17" s="33" t="s">
        <v>289</v>
      </c>
      <c r="BK17" s="33" t="s">
        <v>289</v>
      </c>
      <c r="BL17" s="33" t="s">
        <v>289</v>
      </c>
      <c r="BM17" s="33" t="s">
        <v>289</v>
      </c>
      <c r="BN17" s="33" t="s">
        <v>289</v>
      </c>
      <c r="BO17" s="33" t="s">
        <v>289</v>
      </c>
      <c r="BP17" s="33" t="s">
        <v>289</v>
      </c>
      <c r="BQ17" s="33" t="s">
        <v>289</v>
      </c>
      <c r="BR17" s="33" t="s">
        <v>289</v>
      </c>
      <c r="BS17" s="33" t="s">
        <v>289</v>
      </c>
      <c r="BT17" s="33" t="s">
        <v>289</v>
      </c>
      <c r="BU17" s="33" t="s">
        <v>289</v>
      </c>
      <c r="BV17" s="33" t="s">
        <v>289</v>
      </c>
      <c r="BW17" s="33"/>
      <c r="BX17" s="33"/>
      <c r="BY17" s="33" t="s">
        <v>112</v>
      </c>
      <c r="BZ17" s="33" t="s">
        <v>2399</v>
      </c>
      <c r="CA17" s="33">
        <v>0</v>
      </c>
      <c r="CB17" s="33">
        <v>0</v>
      </c>
      <c r="CC17" s="33">
        <v>0</v>
      </c>
      <c r="CD17" s="33">
        <v>0</v>
      </c>
      <c r="CE17" s="33">
        <v>0</v>
      </c>
      <c r="CF17" s="33">
        <v>0</v>
      </c>
      <c r="CG17" s="33">
        <v>0</v>
      </c>
      <c r="CH17" s="33">
        <v>0</v>
      </c>
      <c r="CI17" s="33">
        <v>0</v>
      </c>
      <c r="CJ17" s="33">
        <v>0</v>
      </c>
      <c r="CK17" s="33">
        <v>0</v>
      </c>
      <c r="CL17" s="33">
        <v>1</v>
      </c>
      <c r="CM17" s="33">
        <v>0</v>
      </c>
      <c r="CN17" s="33">
        <v>0</v>
      </c>
      <c r="CO17" s="33">
        <v>1</v>
      </c>
      <c r="CP17" s="33">
        <v>0</v>
      </c>
      <c r="CQ17" s="33" t="s">
        <v>2402</v>
      </c>
      <c r="CR17" s="33" t="s">
        <v>2415</v>
      </c>
      <c r="CS17" s="33">
        <v>0</v>
      </c>
      <c r="CT17" s="33">
        <v>1</v>
      </c>
      <c r="CU17" s="33">
        <v>1</v>
      </c>
      <c r="CV17" s="33">
        <v>1</v>
      </c>
      <c r="CW17" s="33">
        <v>1</v>
      </c>
      <c r="CX17" s="33">
        <v>0</v>
      </c>
      <c r="CY17" s="33">
        <v>1</v>
      </c>
      <c r="CZ17" s="33">
        <v>0</v>
      </c>
      <c r="DA17" s="33" t="s">
        <v>112</v>
      </c>
      <c r="DB17" s="33" t="s">
        <v>120</v>
      </c>
      <c r="DC17" s="33" t="s">
        <v>122</v>
      </c>
      <c r="DD17" s="33" t="str">
        <f t="shared" si="4"/>
        <v>Non</v>
      </c>
      <c r="DE17" s="33" t="str">
        <f t="shared" si="5"/>
        <v>Non</v>
      </c>
      <c r="DF17" s="33" t="s">
        <v>112</v>
      </c>
      <c r="DG17" s="33" t="s">
        <v>112</v>
      </c>
      <c r="DH17" s="33" t="s">
        <v>289</v>
      </c>
      <c r="DI17" s="33" t="s">
        <v>289</v>
      </c>
      <c r="DJ17" s="33" t="s">
        <v>289</v>
      </c>
      <c r="DK17" s="33" t="s">
        <v>289</v>
      </c>
      <c r="DL17" s="33" t="s">
        <v>289</v>
      </c>
      <c r="DM17" s="33" t="s">
        <v>289</v>
      </c>
      <c r="DN17" s="33" t="s">
        <v>289</v>
      </c>
      <c r="DO17" s="33" t="s">
        <v>289</v>
      </c>
      <c r="DP17" s="33" t="s">
        <v>112</v>
      </c>
      <c r="DQ17" s="34" t="s">
        <v>112</v>
      </c>
      <c r="DR17" s="33" t="s">
        <v>112</v>
      </c>
      <c r="DS17" s="33" t="s">
        <v>112</v>
      </c>
      <c r="DT17" s="33" t="s">
        <v>289</v>
      </c>
      <c r="DU17" s="33" t="s">
        <v>112</v>
      </c>
      <c r="DV17" s="33" t="s">
        <v>289</v>
      </c>
      <c r="DW17" s="33" t="str">
        <f t="shared" si="2"/>
        <v/>
      </c>
      <c r="DX17" s="33" t="s">
        <v>289</v>
      </c>
      <c r="DY17" s="33" t="s">
        <v>289</v>
      </c>
      <c r="DZ17" s="33" t="s">
        <v>289</v>
      </c>
      <c r="EA17" s="33" t="s">
        <v>289</v>
      </c>
      <c r="EB17" s="33" t="s">
        <v>289</v>
      </c>
      <c r="EC17" s="33" t="s">
        <v>289</v>
      </c>
      <c r="ED17" s="33" t="s">
        <v>289</v>
      </c>
      <c r="EE17" s="33" t="s">
        <v>289</v>
      </c>
      <c r="EF17" s="33" t="s">
        <v>289</v>
      </c>
      <c r="EG17" s="33" t="s">
        <v>289</v>
      </c>
      <c r="EH17" s="33" t="s">
        <v>289</v>
      </c>
      <c r="EI17" s="33" t="s">
        <v>289</v>
      </c>
      <c r="EJ17" s="33" t="s">
        <v>289</v>
      </c>
      <c r="EK17" s="33" t="s">
        <v>289</v>
      </c>
      <c r="EL17" s="33" t="s">
        <v>2929</v>
      </c>
      <c r="EM17" s="33">
        <v>5</v>
      </c>
    </row>
    <row r="18" spans="1:143" x14ac:dyDescent="0.35">
      <c r="A18" s="33" t="s">
        <v>3040</v>
      </c>
      <c r="B18" s="33" t="s">
        <v>182</v>
      </c>
      <c r="C18" s="33" t="s">
        <v>2381</v>
      </c>
      <c r="D18" s="33" t="s">
        <v>851</v>
      </c>
      <c r="E18" s="34" t="s">
        <v>2421</v>
      </c>
      <c r="F18" s="34" t="s">
        <v>2422</v>
      </c>
      <c r="G18" s="33" t="s">
        <v>2361</v>
      </c>
      <c r="H18" s="33">
        <v>2</v>
      </c>
      <c r="I18" s="33" t="s">
        <v>2327</v>
      </c>
      <c r="J18" s="33">
        <v>1</v>
      </c>
      <c r="K18" s="33">
        <v>1</v>
      </c>
      <c r="L18" s="33" t="s">
        <v>176</v>
      </c>
      <c r="M18" s="33">
        <v>92.307692307692307</v>
      </c>
      <c r="N18" s="33" t="s">
        <v>176</v>
      </c>
      <c r="O18" s="33">
        <v>82.758620689655103</v>
      </c>
      <c r="P18" s="33" t="s">
        <v>176</v>
      </c>
      <c r="Q18" s="33" t="s">
        <v>176</v>
      </c>
      <c r="R18" s="33">
        <v>480</v>
      </c>
      <c r="S18" s="33">
        <v>30</v>
      </c>
      <c r="T18" s="33" t="s">
        <v>176</v>
      </c>
      <c r="U18" s="33" t="s">
        <v>176</v>
      </c>
      <c r="V18" s="33" t="s">
        <v>176</v>
      </c>
      <c r="W18" s="33">
        <v>50</v>
      </c>
      <c r="X18" s="33">
        <v>125</v>
      </c>
      <c r="Y18" s="33" t="s">
        <v>176</v>
      </c>
      <c r="Z18" s="33" t="s">
        <v>176</v>
      </c>
      <c r="AA18" s="33" t="s">
        <v>2328</v>
      </c>
      <c r="AB18" s="33" t="s">
        <v>2350</v>
      </c>
      <c r="AC18" s="33">
        <v>1</v>
      </c>
      <c r="AD18" s="33">
        <v>0</v>
      </c>
      <c r="AE18" s="33">
        <v>0</v>
      </c>
      <c r="AF18" s="33">
        <v>0</v>
      </c>
      <c r="AG18" s="33">
        <v>0</v>
      </c>
      <c r="AH18" s="33">
        <v>0</v>
      </c>
      <c r="AI18" s="33">
        <v>0</v>
      </c>
      <c r="AJ18" s="33">
        <v>0</v>
      </c>
      <c r="AK18" s="33">
        <v>0</v>
      </c>
      <c r="AL18" s="33">
        <v>0</v>
      </c>
      <c r="AM18" s="33" t="s">
        <v>135</v>
      </c>
      <c r="AN18" s="33" t="s">
        <v>2385</v>
      </c>
      <c r="AO18" s="33" t="s">
        <v>112</v>
      </c>
      <c r="AP18" s="33" t="s">
        <v>214</v>
      </c>
      <c r="AQ18" s="33">
        <v>0</v>
      </c>
      <c r="AR18" s="33">
        <v>0</v>
      </c>
      <c r="AS18" s="33">
        <v>0</v>
      </c>
      <c r="AT18" s="33">
        <v>0</v>
      </c>
      <c r="AU18" s="33">
        <v>0</v>
      </c>
      <c r="AV18" s="33">
        <v>0</v>
      </c>
      <c r="AW18" s="33">
        <v>0</v>
      </c>
      <c r="AX18" s="33">
        <v>0</v>
      </c>
      <c r="AY18" s="33">
        <v>0</v>
      </c>
      <c r="AZ18" s="33">
        <v>0</v>
      </c>
      <c r="BA18" s="33">
        <v>0</v>
      </c>
      <c r="BB18" s="33">
        <v>0</v>
      </c>
      <c r="BC18" s="33">
        <v>1</v>
      </c>
      <c r="BD18" s="33">
        <v>0</v>
      </c>
      <c r="BE18" s="33">
        <v>0</v>
      </c>
      <c r="BF18" s="33">
        <v>0</v>
      </c>
      <c r="BG18" s="33">
        <v>0</v>
      </c>
      <c r="BH18" s="33" t="s">
        <v>289</v>
      </c>
      <c r="BI18" s="33" t="s">
        <v>3039</v>
      </c>
      <c r="BJ18" s="33">
        <v>0</v>
      </c>
      <c r="BK18" s="33">
        <v>1</v>
      </c>
      <c r="BL18" s="33">
        <v>0</v>
      </c>
      <c r="BM18" s="33">
        <v>0</v>
      </c>
      <c r="BN18" s="33">
        <v>0</v>
      </c>
      <c r="BO18" s="33">
        <v>0</v>
      </c>
      <c r="BP18" s="33">
        <v>1</v>
      </c>
      <c r="BQ18" s="33">
        <v>0</v>
      </c>
      <c r="BR18" s="33" t="s">
        <v>112</v>
      </c>
      <c r="BS18" s="33" t="s">
        <v>2381</v>
      </c>
      <c r="BT18" s="33" t="s">
        <v>851</v>
      </c>
      <c r="BU18" s="33" t="s">
        <v>112</v>
      </c>
      <c r="BV18" s="33" t="s">
        <v>112</v>
      </c>
      <c r="BW18" s="33" t="str">
        <f>IF(BS18=C18,"Oui","Non")</f>
        <v>Oui</v>
      </c>
      <c r="BX18" s="33" t="str">
        <f>IF(BT18=D18,"Oui","Non")</f>
        <v>Oui</v>
      </c>
      <c r="BY18" s="33" t="s">
        <v>117</v>
      </c>
      <c r="BZ18" s="33" t="s">
        <v>289</v>
      </c>
      <c r="CA18" s="33" t="s">
        <v>289</v>
      </c>
      <c r="CB18" s="33" t="s">
        <v>289</v>
      </c>
      <c r="CC18" s="33" t="s">
        <v>289</v>
      </c>
      <c r="CD18" s="33" t="s">
        <v>289</v>
      </c>
      <c r="CE18" s="33" t="s">
        <v>289</v>
      </c>
      <c r="CF18" s="33" t="s">
        <v>289</v>
      </c>
      <c r="CG18" s="33" t="s">
        <v>289</v>
      </c>
      <c r="CH18" s="33" t="s">
        <v>289</v>
      </c>
      <c r="CI18" s="33" t="s">
        <v>289</v>
      </c>
      <c r="CJ18" s="33" t="s">
        <v>289</v>
      </c>
      <c r="CK18" s="33" t="s">
        <v>289</v>
      </c>
      <c r="CL18" s="33" t="s">
        <v>289</v>
      </c>
      <c r="CM18" s="33" t="s">
        <v>289</v>
      </c>
      <c r="CN18" s="33" t="s">
        <v>289</v>
      </c>
      <c r="CO18" s="33" t="s">
        <v>289</v>
      </c>
      <c r="CP18" s="33" t="s">
        <v>289</v>
      </c>
      <c r="CQ18" s="33" t="s">
        <v>289</v>
      </c>
      <c r="CR18" s="33" t="s">
        <v>289</v>
      </c>
      <c r="CS18" s="33" t="s">
        <v>289</v>
      </c>
      <c r="CT18" s="33" t="s">
        <v>289</v>
      </c>
      <c r="CU18" s="33" t="s">
        <v>289</v>
      </c>
      <c r="CV18" s="33" t="s">
        <v>289</v>
      </c>
      <c r="CW18" s="33" t="s">
        <v>289</v>
      </c>
      <c r="CX18" s="33" t="s">
        <v>289</v>
      </c>
      <c r="CY18" s="33" t="s">
        <v>289</v>
      </c>
      <c r="CZ18" s="33" t="s">
        <v>289</v>
      </c>
      <c r="DA18" s="33" t="s">
        <v>112</v>
      </c>
      <c r="DB18" s="33" t="s">
        <v>2381</v>
      </c>
      <c r="DC18" s="33" t="s">
        <v>851</v>
      </c>
      <c r="DD18" s="33" t="str">
        <f t="shared" si="4"/>
        <v>Oui</v>
      </c>
      <c r="DE18" s="33" t="str">
        <f t="shared" si="5"/>
        <v>Oui</v>
      </c>
      <c r="DF18" s="33" t="s">
        <v>112</v>
      </c>
      <c r="DG18" s="33" t="s">
        <v>112</v>
      </c>
      <c r="DH18" s="33" t="s">
        <v>289</v>
      </c>
      <c r="DI18" s="33" t="s">
        <v>112</v>
      </c>
      <c r="DJ18" s="33" t="s">
        <v>289</v>
      </c>
      <c r="DK18" s="33" t="s">
        <v>112</v>
      </c>
      <c r="DL18" s="33" t="s">
        <v>289</v>
      </c>
      <c r="DM18" s="33" t="s">
        <v>289</v>
      </c>
      <c r="DN18" s="33" t="s">
        <v>112</v>
      </c>
      <c r="DO18" s="33" t="s">
        <v>112</v>
      </c>
      <c r="DP18" s="33" t="s">
        <v>289</v>
      </c>
      <c r="DQ18" s="34" t="s">
        <v>112</v>
      </c>
      <c r="DR18" s="33" t="s">
        <v>289</v>
      </c>
      <c r="DS18" s="33" t="s">
        <v>289</v>
      </c>
      <c r="DT18" s="33" t="s">
        <v>289</v>
      </c>
      <c r="DU18" s="33" t="s">
        <v>112</v>
      </c>
      <c r="DV18" s="33" t="s">
        <v>289</v>
      </c>
      <c r="DW18" s="33" t="str">
        <f t="shared" si="2"/>
        <v/>
      </c>
      <c r="DX18" s="33" t="s">
        <v>289</v>
      </c>
      <c r="DY18" s="33" t="s">
        <v>289</v>
      </c>
      <c r="DZ18" s="33" t="s">
        <v>289</v>
      </c>
      <c r="EA18" s="33" t="s">
        <v>289</v>
      </c>
      <c r="EB18" s="33" t="s">
        <v>289</v>
      </c>
      <c r="EC18" s="33" t="s">
        <v>289</v>
      </c>
      <c r="ED18" s="33" t="s">
        <v>289</v>
      </c>
      <c r="EE18" s="33" t="s">
        <v>289</v>
      </c>
      <c r="EF18" s="33" t="s">
        <v>289</v>
      </c>
      <c r="EG18" s="33" t="s">
        <v>289</v>
      </c>
      <c r="EH18" s="33" t="s">
        <v>289</v>
      </c>
      <c r="EI18" s="33" t="s">
        <v>289</v>
      </c>
      <c r="EJ18" s="33" t="s">
        <v>289</v>
      </c>
      <c r="EK18" s="33" t="s">
        <v>289</v>
      </c>
      <c r="EL18" s="33" t="s">
        <v>3040</v>
      </c>
      <c r="EM18" s="33">
        <v>3</v>
      </c>
    </row>
    <row r="19" spans="1:143" x14ac:dyDescent="0.35">
      <c r="A19" s="33" t="s">
        <v>3082</v>
      </c>
      <c r="B19" s="33" t="s">
        <v>182</v>
      </c>
      <c r="C19" s="33" t="s">
        <v>2381</v>
      </c>
      <c r="D19" s="33" t="s">
        <v>851</v>
      </c>
      <c r="E19" s="34" t="s">
        <v>2421</v>
      </c>
      <c r="F19" s="34" t="s">
        <v>2422</v>
      </c>
      <c r="G19" s="33" t="s">
        <v>2361</v>
      </c>
      <c r="H19" s="33">
        <v>2</v>
      </c>
      <c r="I19" s="33" t="s">
        <v>2327</v>
      </c>
      <c r="J19" s="33">
        <v>0</v>
      </c>
      <c r="K19" s="33">
        <v>1</v>
      </c>
      <c r="L19" s="33" t="s">
        <v>176</v>
      </c>
      <c r="M19" s="33" t="s">
        <v>176</v>
      </c>
      <c r="N19" s="33" t="s">
        <v>176</v>
      </c>
      <c r="O19" s="33" t="s">
        <v>176</v>
      </c>
      <c r="P19" s="33" t="s">
        <v>176</v>
      </c>
      <c r="Q19" s="33" t="s">
        <v>176</v>
      </c>
      <c r="R19" s="33" t="s">
        <v>176</v>
      </c>
      <c r="S19" s="33" t="s">
        <v>176</v>
      </c>
      <c r="T19" s="33">
        <v>25</v>
      </c>
      <c r="U19" s="33">
        <v>50</v>
      </c>
      <c r="V19" s="33" t="s">
        <v>176</v>
      </c>
      <c r="W19" s="33">
        <v>50</v>
      </c>
      <c r="X19" s="33">
        <v>125</v>
      </c>
      <c r="Y19" s="33" t="s">
        <v>176</v>
      </c>
      <c r="Z19" s="33" t="s">
        <v>176</v>
      </c>
      <c r="AA19" s="33" t="s">
        <v>2328</v>
      </c>
      <c r="AB19" s="33" t="s">
        <v>2350</v>
      </c>
      <c r="AC19" s="33">
        <v>1</v>
      </c>
      <c r="AD19" s="33">
        <v>0</v>
      </c>
      <c r="AE19" s="33">
        <v>0</v>
      </c>
      <c r="AF19" s="33">
        <v>0</v>
      </c>
      <c r="AG19" s="33">
        <v>0</v>
      </c>
      <c r="AH19" s="33">
        <v>0</v>
      </c>
      <c r="AI19" s="33">
        <v>0</v>
      </c>
      <c r="AJ19" s="33">
        <v>0</v>
      </c>
      <c r="AK19" s="33">
        <v>0</v>
      </c>
      <c r="AL19" s="33">
        <v>0</v>
      </c>
      <c r="AM19" s="33" t="s">
        <v>135</v>
      </c>
      <c r="AN19" s="33" t="s">
        <v>2385</v>
      </c>
      <c r="AO19" s="33" t="s">
        <v>289</v>
      </c>
      <c r="AP19" s="33" t="s">
        <v>289</v>
      </c>
      <c r="AQ19" s="33" t="s">
        <v>289</v>
      </c>
      <c r="AR19" s="33" t="s">
        <v>289</v>
      </c>
      <c r="AS19" s="33" t="s">
        <v>289</v>
      </c>
      <c r="AT19" s="33" t="s">
        <v>289</v>
      </c>
      <c r="AU19" s="33" t="s">
        <v>289</v>
      </c>
      <c r="AV19" s="33" t="s">
        <v>289</v>
      </c>
      <c r="AW19" s="33" t="s">
        <v>289</v>
      </c>
      <c r="AX19" s="33" t="s">
        <v>289</v>
      </c>
      <c r="AY19" s="33" t="s">
        <v>289</v>
      </c>
      <c r="AZ19" s="33" t="s">
        <v>289</v>
      </c>
      <c r="BA19" s="33" t="s">
        <v>289</v>
      </c>
      <c r="BB19" s="33" t="s">
        <v>289</v>
      </c>
      <c r="BC19" s="33" t="s">
        <v>289</v>
      </c>
      <c r="BD19" s="33" t="s">
        <v>289</v>
      </c>
      <c r="BE19" s="33" t="s">
        <v>289</v>
      </c>
      <c r="BF19" s="33" t="s">
        <v>289</v>
      </c>
      <c r="BG19" s="33" t="s">
        <v>289</v>
      </c>
      <c r="BH19" s="33" t="s">
        <v>289</v>
      </c>
      <c r="BI19" s="33" t="s">
        <v>289</v>
      </c>
      <c r="BJ19" s="33" t="s">
        <v>289</v>
      </c>
      <c r="BK19" s="33" t="s">
        <v>289</v>
      </c>
      <c r="BL19" s="33" t="s">
        <v>289</v>
      </c>
      <c r="BM19" s="33" t="s">
        <v>289</v>
      </c>
      <c r="BN19" s="33" t="s">
        <v>289</v>
      </c>
      <c r="BO19" s="33" t="s">
        <v>289</v>
      </c>
      <c r="BP19" s="33" t="s">
        <v>289</v>
      </c>
      <c r="BQ19" s="33" t="s">
        <v>289</v>
      </c>
      <c r="BR19" s="33" t="s">
        <v>289</v>
      </c>
      <c r="BS19" s="33" t="s">
        <v>289</v>
      </c>
      <c r="BT19" s="33" t="s">
        <v>289</v>
      </c>
      <c r="BU19" s="33" t="s">
        <v>289</v>
      </c>
      <c r="BV19" s="33" t="s">
        <v>289</v>
      </c>
      <c r="BW19" s="33"/>
      <c r="BX19" s="33"/>
      <c r="BY19" s="33" t="s">
        <v>112</v>
      </c>
      <c r="BZ19" s="33" t="s">
        <v>2399</v>
      </c>
      <c r="CA19" s="33">
        <v>0</v>
      </c>
      <c r="CB19" s="33">
        <v>0</v>
      </c>
      <c r="CC19" s="33">
        <v>0</v>
      </c>
      <c r="CD19" s="33">
        <v>0</v>
      </c>
      <c r="CE19" s="33">
        <v>0</v>
      </c>
      <c r="CF19" s="33">
        <v>0</v>
      </c>
      <c r="CG19" s="33">
        <v>0</v>
      </c>
      <c r="CH19" s="33">
        <v>0</v>
      </c>
      <c r="CI19" s="33">
        <v>0</v>
      </c>
      <c r="CJ19" s="33">
        <v>0</v>
      </c>
      <c r="CK19" s="33">
        <v>0</v>
      </c>
      <c r="CL19" s="33">
        <v>1</v>
      </c>
      <c r="CM19" s="33">
        <v>0</v>
      </c>
      <c r="CN19" s="33">
        <v>0</v>
      </c>
      <c r="CO19" s="33">
        <v>1</v>
      </c>
      <c r="CP19" s="33">
        <v>0</v>
      </c>
      <c r="CQ19" s="33" t="s">
        <v>2402</v>
      </c>
      <c r="CR19" s="33" t="s">
        <v>2415</v>
      </c>
      <c r="CS19" s="33">
        <v>0</v>
      </c>
      <c r="CT19" s="33">
        <v>1</v>
      </c>
      <c r="CU19" s="33">
        <v>1</v>
      </c>
      <c r="CV19" s="33">
        <v>1</v>
      </c>
      <c r="CW19" s="33">
        <v>1</v>
      </c>
      <c r="CX19" s="33">
        <v>0</v>
      </c>
      <c r="CY19" s="33">
        <v>1</v>
      </c>
      <c r="CZ19" s="33">
        <v>0</v>
      </c>
      <c r="DA19" s="33" t="s">
        <v>112</v>
      </c>
      <c r="DB19" s="33" t="s">
        <v>126</v>
      </c>
      <c r="DC19" s="33" t="s">
        <v>127</v>
      </c>
      <c r="DD19" s="33" t="str">
        <f t="shared" si="4"/>
        <v>Non</v>
      </c>
      <c r="DE19" s="33" t="str">
        <f t="shared" si="5"/>
        <v>Non</v>
      </c>
      <c r="DF19" s="33" t="s">
        <v>112</v>
      </c>
      <c r="DG19" s="33" t="s">
        <v>112</v>
      </c>
      <c r="DH19" s="33" t="s">
        <v>289</v>
      </c>
      <c r="DI19" s="33" t="s">
        <v>289</v>
      </c>
      <c r="DJ19" s="33" t="s">
        <v>289</v>
      </c>
      <c r="DK19" s="33" t="s">
        <v>289</v>
      </c>
      <c r="DL19" s="33" t="s">
        <v>289</v>
      </c>
      <c r="DM19" s="33" t="s">
        <v>289</v>
      </c>
      <c r="DN19" s="33" t="s">
        <v>289</v>
      </c>
      <c r="DO19" s="33" t="s">
        <v>289</v>
      </c>
      <c r="DP19" s="33" t="s">
        <v>112</v>
      </c>
      <c r="DQ19" s="34" t="s">
        <v>112</v>
      </c>
      <c r="DR19" s="33" t="s">
        <v>112</v>
      </c>
      <c r="DS19" s="33" t="s">
        <v>112</v>
      </c>
      <c r="DT19" s="33" t="s">
        <v>289</v>
      </c>
      <c r="DU19" s="33" t="s">
        <v>112</v>
      </c>
      <c r="DV19" s="33" t="s">
        <v>289</v>
      </c>
      <c r="DW19" s="33" t="str">
        <f t="shared" si="2"/>
        <v/>
      </c>
      <c r="DX19" s="33" t="s">
        <v>289</v>
      </c>
      <c r="DY19" s="33" t="s">
        <v>289</v>
      </c>
      <c r="DZ19" s="33" t="s">
        <v>289</v>
      </c>
      <c r="EA19" s="33" t="s">
        <v>289</v>
      </c>
      <c r="EB19" s="33" t="s">
        <v>289</v>
      </c>
      <c r="EC19" s="33" t="s">
        <v>289</v>
      </c>
      <c r="ED19" s="33" t="s">
        <v>289</v>
      </c>
      <c r="EE19" s="33" t="s">
        <v>289</v>
      </c>
      <c r="EF19" s="33" t="s">
        <v>289</v>
      </c>
      <c r="EG19" s="33" t="s">
        <v>289</v>
      </c>
      <c r="EH19" s="33" t="s">
        <v>289</v>
      </c>
      <c r="EI19" s="33" t="s">
        <v>289</v>
      </c>
      <c r="EJ19" s="33" t="s">
        <v>289</v>
      </c>
      <c r="EK19" s="33" t="s">
        <v>289</v>
      </c>
      <c r="EL19" s="33" t="s">
        <v>3082</v>
      </c>
      <c r="EM19" s="33">
        <v>8</v>
      </c>
    </row>
    <row r="20" spans="1:143" x14ac:dyDescent="0.35">
      <c r="A20" s="33" t="s">
        <v>2610</v>
      </c>
      <c r="B20" s="33" t="s">
        <v>198</v>
      </c>
      <c r="C20" s="33" t="s">
        <v>201</v>
      </c>
      <c r="D20" s="33" t="s">
        <v>205</v>
      </c>
      <c r="E20" s="34" t="s">
        <v>3246</v>
      </c>
      <c r="F20" s="34" t="s">
        <v>2609</v>
      </c>
      <c r="G20" s="33" t="s">
        <v>2361</v>
      </c>
      <c r="H20" s="33">
        <v>3</v>
      </c>
      <c r="I20" s="33" t="s">
        <v>2327</v>
      </c>
      <c r="J20" s="33">
        <v>0</v>
      </c>
      <c r="K20" s="33">
        <v>1</v>
      </c>
      <c r="L20" s="33" t="s">
        <v>176</v>
      </c>
      <c r="M20" s="33" t="s">
        <v>176</v>
      </c>
      <c r="N20" s="33" t="s">
        <v>176</v>
      </c>
      <c r="O20" s="33" t="s">
        <v>176</v>
      </c>
      <c r="P20" s="33" t="s">
        <v>176</v>
      </c>
      <c r="Q20" s="33" t="s">
        <v>176</v>
      </c>
      <c r="R20" s="33" t="s">
        <v>176</v>
      </c>
      <c r="S20" s="33">
        <v>25</v>
      </c>
      <c r="T20" s="33">
        <v>25</v>
      </c>
      <c r="U20" s="33">
        <v>25</v>
      </c>
      <c r="V20" s="33">
        <v>50</v>
      </c>
      <c r="W20" s="33">
        <v>25</v>
      </c>
      <c r="X20" s="33">
        <v>100</v>
      </c>
      <c r="Y20" s="33" t="s">
        <v>176</v>
      </c>
      <c r="Z20" s="33" t="s">
        <v>176</v>
      </c>
      <c r="AA20" s="33" t="s">
        <v>2328</v>
      </c>
      <c r="AB20" s="33" t="s">
        <v>2350</v>
      </c>
      <c r="AC20" s="33">
        <v>1</v>
      </c>
      <c r="AD20" s="33">
        <v>0</v>
      </c>
      <c r="AE20" s="33">
        <v>0</v>
      </c>
      <c r="AF20" s="33">
        <v>0</v>
      </c>
      <c r="AG20" s="33">
        <v>0</v>
      </c>
      <c r="AH20" s="33">
        <v>0</v>
      </c>
      <c r="AI20" s="33">
        <v>0</v>
      </c>
      <c r="AJ20" s="33">
        <v>0</v>
      </c>
      <c r="AK20" s="33">
        <v>0</v>
      </c>
      <c r="AL20" s="33">
        <v>0</v>
      </c>
      <c r="AM20" s="33" t="s">
        <v>151</v>
      </c>
      <c r="AN20" s="33" t="s">
        <v>2331</v>
      </c>
      <c r="AO20" s="33" t="s">
        <v>289</v>
      </c>
      <c r="AP20" s="33" t="s">
        <v>289</v>
      </c>
      <c r="AQ20" s="33" t="s">
        <v>289</v>
      </c>
      <c r="AR20" s="33" t="s">
        <v>289</v>
      </c>
      <c r="AS20" s="33" t="s">
        <v>289</v>
      </c>
      <c r="AT20" s="33" t="s">
        <v>289</v>
      </c>
      <c r="AU20" s="33" t="s">
        <v>289</v>
      </c>
      <c r="AV20" s="33" t="s">
        <v>289</v>
      </c>
      <c r="AW20" s="33" t="s">
        <v>289</v>
      </c>
      <c r="AX20" s="33" t="s">
        <v>289</v>
      </c>
      <c r="AY20" s="33" t="s">
        <v>289</v>
      </c>
      <c r="AZ20" s="33" t="s">
        <v>289</v>
      </c>
      <c r="BA20" s="33" t="s">
        <v>289</v>
      </c>
      <c r="BB20" s="33" t="s">
        <v>289</v>
      </c>
      <c r="BC20" s="33" t="s">
        <v>289</v>
      </c>
      <c r="BD20" s="33" t="s">
        <v>289</v>
      </c>
      <c r="BE20" s="33" t="s">
        <v>289</v>
      </c>
      <c r="BF20" s="33" t="s">
        <v>289</v>
      </c>
      <c r="BG20" s="33" t="s">
        <v>289</v>
      </c>
      <c r="BH20" s="33" t="s">
        <v>289</v>
      </c>
      <c r="BI20" s="33" t="s">
        <v>289</v>
      </c>
      <c r="BJ20" s="33" t="s">
        <v>289</v>
      </c>
      <c r="BK20" s="33" t="s">
        <v>289</v>
      </c>
      <c r="BL20" s="33" t="s">
        <v>289</v>
      </c>
      <c r="BM20" s="33" t="s">
        <v>289</v>
      </c>
      <c r="BN20" s="33" t="s">
        <v>289</v>
      </c>
      <c r="BO20" s="33" t="s">
        <v>289</v>
      </c>
      <c r="BP20" s="33" t="s">
        <v>289</v>
      </c>
      <c r="BQ20" s="33" t="s">
        <v>289</v>
      </c>
      <c r="BR20" s="33" t="s">
        <v>289</v>
      </c>
      <c r="BS20" s="33" t="s">
        <v>289</v>
      </c>
      <c r="BT20" s="33" t="s">
        <v>289</v>
      </c>
      <c r="BU20" s="33" t="s">
        <v>289</v>
      </c>
      <c r="BV20" s="33" t="s">
        <v>289</v>
      </c>
      <c r="BW20" s="33"/>
      <c r="BX20" s="33"/>
      <c r="BY20" s="33" t="s">
        <v>117</v>
      </c>
      <c r="BZ20" s="33" t="s">
        <v>289</v>
      </c>
      <c r="CA20" s="33" t="s">
        <v>289</v>
      </c>
      <c r="CB20" s="33" t="s">
        <v>289</v>
      </c>
      <c r="CC20" s="33" t="s">
        <v>289</v>
      </c>
      <c r="CD20" s="33" t="s">
        <v>289</v>
      </c>
      <c r="CE20" s="33" t="s">
        <v>289</v>
      </c>
      <c r="CF20" s="33" t="s">
        <v>289</v>
      </c>
      <c r="CG20" s="33" t="s">
        <v>289</v>
      </c>
      <c r="CH20" s="33" t="s">
        <v>289</v>
      </c>
      <c r="CI20" s="33" t="s">
        <v>289</v>
      </c>
      <c r="CJ20" s="33" t="s">
        <v>289</v>
      </c>
      <c r="CK20" s="33" t="s">
        <v>289</v>
      </c>
      <c r="CL20" s="33" t="s">
        <v>289</v>
      </c>
      <c r="CM20" s="33" t="s">
        <v>289</v>
      </c>
      <c r="CN20" s="33" t="s">
        <v>289</v>
      </c>
      <c r="CO20" s="33" t="s">
        <v>289</v>
      </c>
      <c r="CP20" s="33" t="s">
        <v>289</v>
      </c>
      <c r="CQ20" s="33" t="s">
        <v>289</v>
      </c>
      <c r="CR20" s="33" t="s">
        <v>289</v>
      </c>
      <c r="CS20" s="33" t="s">
        <v>289</v>
      </c>
      <c r="CT20" s="33" t="s">
        <v>289</v>
      </c>
      <c r="CU20" s="33" t="s">
        <v>289</v>
      </c>
      <c r="CV20" s="33" t="s">
        <v>289</v>
      </c>
      <c r="CW20" s="33" t="s">
        <v>289</v>
      </c>
      <c r="CX20" s="33" t="s">
        <v>289</v>
      </c>
      <c r="CY20" s="33" t="s">
        <v>289</v>
      </c>
      <c r="CZ20" s="33" t="s">
        <v>289</v>
      </c>
      <c r="DA20" s="33" t="s">
        <v>112</v>
      </c>
      <c r="DB20" s="33" t="s">
        <v>201</v>
      </c>
      <c r="DC20" s="33" t="s">
        <v>205</v>
      </c>
      <c r="DD20" s="33" t="str">
        <f t="shared" si="4"/>
        <v>Oui</v>
      </c>
      <c r="DE20" s="33" t="str">
        <f t="shared" si="5"/>
        <v>Oui</v>
      </c>
      <c r="DF20" s="33" t="s">
        <v>117</v>
      </c>
      <c r="DG20" s="33" t="s">
        <v>117</v>
      </c>
      <c r="DH20" s="33" t="s">
        <v>289</v>
      </c>
      <c r="DI20" s="33" t="s">
        <v>289</v>
      </c>
      <c r="DJ20" s="33" t="s">
        <v>289</v>
      </c>
      <c r="DK20" s="33" t="s">
        <v>289</v>
      </c>
      <c r="DL20" s="33" t="s">
        <v>289</v>
      </c>
      <c r="DM20" s="33" t="s">
        <v>289</v>
      </c>
      <c r="DN20" s="33" t="s">
        <v>289</v>
      </c>
      <c r="DO20" s="33" t="s">
        <v>112</v>
      </c>
      <c r="DP20" s="33" t="s">
        <v>112</v>
      </c>
      <c r="DQ20" s="34" t="s">
        <v>112</v>
      </c>
      <c r="DR20" s="33" t="s">
        <v>112</v>
      </c>
      <c r="DS20" s="33" t="s">
        <v>112</v>
      </c>
      <c r="DT20" s="33" t="s">
        <v>112</v>
      </c>
      <c r="DU20" s="33" t="s">
        <v>112</v>
      </c>
      <c r="DV20" s="33" t="s">
        <v>289</v>
      </c>
      <c r="DW20" s="33" t="str">
        <f t="shared" si="2"/>
        <v/>
      </c>
      <c r="DX20" s="33" t="s">
        <v>289</v>
      </c>
      <c r="DY20" s="33" t="s">
        <v>289</v>
      </c>
      <c r="DZ20" s="33" t="s">
        <v>289</v>
      </c>
      <c r="EA20" s="33" t="s">
        <v>289</v>
      </c>
      <c r="EB20" s="33" t="s">
        <v>289</v>
      </c>
      <c r="EC20" s="33" t="s">
        <v>289</v>
      </c>
      <c r="ED20" s="33" t="s">
        <v>289</v>
      </c>
      <c r="EE20" s="33" t="s">
        <v>289</v>
      </c>
      <c r="EF20" s="33" t="s">
        <v>289</v>
      </c>
      <c r="EG20" s="33" t="s">
        <v>289</v>
      </c>
      <c r="EH20" s="33" t="s">
        <v>289</v>
      </c>
      <c r="EI20" s="33" t="s">
        <v>289</v>
      </c>
      <c r="EJ20" s="33" t="s">
        <v>289</v>
      </c>
      <c r="EK20" s="33" t="s">
        <v>289</v>
      </c>
      <c r="EL20" s="33" t="s">
        <v>2610</v>
      </c>
      <c r="EM20" s="33">
        <v>141</v>
      </c>
    </row>
    <row r="21" spans="1:143" x14ac:dyDescent="0.35">
      <c r="A21" s="33" t="s">
        <v>2624</v>
      </c>
      <c r="B21" s="33" t="s">
        <v>198</v>
      </c>
      <c r="C21" s="33" t="s">
        <v>201</v>
      </c>
      <c r="D21" s="33" t="s">
        <v>205</v>
      </c>
      <c r="E21" s="34" t="s">
        <v>3246</v>
      </c>
      <c r="F21" s="34" t="s">
        <v>2609</v>
      </c>
      <c r="G21" s="33" t="s">
        <v>2361</v>
      </c>
      <c r="H21" s="33">
        <v>3</v>
      </c>
      <c r="I21" s="33" t="s">
        <v>2327</v>
      </c>
      <c r="J21" s="33">
        <v>1</v>
      </c>
      <c r="K21" s="33">
        <v>1</v>
      </c>
      <c r="L21" s="33">
        <v>120</v>
      </c>
      <c r="M21" s="33">
        <v>92.307692307692307</v>
      </c>
      <c r="N21" s="33">
        <v>78.260869565217305</v>
      </c>
      <c r="O21" s="33">
        <v>82.758620689655103</v>
      </c>
      <c r="P21" s="33">
        <v>250</v>
      </c>
      <c r="Q21" s="33">
        <v>312.5</v>
      </c>
      <c r="R21" s="33">
        <v>400</v>
      </c>
      <c r="S21" s="33">
        <v>50</v>
      </c>
      <c r="T21" s="33">
        <v>25</v>
      </c>
      <c r="U21" s="33">
        <v>25</v>
      </c>
      <c r="V21" s="33">
        <v>50</v>
      </c>
      <c r="W21" s="33">
        <v>25</v>
      </c>
      <c r="X21" s="33">
        <v>75</v>
      </c>
      <c r="Y21" s="33" t="s">
        <v>176</v>
      </c>
      <c r="Z21" s="33" t="s">
        <v>176</v>
      </c>
      <c r="AA21" s="33" t="s">
        <v>2328</v>
      </c>
      <c r="AB21" s="33" t="s">
        <v>2350</v>
      </c>
      <c r="AC21" s="33">
        <v>1</v>
      </c>
      <c r="AD21" s="33">
        <v>0</v>
      </c>
      <c r="AE21" s="33">
        <v>0</v>
      </c>
      <c r="AF21" s="33">
        <v>0</v>
      </c>
      <c r="AG21" s="33">
        <v>0</v>
      </c>
      <c r="AH21" s="33">
        <v>0</v>
      </c>
      <c r="AI21" s="33">
        <v>0</v>
      </c>
      <c r="AJ21" s="33">
        <v>0</v>
      </c>
      <c r="AK21" s="33">
        <v>0</v>
      </c>
      <c r="AL21" s="33">
        <v>0</v>
      </c>
      <c r="AM21" s="33" t="s">
        <v>116</v>
      </c>
      <c r="AN21" s="33" t="s">
        <v>151</v>
      </c>
      <c r="AO21" s="33" t="s">
        <v>112</v>
      </c>
      <c r="AP21" s="33" t="s">
        <v>2528</v>
      </c>
      <c r="AQ21" s="33">
        <v>1</v>
      </c>
      <c r="AR21" s="33">
        <v>0</v>
      </c>
      <c r="AS21" s="33">
        <v>0</v>
      </c>
      <c r="AT21" s="33">
        <v>0</v>
      </c>
      <c r="AU21" s="33">
        <v>0</v>
      </c>
      <c r="AV21" s="33">
        <v>0</v>
      </c>
      <c r="AW21" s="33">
        <v>0</v>
      </c>
      <c r="AX21" s="33">
        <v>0</v>
      </c>
      <c r="AY21" s="33">
        <v>0</v>
      </c>
      <c r="AZ21" s="33">
        <v>0</v>
      </c>
      <c r="BA21" s="33">
        <v>1</v>
      </c>
      <c r="BB21" s="33">
        <v>0</v>
      </c>
      <c r="BC21" s="33">
        <v>0</v>
      </c>
      <c r="BD21" s="33">
        <v>0</v>
      </c>
      <c r="BE21" s="33">
        <v>0</v>
      </c>
      <c r="BF21" s="33">
        <v>0</v>
      </c>
      <c r="BG21" s="33">
        <v>0</v>
      </c>
      <c r="BH21" s="33" t="s">
        <v>289</v>
      </c>
      <c r="BI21" s="33" t="s">
        <v>2623</v>
      </c>
      <c r="BJ21" s="33">
        <v>0</v>
      </c>
      <c r="BK21" s="33">
        <v>1</v>
      </c>
      <c r="BL21" s="33">
        <v>0</v>
      </c>
      <c r="BM21" s="33">
        <v>1</v>
      </c>
      <c r="BN21" s="33">
        <v>1</v>
      </c>
      <c r="BO21" s="33">
        <v>0</v>
      </c>
      <c r="BP21" s="33">
        <v>0</v>
      </c>
      <c r="BQ21" s="33">
        <v>0</v>
      </c>
      <c r="BR21" s="33" t="s">
        <v>112</v>
      </c>
      <c r="BS21" s="33" t="s">
        <v>201</v>
      </c>
      <c r="BT21" s="33" t="s">
        <v>205</v>
      </c>
      <c r="BU21" s="33" t="s">
        <v>117</v>
      </c>
      <c r="BV21" s="33" t="s">
        <v>117</v>
      </c>
      <c r="BW21" s="33" t="str">
        <f>IF(BS21=C21,"Oui","Non")</f>
        <v>Oui</v>
      </c>
      <c r="BX21" s="33" t="str">
        <f>IF(BT21=D21,"Oui","Non")</f>
        <v>Oui</v>
      </c>
      <c r="BY21" s="33" t="s">
        <v>117</v>
      </c>
      <c r="BZ21" s="33" t="s">
        <v>289</v>
      </c>
      <c r="CA21" s="33" t="s">
        <v>289</v>
      </c>
      <c r="CB21" s="33" t="s">
        <v>289</v>
      </c>
      <c r="CC21" s="33" t="s">
        <v>289</v>
      </c>
      <c r="CD21" s="33" t="s">
        <v>289</v>
      </c>
      <c r="CE21" s="33" t="s">
        <v>289</v>
      </c>
      <c r="CF21" s="33" t="s">
        <v>289</v>
      </c>
      <c r="CG21" s="33" t="s">
        <v>289</v>
      </c>
      <c r="CH21" s="33" t="s">
        <v>289</v>
      </c>
      <c r="CI21" s="33" t="s">
        <v>289</v>
      </c>
      <c r="CJ21" s="33" t="s">
        <v>289</v>
      </c>
      <c r="CK21" s="33" t="s">
        <v>289</v>
      </c>
      <c r="CL21" s="33" t="s">
        <v>289</v>
      </c>
      <c r="CM21" s="33" t="s">
        <v>289</v>
      </c>
      <c r="CN21" s="33" t="s">
        <v>289</v>
      </c>
      <c r="CO21" s="33" t="s">
        <v>289</v>
      </c>
      <c r="CP21" s="33" t="s">
        <v>289</v>
      </c>
      <c r="CQ21" s="33" t="s">
        <v>289</v>
      </c>
      <c r="CR21" s="33" t="s">
        <v>289</v>
      </c>
      <c r="CS21" s="33" t="s">
        <v>289</v>
      </c>
      <c r="CT21" s="33" t="s">
        <v>289</v>
      </c>
      <c r="CU21" s="33" t="s">
        <v>289</v>
      </c>
      <c r="CV21" s="33" t="s">
        <v>289</v>
      </c>
      <c r="CW21" s="33" t="s">
        <v>289</v>
      </c>
      <c r="CX21" s="33" t="s">
        <v>289</v>
      </c>
      <c r="CY21" s="33" t="s">
        <v>289</v>
      </c>
      <c r="CZ21" s="33" t="s">
        <v>289</v>
      </c>
      <c r="DA21" s="33" t="s">
        <v>112</v>
      </c>
      <c r="DB21" s="33" t="s">
        <v>201</v>
      </c>
      <c r="DC21" s="33" t="s">
        <v>205</v>
      </c>
      <c r="DD21" s="33" t="str">
        <f t="shared" si="4"/>
        <v>Oui</v>
      </c>
      <c r="DE21" s="33" t="str">
        <f t="shared" si="5"/>
        <v>Oui</v>
      </c>
      <c r="DF21" s="33" t="s">
        <v>117</v>
      </c>
      <c r="DG21" s="33" t="s">
        <v>117</v>
      </c>
      <c r="DH21" s="33" t="s">
        <v>112</v>
      </c>
      <c r="DI21" s="33" t="s">
        <v>112</v>
      </c>
      <c r="DJ21" s="33" t="s">
        <v>112</v>
      </c>
      <c r="DK21" s="33" t="s">
        <v>112</v>
      </c>
      <c r="DL21" s="33" t="s">
        <v>112</v>
      </c>
      <c r="DM21" s="33" t="s">
        <v>112</v>
      </c>
      <c r="DN21" s="33" t="s">
        <v>112</v>
      </c>
      <c r="DO21" s="33" t="s">
        <v>140</v>
      </c>
      <c r="DP21" s="33" t="s">
        <v>140</v>
      </c>
      <c r="DQ21" s="34" t="s">
        <v>112</v>
      </c>
      <c r="DR21" s="33" t="s">
        <v>112</v>
      </c>
      <c r="DS21" s="33" t="s">
        <v>112</v>
      </c>
      <c r="DT21" s="33" t="s">
        <v>117</v>
      </c>
      <c r="DU21" s="33" t="s">
        <v>112</v>
      </c>
      <c r="DV21" s="33" t="s">
        <v>289</v>
      </c>
      <c r="DW21" s="33" t="str">
        <f t="shared" si="2"/>
        <v/>
      </c>
      <c r="DX21" s="33" t="s">
        <v>289</v>
      </c>
      <c r="DY21" s="33" t="s">
        <v>289</v>
      </c>
      <c r="DZ21" s="33" t="s">
        <v>289</v>
      </c>
      <c r="EA21" s="33" t="s">
        <v>289</v>
      </c>
      <c r="EB21" s="33" t="s">
        <v>289</v>
      </c>
      <c r="EC21" s="33" t="s">
        <v>289</v>
      </c>
      <c r="ED21" s="33" t="s">
        <v>289</v>
      </c>
      <c r="EE21" s="33" t="s">
        <v>289</v>
      </c>
      <c r="EF21" s="33" t="s">
        <v>289</v>
      </c>
      <c r="EG21" s="33" t="s">
        <v>289</v>
      </c>
      <c r="EH21" s="33" t="s">
        <v>289</v>
      </c>
      <c r="EI21" s="33" t="s">
        <v>289</v>
      </c>
      <c r="EJ21" s="33" t="s">
        <v>289</v>
      </c>
      <c r="EK21" s="33" t="s">
        <v>289</v>
      </c>
      <c r="EL21" s="33" t="s">
        <v>2624</v>
      </c>
      <c r="EM21" s="33">
        <v>138</v>
      </c>
    </row>
    <row r="22" spans="1:143" x14ac:dyDescent="0.35">
      <c r="A22" s="33" t="s">
        <v>2630</v>
      </c>
      <c r="B22" s="33" t="s">
        <v>198</v>
      </c>
      <c r="C22" s="33" t="s">
        <v>201</v>
      </c>
      <c r="D22" s="33" t="s">
        <v>205</v>
      </c>
      <c r="E22" s="34" t="s">
        <v>3246</v>
      </c>
      <c r="F22" s="34" t="s">
        <v>2609</v>
      </c>
      <c r="G22" s="33" t="s">
        <v>2361</v>
      </c>
      <c r="H22" s="33">
        <v>3</v>
      </c>
      <c r="I22" s="33" t="s">
        <v>2327</v>
      </c>
      <c r="J22" s="33">
        <v>0</v>
      </c>
      <c r="K22" s="33">
        <v>1</v>
      </c>
      <c r="L22" s="33" t="s">
        <v>176</v>
      </c>
      <c r="M22" s="33" t="s">
        <v>176</v>
      </c>
      <c r="N22" s="33" t="s">
        <v>176</v>
      </c>
      <c r="O22" s="33" t="s">
        <v>176</v>
      </c>
      <c r="P22" s="33" t="s">
        <v>176</v>
      </c>
      <c r="Q22" s="33" t="s">
        <v>176</v>
      </c>
      <c r="R22" s="33" t="s">
        <v>176</v>
      </c>
      <c r="S22" s="33">
        <v>25</v>
      </c>
      <c r="T22" s="33">
        <v>25</v>
      </c>
      <c r="U22" s="33">
        <v>25</v>
      </c>
      <c r="V22" s="33">
        <v>92.470277410832196</v>
      </c>
      <c r="W22" s="33">
        <v>25</v>
      </c>
      <c r="X22" s="33">
        <v>75</v>
      </c>
      <c r="Y22" s="33" t="s">
        <v>176</v>
      </c>
      <c r="Z22" s="33" t="s">
        <v>176</v>
      </c>
      <c r="AA22" s="33" t="s">
        <v>2328</v>
      </c>
      <c r="AB22" s="33" t="s">
        <v>2350</v>
      </c>
      <c r="AC22" s="33">
        <v>1</v>
      </c>
      <c r="AD22" s="33">
        <v>0</v>
      </c>
      <c r="AE22" s="33">
        <v>0</v>
      </c>
      <c r="AF22" s="33">
        <v>0</v>
      </c>
      <c r="AG22" s="33">
        <v>0</v>
      </c>
      <c r="AH22" s="33">
        <v>0</v>
      </c>
      <c r="AI22" s="33">
        <v>0</v>
      </c>
      <c r="AJ22" s="33">
        <v>0</v>
      </c>
      <c r="AK22" s="33">
        <v>0</v>
      </c>
      <c r="AL22" s="33">
        <v>0</v>
      </c>
      <c r="AM22" s="33" t="s">
        <v>135</v>
      </c>
      <c r="AN22" s="33" t="s">
        <v>2331</v>
      </c>
      <c r="AO22" s="33" t="s">
        <v>289</v>
      </c>
      <c r="AP22" s="33" t="s">
        <v>289</v>
      </c>
      <c r="AQ22" s="33" t="s">
        <v>289</v>
      </c>
      <c r="AR22" s="33" t="s">
        <v>289</v>
      </c>
      <c r="AS22" s="33" t="s">
        <v>289</v>
      </c>
      <c r="AT22" s="33" t="s">
        <v>289</v>
      </c>
      <c r="AU22" s="33" t="s">
        <v>289</v>
      </c>
      <c r="AV22" s="33" t="s">
        <v>289</v>
      </c>
      <c r="AW22" s="33" t="s">
        <v>289</v>
      </c>
      <c r="AX22" s="33" t="s">
        <v>289</v>
      </c>
      <c r="AY22" s="33" t="s">
        <v>289</v>
      </c>
      <c r="AZ22" s="33" t="s">
        <v>289</v>
      </c>
      <c r="BA22" s="33" t="s">
        <v>289</v>
      </c>
      <c r="BB22" s="33" t="s">
        <v>289</v>
      </c>
      <c r="BC22" s="33" t="s">
        <v>289</v>
      </c>
      <c r="BD22" s="33" t="s">
        <v>289</v>
      </c>
      <c r="BE22" s="33" t="s">
        <v>289</v>
      </c>
      <c r="BF22" s="33" t="s">
        <v>289</v>
      </c>
      <c r="BG22" s="33" t="s">
        <v>289</v>
      </c>
      <c r="BH22" s="33" t="s">
        <v>289</v>
      </c>
      <c r="BI22" s="33" t="s">
        <v>289</v>
      </c>
      <c r="BJ22" s="33" t="s">
        <v>289</v>
      </c>
      <c r="BK22" s="33" t="s">
        <v>289</v>
      </c>
      <c r="BL22" s="33" t="s">
        <v>289</v>
      </c>
      <c r="BM22" s="33" t="s">
        <v>289</v>
      </c>
      <c r="BN22" s="33" t="s">
        <v>289</v>
      </c>
      <c r="BO22" s="33" t="s">
        <v>289</v>
      </c>
      <c r="BP22" s="33" t="s">
        <v>289</v>
      </c>
      <c r="BQ22" s="33" t="s">
        <v>289</v>
      </c>
      <c r="BR22" s="33" t="s">
        <v>289</v>
      </c>
      <c r="BS22" s="33" t="s">
        <v>289</v>
      </c>
      <c r="BT22" s="33" t="s">
        <v>289</v>
      </c>
      <c r="BU22" s="33" t="s">
        <v>289</v>
      </c>
      <c r="BV22" s="33" t="s">
        <v>289</v>
      </c>
      <c r="BW22" s="33"/>
      <c r="BX22" s="33"/>
      <c r="BY22" s="33" t="s">
        <v>117</v>
      </c>
      <c r="BZ22" s="33" t="s">
        <v>289</v>
      </c>
      <c r="CA22" s="33" t="s">
        <v>289</v>
      </c>
      <c r="CB22" s="33" t="s">
        <v>289</v>
      </c>
      <c r="CC22" s="33" t="s">
        <v>289</v>
      </c>
      <c r="CD22" s="33" t="s">
        <v>289</v>
      </c>
      <c r="CE22" s="33" t="s">
        <v>289</v>
      </c>
      <c r="CF22" s="33" t="s">
        <v>289</v>
      </c>
      <c r="CG22" s="33" t="s">
        <v>289</v>
      </c>
      <c r="CH22" s="33" t="s">
        <v>289</v>
      </c>
      <c r="CI22" s="33" t="s">
        <v>289</v>
      </c>
      <c r="CJ22" s="33" t="s">
        <v>289</v>
      </c>
      <c r="CK22" s="33" t="s">
        <v>289</v>
      </c>
      <c r="CL22" s="33" t="s">
        <v>289</v>
      </c>
      <c r="CM22" s="33" t="s">
        <v>289</v>
      </c>
      <c r="CN22" s="33" t="s">
        <v>289</v>
      </c>
      <c r="CO22" s="33" t="s">
        <v>289</v>
      </c>
      <c r="CP22" s="33" t="s">
        <v>289</v>
      </c>
      <c r="CQ22" s="33" t="s">
        <v>289</v>
      </c>
      <c r="CR22" s="33" t="s">
        <v>289</v>
      </c>
      <c r="CS22" s="33" t="s">
        <v>289</v>
      </c>
      <c r="CT22" s="33" t="s">
        <v>289</v>
      </c>
      <c r="CU22" s="33" t="s">
        <v>289</v>
      </c>
      <c r="CV22" s="33" t="s">
        <v>289</v>
      </c>
      <c r="CW22" s="33" t="s">
        <v>289</v>
      </c>
      <c r="CX22" s="33" t="s">
        <v>289</v>
      </c>
      <c r="CY22" s="33" t="s">
        <v>289</v>
      </c>
      <c r="CZ22" s="33" t="s">
        <v>289</v>
      </c>
      <c r="DA22" s="33" t="s">
        <v>112</v>
      </c>
      <c r="DB22" s="33" t="s">
        <v>201</v>
      </c>
      <c r="DC22" s="33" t="s">
        <v>205</v>
      </c>
      <c r="DD22" s="33" t="str">
        <f t="shared" si="4"/>
        <v>Oui</v>
      </c>
      <c r="DE22" s="33" t="str">
        <f t="shared" si="5"/>
        <v>Oui</v>
      </c>
      <c r="DF22" s="33" t="s">
        <v>112</v>
      </c>
      <c r="DG22" s="33" t="s">
        <v>117</v>
      </c>
      <c r="DH22" s="33" t="s">
        <v>289</v>
      </c>
      <c r="DI22" s="33" t="s">
        <v>289</v>
      </c>
      <c r="DJ22" s="33" t="s">
        <v>289</v>
      </c>
      <c r="DK22" s="33" t="s">
        <v>289</v>
      </c>
      <c r="DL22" s="33" t="s">
        <v>289</v>
      </c>
      <c r="DM22" s="33" t="s">
        <v>289</v>
      </c>
      <c r="DN22" s="33" t="s">
        <v>289</v>
      </c>
      <c r="DO22" s="33" t="s">
        <v>112</v>
      </c>
      <c r="DP22" s="33" t="s">
        <v>112</v>
      </c>
      <c r="DQ22" s="34" t="s">
        <v>112</v>
      </c>
      <c r="DR22" s="33" t="s">
        <v>112</v>
      </c>
      <c r="DS22" s="33" t="s">
        <v>112</v>
      </c>
      <c r="DT22" s="33" t="s">
        <v>112</v>
      </c>
      <c r="DU22" s="33" t="s">
        <v>112</v>
      </c>
      <c r="DV22" s="33" t="s">
        <v>289</v>
      </c>
      <c r="DW22" s="33" t="str">
        <f t="shared" si="2"/>
        <v/>
      </c>
      <c r="DX22" s="33" t="s">
        <v>289</v>
      </c>
      <c r="DY22" s="33" t="s">
        <v>289</v>
      </c>
      <c r="DZ22" s="33" t="s">
        <v>289</v>
      </c>
      <c r="EA22" s="33" t="s">
        <v>289</v>
      </c>
      <c r="EB22" s="33" t="s">
        <v>289</v>
      </c>
      <c r="EC22" s="33" t="s">
        <v>289</v>
      </c>
      <c r="ED22" s="33" t="s">
        <v>289</v>
      </c>
      <c r="EE22" s="33" t="s">
        <v>289</v>
      </c>
      <c r="EF22" s="33" t="s">
        <v>289</v>
      </c>
      <c r="EG22" s="33" t="s">
        <v>289</v>
      </c>
      <c r="EH22" s="33" t="s">
        <v>289</v>
      </c>
      <c r="EI22" s="33" t="s">
        <v>289</v>
      </c>
      <c r="EJ22" s="33" t="s">
        <v>289</v>
      </c>
      <c r="EK22" s="33" t="s">
        <v>289</v>
      </c>
      <c r="EL22" s="33" t="s">
        <v>2630</v>
      </c>
      <c r="EM22" s="33">
        <v>143</v>
      </c>
    </row>
    <row r="23" spans="1:143" x14ac:dyDescent="0.35">
      <c r="A23" s="33" t="s">
        <v>2769</v>
      </c>
      <c r="B23" s="33" t="s">
        <v>198</v>
      </c>
      <c r="C23" s="33" t="s">
        <v>201</v>
      </c>
      <c r="D23" s="33" t="s">
        <v>205</v>
      </c>
      <c r="E23" s="34" t="s">
        <v>3246</v>
      </c>
      <c r="F23" s="34" t="s">
        <v>2609</v>
      </c>
      <c r="G23" s="33" t="s">
        <v>2361</v>
      </c>
      <c r="H23" s="33">
        <v>3</v>
      </c>
      <c r="I23" s="33" t="s">
        <v>2327</v>
      </c>
      <c r="J23" s="33">
        <v>0</v>
      </c>
      <c r="K23" s="33">
        <v>1</v>
      </c>
      <c r="L23" s="33" t="s">
        <v>176</v>
      </c>
      <c r="M23" s="33" t="s">
        <v>176</v>
      </c>
      <c r="N23" s="33" t="s">
        <v>176</v>
      </c>
      <c r="O23" s="33" t="s">
        <v>176</v>
      </c>
      <c r="P23" s="33" t="s">
        <v>176</v>
      </c>
      <c r="Q23" s="33" t="s">
        <v>176</v>
      </c>
      <c r="R23" s="33" t="s">
        <v>176</v>
      </c>
      <c r="S23" s="33">
        <v>25</v>
      </c>
      <c r="T23" s="33">
        <v>25</v>
      </c>
      <c r="U23" s="33">
        <v>25</v>
      </c>
      <c r="V23" s="33">
        <v>50</v>
      </c>
      <c r="W23" s="33">
        <v>25</v>
      </c>
      <c r="X23" s="33">
        <v>75</v>
      </c>
      <c r="Y23" s="33" t="s">
        <v>176</v>
      </c>
      <c r="Z23" s="33" t="s">
        <v>176</v>
      </c>
      <c r="AA23" s="33" t="s">
        <v>2328</v>
      </c>
      <c r="AB23" s="33" t="s">
        <v>2350</v>
      </c>
      <c r="AC23" s="33">
        <v>1</v>
      </c>
      <c r="AD23" s="33">
        <v>0</v>
      </c>
      <c r="AE23" s="33">
        <v>0</v>
      </c>
      <c r="AF23" s="33">
        <v>0</v>
      </c>
      <c r="AG23" s="33">
        <v>0</v>
      </c>
      <c r="AH23" s="33">
        <v>0</v>
      </c>
      <c r="AI23" s="33">
        <v>0</v>
      </c>
      <c r="AJ23" s="33">
        <v>0</v>
      </c>
      <c r="AK23" s="33">
        <v>0</v>
      </c>
      <c r="AL23" s="33">
        <v>0</v>
      </c>
      <c r="AM23" s="33" t="s">
        <v>135</v>
      </c>
      <c r="AN23" s="33" t="s">
        <v>2331</v>
      </c>
      <c r="AO23" s="33" t="s">
        <v>289</v>
      </c>
      <c r="AP23" s="33" t="s">
        <v>289</v>
      </c>
      <c r="AQ23" s="33" t="s">
        <v>289</v>
      </c>
      <c r="AR23" s="33" t="s">
        <v>289</v>
      </c>
      <c r="AS23" s="33" t="s">
        <v>289</v>
      </c>
      <c r="AT23" s="33" t="s">
        <v>289</v>
      </c>
      <c r="AU23" s="33" t="s">
        <v>289</v>
      </c>
      <c r="AV23" s="33" t="s">
        <v>289</v>
      </c>
      <c r="AW23" s="33" t="s">
        <v>289</v>
      </c>
      <c r="AX23" s="33" t="s">
        <v>289</v>
      </c>
      <c r="AY23" s="33" t="s">
        <v>289</v>
      </c>
      <c r="AZ23" s="33" t="s">
        <v>289</v>
      </c>
      <c r="BA23" s="33" t="s">
        <v>289</v>
      </c>
      <c r="BB23" s="33" t="s">
        <v>289</v>
      </c>
      <c r="BC23" s="33" t="s">
        <v>289</v>
      </c>
      <c r="BD23" s="33" t="s">
        <v>289</v>
      </c>
      <c r="BE23" s="33" t="s">
        <v>289</v>
      </c>
      <c r="BF23" s="33" t="s">
        <v>289</v>
      </c>
      <c r="BG23" s="33" t="s">
        <v>289</v>
      </c>
      <c r="BH23" s="33" t="s">
        <v>289</v>
      </c>
      <c r="BI23" s="33" t="s">
        <v>289</v>
      </c>
      <c r="BJ23" s="33" t="s">
        <v>289</v>
      </c>
      <c r="BK23" s="33" t="s">
        <v>289</v>
      </c>
      <c r="BL23" s="33" t="s">
        <v>289</v>
      </c>
      <c r="BM23" s="33" t="s">
        <v>289</v>
      </c>
      <c r="BN23" s="33" t="s">
        <v>289</v>
      </c>
      <c r="BO23" s="33" t="s">
        <v>289</v>
      </c>
      <c r="BP23" s="33" t="s">
        <v>289</v>
      </c>
      <c r="BQ23" s="33" t="s">
        <v>289</v>
      </c>
      <c r="BR23" s="33" t="s">
        <v>289</v>
      </c>
      <c r="BS23" s="33" t="s">
        <v>289</v>
      </c>
      <c r="BT23" s="33" t="s">
        <v>289</v>
      </c>
      <c r="BU23" s="33" t="s">
        <v>289</v>
      </c>
      <c r="BV23" s="33" t="s">
        <v>289</v>
      </c>
      <c r="BW23" s="33"/>
      <c r="BX23" s="33"/>
      <c r="BY23" s="33" t="s">
        <v>112</v>
      </c>
      <c r="BZ23" s="33" t="s">
        <v>2528</v>
      </c>
      <c r="CA23" s="33">
        <v>1</v>
      </c>
      <c r="CB23" s="33">
        <v>0</v>
      </c>
      <c r="CC23" s="33">
        <v>0</v>
      </c>
      <c r="CD23" s="33">
        <v>0</v>
      </c>
      <c r="CE23" s="33">
        <v>0</v>
      </c>
      <c r="CF23" s="33">
        <v>0</v>
      </c>
      <c r="CG23" s="33">
        <v>0</v>
      </c>
      <c r="CH23" s="33">
        <v>0</v>
      </c>
      <c r="CI23" s="33">
        <v>0</v>
      </c>
      <c r="CJ23" s="33">
        <v>1</v>
      </c>
      <c r="CK23" s="33">
        <v>0</v>
      </c>
      <c r="CL23" s="33">
        <v>0</v>
      </c>
      <c r="CM23" s="33">
        <v>0</v>
      </c>
      <c r="CN23" s="33">
        <v>0</v>
      </c>
      <c r="CO23" s="33">
        <v>0</v>
      </c>
      <c r="CP23" s="33">
        <v>0</v>
      </c>
      <c r="CQ23" s="33" t="s">
        <v>289</v>
      </c>
      <c r="CR23" s="33" t="s">
        <v>2768</v>
      </c>
      <c r="CS23" s="33">
        <v>0</v>
      </c>
      <c r="CT23" s="33">
        <v>0</v>
      </c>
      <c r="CU23" s="33">
        <v>1</v>
      </c>
      <c r="CV23" s="33">
        <v>0</v>
      </c>
      <c r="CW23" s="33">
        <v>0</v>
      </c>
      <c r="CX23" s="33">
        <v>1</v>
      </c>
      <c r="CY23" s="33">
        <v>0</v>
      </c>
      <c r="CZ23" s="33">
        <v>0</v>
      </c>
      <c r="DA23" s="33" t="s">
        <v>112</v>
      </c>
      <c r="DB23" s="33" t="s">
        <v>201</v>
      </c>
      <c r="DC23" s="33" t="s">
        <v>205</v>
      </c>
      <c r="DD23" s="33" t="str">
        <f t="shared" si="4"/>
        <v>Oui</v>
      </c>
      <c r="DE23" s="33" t="str">
        <f t="shared" si="5"/>
        <v>Oui</v>
      </c>
      <c r="DF23" s="33" t="s">
        <v>117</v>
      </c>
      <c r="DG23" s="33" t="s">
        <v>117</v>
      </c>
      <c r="DH23" s="33" t="s">
        <v>289</v>
      </c>
      <c r="DI23" s="33" t="s">
        <v>289</v>
      </c>
      <c r="DJ23" s="33" t="s">
        <v>289</v>
      </c>
      <c r="DK23" s="33" t="s">
        <v>289</v>
      </c>
      <c r="DL23" s="33" t="s">
        <v>289</v>
      </c>
      <c r="DM23" s="33" t="s">
        <v>289</v>
      </c>
      <c r="DN23" s="33" t="s">
        <v>289</v>
      </c>
      <c r="DO23" s="33" t="s">
        <v>112</v>
      </c>
      <c r="DP23" s="33" t="s">
        <v>112</v>
      </c>
      <c r="DQ23" s="34" t="s">
        <v>112</v>
      </c>
      <c r="DR23" s="33" t="s">
        <v>112</v>
      </c>
      <c r="DS23" s="33" t="s">
        <v>112</v>
      </c>
      <c r="DT23" s="33" t="s">
        <v>112</v>
      </c>
      <c r="DU23" s="33" t="s">
        <v>140</v>
      </c>
      <c r="DV23" s="33" t="s">
        <v>289</v>
      </c>
      <c r="DW23" s="33" t="str">
        <f t="shared" si="2"/>
        <v/>
      </c>
      <c r="DX23" s="33" t="s">
        <v>289</v>
      </c>
      <c r="DY23" s="33" t="s">
        <v>289</v>
      </c>
      <c r="DZ23" s="33" t="s">
        <v>289</v>
      </c>
      <c r="EA23" s="33" t="s">
        <v>289</v>
      </c>
      <c r="EB23" s="33" t="s">
        <v>289</v>
      </c>
      <c r="EC23" s="33" t="s">
        <v>289</v>
      </c>
      <c r="ED23" s="33" t="s">
        <v>289</v>
      </c>
      <c r="EE23" s="33" t="s">
        <v>289</v>
      </c>
      <c r="EF23" s="33" t="s">
        <v>289</v>
      </c>
      <c r="EG23" s="33" t="s">
        <v>289</v>
      </c>
      <c r="EH23" s="33" t="s">
        <v>289</v>
      </c>
      <c r="EI23" s="33" t="s">
        <v>289</v>
      </c>
      <c r="EJ23" s="33" t="s">
        <v>289</v>
      </c>
      <c r="EK23" s="33" t="s">
        <v>289</v>
      </c>
      <c r="EL23" s="33" t="s">
        <v>2769</v>
      </c>
      <c r="EM23" s="33">
        <v>139</v>
      </c>
    </row>
    <row r="24" spans="1:143" x14ac:dyDescent="0.35">
      <c r="A24" s="33" t="s">
        <v>2797</v>
      </c>
      <c r="B24" s="33" t="s">
        <v>198</v>
      </c>
      <c r="C24" s="33" t="s">
        <v>201</v>
      </c>
      <c r="D24" s="33" t="s">
        <v>205</v>
      </c>
      <c r="E24" s="34" t="s">
        <v>3246</v>
      </c>
      <c r="F24" s="34" t="s">
        <v>2609</v>
      </c>
      <c r="G24" s="33" t="s">
        <v>2361</v>
      </c>
      <c r="H24" s="33">
        <v>3</v>
      </c>
      <c r="I24" s="33" t="s">
        <v>2327</v>
      </c>
      <c r="J24" s="33">
        <v>1</v>
      </c>
      <c r="K24" s="33">
        <v>0</v>
      </c>
      <c r="L24" s="33">
        <v>105</v>
      </c>
      <c r="M24" s="33">
        <v>92.307692307692307</v>
      </c>
      <c r="N24" s="33">
        <v>130.434782608695</v>
      </c>
      <c r="O24" s="33">
        <v>82.758620689655103</v>
      </c>
      <c r="P24" s="33">
        <v>187.5</v>
      </c>
      <c r="Q24" s="33">
        <v>375</v>
      </c>
      <c r="R24" s="33">
        <v>500</v>
      </c>
      <c r="S24" s="33" t="s">
        <v>176</v>
      </c>
      <c r="T24" s="33" t="s">
        <v>176</v>
      </c>
      <c r="U24" s="33" t="s">
        <v>176</v>
      </c>
      <c r="V24" s="33" t="s">
        <v>176</v>
      </c>
      <c r="W24" s="33" t="s">
        <v>176</v>
      </c>
      <c r="X24" s="33" t="s">
        <v>176</v>
      </c>
      <c r="Y24" s="33" t="s">
        <v>176</v>
      </c>
      <c r="Z24" s="33" t="s">
        <v>176</v>
      </c>
      <c r="AA24" s="33" t="s">
        <v>2328</v>
      </c>
      <c r="AB24" s="33" t="s">
        <v>2350</v>
      </c>
      <c r="AC24" s="33">
        <v>1</v>
      </c>
      <c r="AD24" s="33">
        <v>0</v>
      </c>
      <c r="AE24" s="33">
        <v>0</v>
      </c>
      <c r="AF24" s="33">
        <v>0</v>
      </c>
      <c r="AG24" s="33">
        <v>0</v>
      </c>
      <c r="AH24" s="33">
        <v>0</v>
      </c>
      <c r="AI24" s="33">
        <v>0</v>
      </c>
      <c r="AJ24" s="33">
        <v>0</v>
      </c>
      <c r="AK24" s="33">
        <v>0</v>
      </c>
      <c r="AL24" s="33">
        <v>0</v>
      </c>
      <c r="AM24" s="33" t="s">
        <v>135</v>
      </c>
      <c r="AN24" s="33" t="s">
        <v>2331</v>
      </c>
      <c r="AO24" s="33" t="s">
        <v>117</v>
      </c>
      <c r="AP24" s="33" t="s">
        <v>289</v>
      </c>
      <c r="AQ24" s="33" t="s">
        <v>289</v>
      </c>
      <c r="AR24" s="33" t="s">
        <v>289</v>
      </c>
      <c r="AS24" s="33" t="s">
        <v>289</v>
      </c>
      <c r="AT24" s="33" t="s">
        <v>289</v>
      </c>
      <c r="AU24" s="33" t="s">
        <v>289</v>
      </c>
      <c r="AV24" s="33" t="s">
        <v>289</v>
      </c>
      <c r="AW24" s="33" t="s">
        <v>289</v>
      </c>
      <c r="AX24" s="33" t="s">
        <v>289</v>
      </c>
      <c r="AY24" s="33" t="s">
        <v>289</v>
      </c>
      <c r="AZ24" s="33" t="s">
        <v>289</v>
      </c>
      <c r="BA24" s="33" t="s">
        <v>289</v>
      </c>
      <c r="BB24" s="33" t="s">
        <v>289</v>
      </c>
      <c r="BC24" s="33" t="s">
        <v>289</v>
      </c>
      <c r="BD24" s="33" t="s">
        <v>289</v>
      </c>
      <c r="BE24" s="33" t="s">
        <v>289</v>
      </c>
      <c r="BF24" s="33" t="s">
        <v>289</v>
      </c>
      <c r="BG24" s="33" t="s">
        <v>289</v>
      </c>
      <c r="BH24" s="33" t="s">
        <v>289</v>
      </c>
      <c r="BI24" s="33" t="s">
        <v>289</v>
      </c>
      <c r="BJ24" s="33" t="s">
        <v>289</v>
      </c>
      <c r="BK24" s="33" t="s">
        <v>289</v>
      </c>
      <c r="BL24" s="33" t="s">
        <v>289</v>
      </c>
      <c r="BM24" s="33" t="s">
        <v>289</v>
      </c>
      <c r="BN24" s="33" t="s">
        <v>289</v>
      </c>
      <c r="BO24" s="33" t="s">
        <v>289</v>
      </c>
      <c r="BP24" s="33" t="s">
        <v>289</v>
      </c>
      <c r="BQ24" s="33" t="s">
        <v>289</v>
      </c>
      <c r="BR24" s="33" t="s">
        <v>117</v>
      </c>
      <c r="BS24" s="33" t="s">
        <v>289</v>
      </c>
      <c r="BT24" s="33" t="s">
        <v>289</v>
      </c>
      <c r="BU24" s="33" t="s">
        <v>112</v>
      </c>
      <c r="BV24" s="33" t="s">
        <v>117</v>
      </c>
      <c r="BW24" s="33" t="str">
        <f>IF(BS24=C24,"Oui","Non")</f>
        <v>Non</v>
      </c>
      <c r="BX24" s="33" t="str">
        <f>IF(BT24=D24,"Oui","Non")</f>
        <v>Non</v>
      </c>
      <c r="BY24" s="33" t="s">
        <v>289</v>
      </c>
      <c r="BZ24" s="33" t="s">
        <v>289</v>
      </c>
      <c r="CA24" s="33" t="s">
        <v>289</v>
      </c>
      <c r="CB24" s="33" t="s">
        <v>289</v>
      </c>
      <c r="CC24" s="33" t="s">
        <v>289</v>
      </c>
      <c r="CD24" s="33" t="s">
        <v>289</v>
      </c>
      <c r="CE24" s="33" t="s">
        <v>289</v>
      </c>
      <c r="CF24" s="33" t="s">
        <v>289</v>
      </c>
      <c r="CG24" s="33" t="s">
        <v>289</v>
      </c>
      <c r="CH24" s="33" t="s">
        <v>289</v>
      </c>
      <c r="CI24" s="33" t="s">
        <v>289</v>
      </c>
      <c r="CJ24" s="33" t="s">
        <v>289</v>
      </c>
      <c r="CK24" s="33" t="s">
        <v>289</v>
      </c>
      <c r="CL24" s="33" t="s">
        <v>289</v>
      </c>
      <c r="CM24" s="33" t="s">
        <v>289</v>
      </c>
      <c r="CN24" s="33" t="s">
        <v>289</v>
      </c>
      <c r="CO24" s="33" t="s">
        <v>289</v>
      </c>
      <c r="CP24" s="33" t="s">
        <v>289</v>
      </c>
      <c r="CQ24" s="33" t="s">
        <v>289</v>
      </c>
      <c r="CR24" s="33" t="s">
        <v>289</v>
      </c>
      <c r="CS24" s="33" t="s">
        <v>289</v>
      </c>
      <c r="CT24" s="33" t="s">
        <v>289</v>
      </c>
      <c r="CU24" s="33" t="s">
        <v>289</v>
      </c>
      <c r="CV24" s="33" t="s">
        <v>289</v>
      </c>
      <c r="CW24" s="33" t="s">
        <v>289</v>
      </c>
      <c r="CX24" s="33" t="s">
        <v>289</v>
      </c>
      <c r="CY24" s="33" t="s">
        <v>289</v>
      </c>
      <c r="CZ24" s="33" t="s">
        <v>289</v>
      </c>
      <c r="DA24" s="33" t="s">
        <v>289</v>
      </c>
      <c r="DB24" s="33" t="s">
        <v>289</v>
      </c>
      <c r="DC24" s="33" t="s">
        <v>289</v>
      </c>
      <c r="DD24" s="33"/>
      <c r="DE24" s="33"/>
      <c r="DF24" s="33" t="s">
        <v>289</v>
      </c>
      <c r="DG24" s="33" t="s">
        <v>289</v>
      </c>
      <c r="DH24" s="33" t="s">
        <v>112</v>
      </c>
      <c r="DI24" s="33" t="s">
        <v>112</v>
      </c>
      <c r="DJ24" s="33" t="s">
        <v>112</v>
      </c>
      <c r="DK24" s="33" t="s">
        <v>112</v>
      </c>
      <c r="DL24" s="33" t="s">
        <v>117</v>
      </c>
      <c r="DM24" s="33" t="s">
        <v>117</v>
      </c>
      <c r="DN24" s="33" t="s">
        <v>112</v>
      </c>
      <c r="DO24" s="33" t="s">
        <v>289</v>
      </c>
      <c r="DP24" s="33" t="s">
        <v>289</v>
      </c>
      <c r="DQ24" s="34" t="s">
        <v>289</v>
      </c>
      <c r="DR24" s="33" t="s">
        <v>289</v>
      </c>
      <c r="DS24" s="33" t="s">
        <v>289</v>
      </c>
      <c r="DT24" s="33" t="s">
        <v>289</v>
      </c>
      <c r="DU24" s="33" t="s">
        <v>289</v>
      </c>
      <c r="DV24" s="33" t="s">
        <v>289</v>
      </c>
      <c r="DW24" s="33" t="str">
        <f t="shared" si="2"/>
        <v/>
      </c>
      <c r="DX24" s="33" t="s">
        <v>289</v>
      </c>
      <c r="DY24" s="33" t="s">
        <v>289</v>
      </c>
      <c r="DZ24" s="33" t="s">
        <v>289</v>
      </c>
      <c r="EA24" s="33" t="s">
        <v>289</v>
      </c>
      <c r="EB24" s="33" t="s">
        <v>289</v>
      </c>
      <c r="EC24" s="33" t="s">
        <v>289</v>
      </c>
      <c r="ED24" s="33" t="s">
        <v>289</v>
      </c>
      <c r="EE24" s="33" t="s">
        <v>289</v>
      </c>
      <c r="EF24" s="33" t="s">
        <v>289</v>
      </c>
      <c r="EG24" s="33" t="s">
        <v>289</v>
      </c>
      <c r="EH24" s="33" t="s">
        <v>289</v>
      </c>
      <c r="EI24" s="33" t="s">
        <v>289</v>
      </c>
      <c r="EJ24" s="33" t="s">
        <v>289</v>
      </c>
      <c r="EK24" s="33" t="s">
        <v>289</v>
      </c>
      <c r="EL24" s="33" t="s">
        <v>2797</v>
      </c>
      <c r="EM24" s="33">
        <v>145</v>
      </c>
    </row>
    <row r="25" spans="1:143" x14ac:dyDescent="0.35">
      <c r="A25" s="33" t="s">
        <v>2839</v>
      </c>
      <c r="B25" s="33" t="s">
        <v>198</v>
      </c>
      <c r="C25" s="33" t="s">
        <v>201</v>
      </c>
      <c r="D25" s="33" t="s">
        <v>205</v>
      </c>
      <c r="E25" s="34" t="s">
        <v>3246</v>
      </c>
      <c r="F25" s="34" t="s">
        <v>2609</v>
      </c>
      <c r="G25" s="33" t="s">
        <v>2361</v>
      </c>
      <c r="H25" s="33">
        <v>3</v>
      </c>
      <c r="I25" s="33" t="s">
        <v>2327</v>
      </c>
      <c r="J25" s="33">
        <v>0</v>
      </c>
      <c r="K25" s="33">
        <v>1</v>
      </c>
      <c r="L25" s="33" t="s">
        <v>176</v>
      </c>
      <c r="M25" s="33" t="s">
        <v>176</v>
      </c>
      <c r="N25" s="33" t="s">
        <v>176</v>
      </c>
      <c r="O25" s="33" t="s">
        <v>176</v>
      </c>
      <c r="P25" s="33" t="s">
        <v>176</v>
      </c>
      <c r="Q25" s="33" t="s">
        <v>176</v>
      </c>
      <c r="R25" s="33" t="s">
        <v>176</v>
      </c>
      <c r="S25" s="33">
        <v>25</v>
      </c>
      <c r="T25" s="33">
        <v>25</v>
      </c>
      <c r="U25" s="33">
        <v>25</v>
      </c>
      <c r="V25" s="33">
        <v>50</v>
      </c>
      <c r="W25" s="33">
        <v>25</v>
      </c>
      <c r="X25" s="33">
        <v>75</v>
      </c>
      <c r="Y25" s="33" t="s">
        <v>176</v>
      </c>
      <c r="Z25" s="33" t="s">
        <v>176</v>
      </c>
      <c r="AA25" s="33" t="s">
        <v>2328</v>
      </c>
      <c r="AB25" s="33" t="s">
        <v>2350</v>
      </c>
      <c r="AC25" s="33">
        <v>1</v>
      </c>
      <c r="AD25" s="33">
        <v>0</v>
      </c>
      <c r="AE25" s="33">
        <v>0</v>
      </c>
      <c r="AF25" s="33">
        <v>0</v>
      </c>
      <c r="AG25" s="33">
        <v>0</v>
      </c>
      <c r="AH25" s="33">
        <v>0</v>
      </c>
      <c r="AI25" s="33">
        <v>0</v>
      </c>
      <c r="AJ25" s="33">
        <v>0</v>
      </c>
      <c r="AK25" s="33">
        <v>0</v>
      </c>
      <c r="AL25" s="33">
        <v>0</v>
      </c>
      <c r="AM25" s="33" t="s">
        <v>155</v>
      </c>
      <c r="AN25" s="33" t="s">
        <v>2331</v>
      </c>
      <c r="AO25" s="33" t="s">
        <v>289</v>
      </c>
      <c r="AP25" s="33" t="s">
        <v>289</v>
      </c>
      <c r="AQ25" s="33" t="s">
        <v>289</v>
      </c>
      <c r="AR25" s="33" t="s">
        <v>289</v>
      </c>
      <c r="AS25" s="33" t="s">
        <v>289</v>
      </c>
      <c r="AT25" s="33" t="s">
        <v>289</v>
      </c>
      <c r="AU25" s="33" t="s">
        <v>289</v>
      </c>
      <c r="AV25" s="33" t="s">
        <v>289</v>
      </c>
      <c r="AW25" s="33" t="s">
        <v>289</v>
      </c>
      <c r="AX25" s="33" t="s">
        <v>289</v>
      </c>
      <c r="AY25" s="33" t="s">
        <v>289</v>
      </c>
      <c r="AZ25" s="33" t="s">
        <v>289</v>
      </c>
      <c r="BA25" s="33" t="s">
        <v>289</v>
      </c>
      <c r="BB25" s="33" t="s">
        <v>289</v>
      </c>
      <c r="BC25" s="33" t="s">
        <v>289</v>
      </c>
      <c r="BD25" s="33" t="s">
        <v>289</v>
      </c>
      <c r="BE25" s="33" t="s">
        <v>289</v>
      </c>
      <c r="BF25" s="33" t="s">
        <v>289</v>
      </c>
      <c r="BG25" s="33" t="s">
        <v>289</v>
      </c>
      <c r="BH25" s="33" t="s">
        <v>289</v>
      </c>
      <c r="BI25" s="33" t="s">
        <v>289</v>
      </c>
      <c r="BJ25" s="33" t="s">
        <v>289</v>
      </c>
      <c r="BK25" s="33" t="s">
        <v>289</v>
      </c>
      <c r="BL25" s="33" t="s">
        <v>289</v>
      </c>
      <c r="BM25" s="33" t="s">
        <v>289</v>
      </c>
      <c r="BN25" s="33" t="s">
        <v>289</v>
      </c>
      <c r="BO25" s="33" t="s">
        <v>289</v>
      </c>
      <c r="BP25" s="33" t="s">
        <v>289</v>
      </c>
      <c r="BQ25" s="33" t="s">
        <v>289</v>
      </c>
      <c r="BR25" s="33" t="s">
        <v>289</v>
      </c>
      <c r="BS25" s="33" t="s">
        <v>289</v>
      </c>
      <c r="BT25" s="33" t="s">
        <v>289</v>
      </c>
      <c r="BU25" s="33" t="s">
        <v>289</v>
      </c>
      <c r="BV25" s="33" t="s">
        <v>289</v>
      </c>
      <c r="BW25" s="33"/>
      <c r="BX25" s="33"/>
      <c r="BY25" s="33" t="s">
        <v>117</v>
      </c>
      <c r="BZ25" s="33" t="s">
        <v>289</v>
      </c>
      <c r="CA25" s="33" t="s">
        <v>289</v>
      </c>
      <c r="CB25" s="33" t="s">
        <v>289</v>
      </c>
      <c r="CC25" s="33" t="s">
        <v>289</v>
      </c>
      <c r="CD25" s="33" t="s">
        <v>289</v>
      </c>
      <c r="CE25" s="33" t="s">
        <v>289</v>
      </c>
      <c r="CF25" s="33" t="s">
        <v>289</v>
      </c>
      <c r="CG25" s="33" t="s">
        <v>289</v>
      </c>
      <c r="CH25" s="33" t="s">
        <v>289</v>
      </c>
      <c r="CI25" s="33" t="s">
        <v>289</v>
      </c>
      <c r="CJ25" s="33" t="s">
        <v>289</v>
      </c>
      <c r="CK25" s="33" t="s">
        <v>289</v>
      </c>
      <c r="CL25" s="33" t="s">
        <v>289</v>
      </c>
      <c r="CM25" s="33" t="s">
        <v>289</v>
      </c>
      <c r="CN25" s="33" t="s">
        <v>289</v>
      </c>
      <c r="CO25" s="33" t="s">
        <v>289</v>
      </c>
      <c r="CP25" s="33" t="s">
        <v>289</v>
      </c>
      <c r="CQ25" s="33" t="s">
        <v>289</v>
      </c>
      <c r="CR25" s="33" t="s">
        <v>289</v>
      </c>
      <c r="CS25" s="33" t="s">
        <v>289</v>
      </c>
      <c r="CT25" s="33" t="s">
        <v>289</v>
      </c>
      <c r="CU25" s="33" t="s">
        <v>289</v>
      </c>
      <c r="CV25" s="33" t="s">
        <v>289</v>
      </c>
      <c r="CW25" s="33" t="s">
        <v>289</v>
      </c>
      <c r="CX25" s="33" t="s">
        <v>289</v>
      </c>
      <c r="CY25" s="33" t="s">
        <v>289</v>
      </c>
      <c r="CZ25" s="33" t="s">
        <v>289</v>
      </c>
      <c r="DA25" s="33" t="s">
        <v>112</v>
      </c>
      <c r="DB25" s="33" t="s">
        <v>201</v>
      </c>
      <c r="DC25" s="33" t="s">
        <v>205</v>
      </c>
      <c r="DD25" s="33" t="str">
        <f>IF(DB25=C25,"Oui","Non")</f>
        <v>Oui</v>
      </c>
      <c r="DE25" s="33" t="str">
        <f>IF(DC25=D25,"Oui","Non")</f>
        <v>Oui</v>
      </c>
      <c r="DF25" s="33" t="s">
        <v>117</v>
      </c>
      <c r="DG25" s="33" t="s">
        <v>117</v>
      </c>
      <c r="DH25" s="33" t="s">
        <v>289</v>
      </c>
      <c r="DI25" s="33" t="s">
        <v>289</v>
      </c>
      <c r="DJ25" s="33" t="s">
        <v>289</v>
      </c>
      <c r="DK25" s="33" t="s">
        <v>289</v>
      </c>
      <c r="DL25" s="33" t="s">
        <v>289</v>
      </c>
      <c r="DM25" s="33" t="s">
        <v>289</v>
      </c>
      <c r="DN25" s="33" t="s">
        <v>289</v>
      </c>
      <c r="DO25" s="33" t="s">
        <v>112</v>
      </c>
      <c r="DP25" s="33" t="s">
        <v>112</v>
      </c>
      <c r="DQ25" s="34" t="s">
        <v>112</v>
      </c>
      <c r="DR25" s="33" t="s">
        <v>112</v>
      </c>
      <c r="DS25" s="33" t="s">
        <v>112</v>
      </c>
      <c r="DT25" s="33" t="s">
        <v>112</v>
      </c>
      <c r="DU25" s="33" t="s">
        <v>112</v>
      </c>
      <c r="DV25" s="33" t="s">
        <v>289</v>
      </c>
      <c r="DW25" s="33" t="str">
        <f t="shared" si="2"/>
        <v/>
      </c>
      <c r="DX25" s="33" t="s">
        <v>289</v>
      </c>
      <c r="DY25" s="33" t="s">
        <v>289</v>
      </c>
      <c r="DZ25" s="33" t="s">
        <v>289</v>
      </c>
      <c r="EA25" s="33" t="s">
        <v>289</v>
      </c>
      <c r="EB25" s="33" t="s">
        <v>289</v>
      </c>
      <c r="EC25" s="33" t="s">
        <v>289</v>
      </c>
      <c r="ED25" s="33" t="s">
        <v>289</v>
      </c>
      <c r="EE25" s="33" t="s">
        <v>289</v>
      </c>
      <c r="EF25" s="33" t="s">
        <v>289</v>
      </c>
      <c r="EG25" s="33" t="s">
        <v>289</v>
      </c>
      <c r="EH25" s="33" t="s">
        <v>289</v>
      </c>
      <c r="EI25" s="33" t="s">
        <v>289</v>
      </c>
      <c r="EJ25" s="33" t="s">
        <v>289</v>
      </c>
      <c r="EK25" s="33" t="s">
        <v>289</v>
      </c>
      <c r="EL25" s="33" t="s">
        <v>2839</v>
      </c>
      <c r="EM25" s="33">
        <v>142</v>
      </c>
    </row>
    <row r="26" spans="1:143" x14ac:dyDescent="0.35">
      <c r="A26" s="33" t="s">
        <v>2847</v>
      </c>
      <c r="B26" s="33" t="s">
        <v>198</v>
      </c>
      <c r="C26" s="33" t="s">
        <v>201</v>
      </c>
      <c r="D26" s="33" t="s">
        <v>205</v>
      </c>
      <c r="E26" s="34" t="s">
        <v>3246</v>
      </c>
      <c r="F26" s="34" t="s">
        <v>2609</v>
      </c>
      <c r="G26" s="33" t="s">
        <v>2361</v>
      </c>
      <c r="H26" s="33">
        <v>3</v>
      </c>
      <c r="I26" s="33" t="s">
        <v>2327</v>
      </c>
      <c r="J26" s="33">
        <v>1</v>
      </c>
      <c r="K26" s="33">
        <v>0</v>
      </c>
      <c r="L26" s="33">
        <v>100</v>
      </c>
      <c r="M26" s="33">
        <v>92.307692307692307</v>
      </c>
      <c r="N26" s="33">
        <v>65.2173913043478</v>
      </c>
      <c r="O26" s="33">
        <v>77.586206896551701</v>
      </c>
      <c r="P26" s="33">
        <v>112.5</v>
      </c>
      <c r="Q26" s="33">
        <v>375</v>
      </c>
      <c r="R26" s="33">
        <v>500</v>
      </c>
      <c r="S26" s="33" t="s">
        <v>176</v>
      </c>
      <c r="T26" s="33" t="s">
        <v>176</v>
      </c>
      <c r="U26" s="33" t="s">
        <v>176</v>
      </c>
      <c r="V26" s="33" t="s">
        <v>176</v>
      </c>
      <c r="W26" s="33" t="s">
        <v>176</v>
      </c>
      <c r="X26" s="33" t="s">
        <v>176</v>
      </c>
      <c r="Y26" s="33" t="s">
        <v>176</v>
      </c>
      <c r="Z26" s="33" t="s">
        <v>176</v>
      </c>
      <c r="AA26" s="33" t="s">
        <v>2328</v>
      </c>
      <c r="AB26" s="33" t="s">
        <v>2350</v>
      </c>
      <c r="AC26" s="33">
        <v>1</v>
      </c>
      <c r="AD26" s="33">
        <v>0</v>
      </c>
      <c r="AE26" s="33">
        <v>0</v>
      </c>
      <c r="AF26" s="33">
        <v>0</v>
      </c>
      <c r="AG26" s="33">
        <v>0</v>
      </c>
      <c r="AH26" s="33">
        <v>0</v>
      </c>
      <c r="AI26" s="33">
        <v>0</v>
      </c>
      <c r="AJ26" s="33">
        <v>0</v>
      </c>
      <c r="AK26" s="33">
        <v>0</v>
      </c>
      <c r="AL26" s="33">
        <v>0</v>
      </c>
      <c r="AM26" s="33" t="s">
        <v>135</v>
      </c>
      <c r="AN26" s="33" t="s">
        <v>2331</v>
      </c>
      <c r="AO26" s="33" t="s">
        <v>112</v>
      </c>
      <c r="AP26" s="33" t="s">
        <v>2844</v>
      </c>
      <c r="AQ26" s="33">
        <v>1</v>
      </c>
      <c r="AR26" s="33">
        <v>0</v>
      </c>
      <c r="AS26" s="33">
        <v>0</v>
      </c>
      <c r="AT26" s="33">
        <v>0</v>
      </c>
      <c r="AU26" s="33">
        <v>0</v>
      </c>
      <c r="AV26" s="33">
        <v>0</v>
      </c>
      <c r="AW26" s="33">
        <v>0</v>
      </c>
      <c r="AX26" s="33">
        <v>0</v>
      </c>
      <c r="AY26" s="33">
        <v>0</v>
      </c>
      <c r="AZ26" s="33">
        <v>0</v>
      </c>
      <c r="BA26" s="33">
        <v>0</v>
      </c>
      <c r="BB26" s="33">
        <v>0</v>
      </c>
      <c r="BC26" s="33">
        <v>0</v>
      </c>
      <c r="BD26" s="33">
        <v>0</v>
      </c>
      <c r="BE26" s="33">
        <v>0</v>
      </c>
      <c r="BF26" s="33">
        <v>1</v>
      </c>
      <c r="BG26" s="33">
        <v>0</v>
      </c>
      <c r="BH26" s="33" t="s">
        <v>2447</v>
      </c>
      <c r="BI26" s="33" t="s">
        <v>2845</v>
      </c>
      <c r="BJ26" s="33">
        <v>0</v>
      </c>
      <c r="BK26" s="33">
        <v>0</v>
      </c>
      <c r="BL26" s="33">
        <v>0</v>
      </c>
      <c r="BM26" s="33">
        <v>0</v>
      </c>
      <c r="BN26" s="33">
        <v>1</v>
      </c>
      <c r="BO26" s="33">
        <v>1</v>
      </c>
      <c r="BP26" s="33">
        <v>0</v>
      </c>
      <c r="BQ26" s="33">
        <v>0</v>
      </c>
      <c r="BR26" s="33" t="s">
        <v>112</v>
      </c>
      <c r="BS26" s="33" t="s">
        <v>201</v>
      </c>
      <c r="BT26" s="33" t="s">
        <v>205</v>
      </c>
      <c r="BU26" s="33" t="s">
        <v>112</v>
      </c>
      <c r="BV26" s="33" t="s">
        <v>140</v>
      </c>
      <c r="BW26" s="33" t="str">
        <f t="shared" ref="BW26:BX28" si="6">IF(BS26=C26,"Oui","Non")</f>
        <v>Oui</v>
      </c>
      <c r="BX26" s="33" t="str">
        <f t="shared" si="6"/>
        <v>Oui</v>
      </c>
      <c r="BY26" s="33" t="s">
        <v>289</v>
      </c>
      <c r="BZ26" s="33" t="s">
        <v>289</v>
      </c>
      <c r="CA26" s="33" t="s">
        <v>289</v>
      </c>
      <c r="CB26" s="33" t="s">
        <v>289</v>
      </c>
      <c r="CC26" s="33" t="s">
        <v>289</v>
      </c>
      <c r="CD26" s="33" t="s">
        <v>289</v>
      </c>
      <c r="CE26" s="33" t="s">
        <v>289</v>
      </c>
      <c r="CF26" s="33" t="s">
        <v>289</v>
      </c>
      <c r="CG26" s="33" t="s">
        <v>289</v>
      </c>
      <c r="CH26" s="33" t="s">
        <v>289</v>
      </c>
      <c r="CI26" s="33" t="s">
        <v>289</v>
      </c>
      <c r="CJ26" s="33" t="s">
        <v>289</v>
      </c>
      <c r="CK26" s="33" t="s">
        <v>289</v>
      </c>
      <c r="CL26" s="33" t="s">
        <v>289</v>
      </c>
      <c r="CM26" s="33" t="s">
        <v>289</v>
      </c>
      <c r="CN26" s="33" t="s">
        <v>289</v>
      </c>
      <c r="CO26" s="33" t="s">
        <v>289</v>
      </c>
      <c r="CP26" s="33" t="s">
        <v>289</v>
      </c>
      <c r="CQ26" s="33" t="s">
        <v>289</v>
      </c>
      <c r="CR26" s="33" t="s">
        <v>289</v>
      </c>
      <c r="CS26" s="33" t="s">
        <v>289</v>
      </c>
      <c r="CT26" s="33" t="s">
        <v>289</v>
      </c>
      <c r="CU26" s="33" t="s">
        <v>289</v>
      </c>
      <c r="CV26" s="33" t="s">
        <v>289</v>
      </c>
      <c r="CW26" s="33" t="s">
        <v>289</v>
      </c>
      <c r="CX26" s="33" t="s">
        <v>289</v>
      </c>
      <c r="CY26" s="33" t="s">
        <v>289</v>
      </c>
      <c r="CZ26" s="33" t="s">
        <v>289</v>
      </c>
      <c r="DA26" s="33" t="s">
        <v>289</v>
      </c>
      <c r="DB26" s="33" t="s">
        <v>289</v>
      </c>
      <c r="DC26" s="33" t="s">
        <v>289</v>
      </c>
      <c r="DD26" s="33"/>
      <c r="DE26" s="33"/>
      <c r="DF26" s="33" t="s">
        <v>289</v>
      </c>
      <c r="DG26" s="33" t="s">
        <v>289</v>
      </c>
      <c r="DH26" s="33" t="s">
        <v>112</v>
      </c>
      <c r="DI26" s="33" t="s">
        <v>112</v>
      </c>
      <c r="DJ26" s="33" t="s">
        <v>117</v>
      </c>
      <c r="DK26" s="33" t="s">
        <v>112</v>
      </c>
      <c r="DL26" s="33" t="s">
        <v>117</v>
      </c>
      <c r="DM26" s="33" t="s">
        <v>117</v>
      </c>
      <c r="DN26" s="33" t="s">
        <v>112</v>
      </c>
      <c r="DO26" s="33" t="s">
        <v>289</v>
      </c>
      <c r="DP26" s="33" t="s">
        <v>289</v>
      </c>
      <c r="DQ26" s="34" t="s">
        <v>289</v>
      </c>
      <c r="DR26" s="33" t="s">
        <v>289</v>
      </c>
      <c r="DS26" s="33" t="s">
        <v>289</v>
      </c>
      <c r="DT26" s="33" t="s">
        <v>289</v>
      </c>
      <c r="DU26" s="33" t="s">
        <v>289</v>
      </c>
      <c r="DV26" s="33" t="s">
        <v>289</v>
      </c>
      <c r="DW26" s="33" t="str">
        <f t="shared" si="2"/>
        <v/>
      </c>
      <c r="DX26" s="33" t="s">
        <v>289</v>
      </c>
      <c r="DY26" s="33" t="s">
        <v>289</v>
      </c>
      <c r="DZ26" s="33" t="s">
        <v>289</v>
      </c>
      <c r="EA26" s="33" t="s">
        <v>289</v>
      </c>
      <c r="EB26" s="33" t="s">
        <v>289</v>
      </c>
      <c r="EC26" s="33" t="s">
        <v>289</v>
      </c>
      <c r="ED26" s="33" t="s">
        <v>289</v>
      </c>
      <c r="EE26" s="33" t="s">
        <v>289</v>
      </c>
      <c r="EF26" s="33" t="s">
        <v>289</v>
      </c>
      <c r="EG26" s="33" t="s">
        <v>289</v>
      </c>
      <c r="EH26" s="33" t="s">
        <v>289</v>
      </c>
      <c r="EI26" s="33" t="s">
        <v>289</v>
      </c>
      <c r="EJ26" s="33" t="s">
        <v>289</v>
      </c>
      <c r="EK26" s="33" t="s">
        <v>2846</v>
      </c>
      <c r="EL26" s="33" t="s">
        <v>2847</v>
      </c>
      <c r="EM26" s="33">
        <v>148</v>
      </c>
    </row>
    <row r="27" spans="1:143" x14ac:dyDescent="0.35">
      <c r="A27" s="33" t="s">
        <v>2919</v>
      </c>
      <c r="B27" s="33" t="s">
        <v>198</v>
      </c>
      <c r="C27" s="33" t="s">
        <v>201</v>
      </c>
      <c r="D27" s="33" t="s">
        <v>205</v>
      </c>
      <c r="E27" s="34" t="s">
        <v>3246</v>
      </c>
      <c r="F27" s="34" t="s">
        <v>2609</v>
      </c>
      <c r="G27" s="33" t="s">
        <v>2361</v>
      </c>
      <c r="H27" s="33">
        <v>3</v>
      </c>
      <c r="I27" s="33" t="s">
        <v>2327</v>
      </c>
      <c r="J27" s="33">
        <v>1</v>
      </c>
      <c r="K27" s="33">
        <v>0</v>
      </c>
      <c r="L27" s="33">
        <v>100</v>
      </c>
      <c r="M27" s="33">
        <v>92.307692307692307</v>
      </c>
      <c r="N27" s="33">
        <v>91.304347826086897</v>
      </c>
      <c r="O27" s="33">
        <v>82.758620689655103</v>
      </c>
      <c r="P27" s="33">
        <v>187.5</v>
      </c>
      <c r="Q27" s="33">
        <v>375</v>
      </c>
      <c r="R27" s="33">
        <v>600</v>
      </c>
      <c r="S27" s="33" t="s">
        <v>176</v>
      </c>
      <c r="T27" s="33" t="s">
        <v>176</v>
      </c>
      <c r="U27" s="33" t="s">
        <v>176</v>
      </c>
      <c r="V27" s="33" t="s">
        <v>176</v>
      </c>
      <c r="W27" s="33" t="s">
        <v>176</v>
      </c>
      <c r="X27" s="33" t="s">
        <v>176</v>
      </c>
      <c r="Y27" s="33" t="s">
        <v>176</v>
      </c>
      <c r="Z27" s="33" t="s">
        <v>176</v>
      </c>
      <c r="AA27" s="33" t="s">
        <v>2328</v>
      </c>
      <c r="AB27" s="33" t="s">
        <v>2329</v>
      </c>
      <c r="AC27" s="33">
        <v>1</v>
      </c>
      <c r="AD27" s="33">
        <v>0</v>
      </c>
      <c r="AE27" s="33">
        <v>0</v>
      </c>
      <c r="AF27" s="33">
        <v>0</v>
      </c>
      <c r="AG27" s="33">
        <v>0</v>
      </c>
      <c r="AH27" s="33">
        <v>0</v>
      </c>
      <c r="AI27" s="33">
        <v>0</v>
      </c>
      <c r="AJ27" s="33">
        <v>0</v>
      </c>
      <c r="AK27" s="33">
        <v>0</v>
      </c>
      <c r="AL27" s="33">
        <v>0</v>
      </c>
      <c r="AM27" s="33" t="s">
        <v>116</v>
      </c>
      <c r="AN27" s="33" t="s">
        <v>2331</v>
      </c>
      <c r="AO27" s="33" t="s">
        <v>112</v>
      </c>
      <c r="AP27" s="33" t="s">
        <v>174</v>
      </c>
      <c r="AQ27" s="33">
        <v>0</v>
      </c>
      <c r="AR27" s="33">
        <v>0</v>
      </c>
      <c r="AS27" s="33">
        <v>0</v>
      </c>
      <c r="AT27" s="33">
        <v>0</v>
      </c>
      <c r="AU27" s="33">
        <v>0</v>
      </c>
      <c r="AV27" s="33">
        <v>0</v>
      </c>
      <c r="AW27" s="33">
        <v>0</v>
      </c>
      <c r="AX27" s="33">
        <v>0</v>
      </c>
      <c r="AY27" s="33">
        <v>0</v>
      </c>
      <c r="AZ27" s="33">
        <v>0</v>
      </c>
      <c r="BA27" s="33">
        <v>1</v>
      </c>
      <c r="BB27" s="33">
        <v>0</v>
      </c>
      <c r="BC27" s="33">
        <v>0</v>
      </c>
      <c r="BD27" s="33">
        <v>0</v>
      </c>
      <c r="BE27" s="33">
        <v>0</v>
      </c>
      <c r="BF27" s="33">
        <v>0</v>
      </c>
      <c r="BG27" s="33">
        <v>0</v>
      </c>
      <c r="BH27" s="33" t="s">
        <v>289</v>
      </c>
      <c r="BI27" s="33" t="s">
        <v>2362</v>
      </c>
      <c r="BJ27" s="33">
        <v>1</v>
      </c>
      <c r="BK27" s="33">
        <v>1</v>
      </c>
      <c r="BL27" s="33">
        <v>1</v>
      </c>
      <c r="BM27" s="33">
        <v>1</v>
      </c>
      <c r="BN27" s="33">
        <v>1</v>
      </c>
      <c r="BO27" s="33">
        <v>1</v>
      </c>
      <c r="BP27" s="33">
        <v>1</v>
      </c>
      <c r="BQ27" s="33">
        <v>0</v>
      </c>
      <c r="BR27" s="33" t="s">
        <v>112</v>
      </c>
      <c r="BS27" s="33" t="s">
        <v>201</v>
      </c>
      <c r="BT27" s="33" t="s">
        <v>205</v>
      </c>
      <c r="BU27" s="33" t="s">
        <v>117</v>
      </c>
      <c r="BV27" s="33" t="s">
        <v>117</v>
      </c>
      <c r="BW27" s="33" t="str">
        <f t="shared" si="6"/>
        <v>Oui</v>
      </c>
      <c r="BX27" s="33" t="str">
        <f t="shared" si="6"/>
        <v>Oui</v>
      </c>
      <c r="BY27" s="33" t="s">
        <v>289</v>
      </c>
      <c r="BZ27" s="33" t="s">
        <v>289</v>
      </c>
      <c r="CA27" s="33" t="s">
        <v>289</v>
      </c>
      <c r="CB27" s="33" t="s">
        <v>289</v>
      </c>
      <c r="CC27" s="33" t="s">
        <v>289</v>
      </c>
      <c r="CD27" s="33" t="s">
        <v>289</v>
      </c>
      <c r="CE27" s="33" t="s">
        <v>289</v>
      </c>
      <c r="CF27" s="33" t="s">
        <v>289</v>
      </c>
      <c r="CG27" s="33" t="s">
        <v>289</v>
      </c>
      <c r="CH27" s="33" t="s">
        <v>289</v>
      </c>
      <c r="CI27" s="33" t="s">
        <v>289</v>
      </c>
      <c r="CJ27" s="33" t="s">
        <v>289</v>
      </c>
      <c r="CK27" s="33" t="s">
        <v>289</v>
      </c>
      <c r="CL27" s="33" t="s">
        <v>289</v>
      </c>
      <c r="CM27" s="33" t="s">
        <v>289</v>
      </c>
      <c r="CN27" s="33" t="s">
        <v>289</v>
      </c>
      <c r="CO27" s="33" t="s">
        <v>289</v>
      </c>
      <c r="CP27" s="33" t="s">
        <v>289</v>
      </c>
      <c r="CQ27" s="33" t="s">
        <v>289</v>
      </c>
      <c r="CR27" s="33" t="s">
        <v>289</v>
      </c>
      <c r="CS27" s="33" t="s">
        <v>289</v>
      </c>
      <c r="CT27" s="33" t="s">
        <v>289</v>
      </c>
      <c r="CU27" s="33" t="s">
        <v>289</v>
      </c>
      <c r="CV27" s="33" t="s">
        <v>289</v>
      </c>
      <c r="CW27" s="33" t="s">
        <v>289</v>
      </c>
      <c r="CX27" s="33" t="s">
        <v>289</v>
      </c>
      <c r="CY27" s="33" t="s">
        <v>289</v>
      </c>
      <c r="CZ27" s="33" t="s">
        <v>289</v>
      </c>
      <c r="DA27" s="33" t="s">
        <v>289</v>
      </c>
      <c r="DB27" s="33" t="s">
        <v>289</v>
      </c>
      <c r="DC27" s="33" t="s">
        <v>289</v>
      </c>
      <c r="DD27" s="33"/>
      <c r="DE27" s="33"/>
      <c r="DF27" s="33" t="s">
        <v>289</v>
      </c>
      <c r="DG27" s="33" t="s">
        <v>289</v>
      </c>
      <c r="DH27" s="33" t="s">
        <v>112</v>
      </c>
      <c r="DI27" s="33" t="s">
        <v>112</v>
      </c>
      <c r="DJ27" s="33" t="s">
        <v>112</v>
      </c>
      <c r="DK27" s="33" t="s">
        <v>112</v>
      </c>
      <c r="DL27" s="33" t="s">
        <v>117</v>
      </c>
      <c r="DM27" s="33" t="s">
        <v>117</v>
      </c>
      <c r="DN27" s="33" t="s">
        <v>112</v>
      </c>
      <c r="DO27" s="33" t="s">
        <v>289</v>
      </c>
      <c r="DP27" s="33" t="s">
        <v>289</v>
      </c>
      <c r="DQ27" s="34" t="s">
        <v>289</v>
      </c>
      <c r="DR27" s="33" t="s">
        <v>289</v>
      </c>
      <c r="DS27" s="33" t="s">
        <v>289</v>
      </c>
      <c r="DT27" s="33" t="s">
        <v>289</v>
      </c>
      <c r="DU27" s="33" t="s">
        <v>289</v>
      </c>
      <c r="DV27" s="33" t="s">
        <v>289</v>
      </c>
      <c r="DW27" s="33" t="str">
        <f t="shared" si="2"/>
        <v/>
      </c>
      <c r="DX27" s="33" t="s">
        <v>289</v>
      </c>
      <c r="DY27" s="33" t="s">
        <v>289</v>
      </c>
      <c r="DZ27" s="33" t="s">
        <v>289</v>
      </c>
      <c r="EA27" s="33" t="s">
        <v>289</v>
      </c>
      <c r="EB27" s="33" t="s">
        <v>289</v>
      </c>
      <c r="EC27" s="33" t="s">
        <v>289</v>
      </c>
      <c r="ED27" s="33" t="s">
        <v>289</v>
      </c>
      <c r="EE27" s="33" t="s">
        <v>289</v>
      </c>
      <c r="EF27" s="33" t="s">
        <v>289</v>
      </c>
      <c r="EG27" s="33" t="s">
        <v>289</v>
      </c>
      <c r="EH27" s="33" t="s">
        <v>289</v>
      </c>
      <c r="EI27" s="33" t="s">
        <v>289</v>
      </c>
      <c r="EJ27" s="33" t="s">
        <v>289</v>
      </c>
      <c r="EK27" s="33" t="s">
        <v>289</v>
      </c>
      <c r="EL27" s="33" t="s">
        <v>2919</v>
      </c>
      <c r="EM27" s="33">
        <v>147</v>
      </c>
    </row>
    <row r="28" spans="1:143" x14ac:dyDescent="0.35">
      <c r="A28" s="33" t="s">
        <v>2989</v>
      </c>
      <c r="B28" s="33" t="s">
        <v>198</v>
      </c>
      <c r="C28" s="33" t="s">
        <v>201</v>
      </c>
      <c r="D28" s="33" t="s">
        <v>205</v>
      </c>
      <c r="E28" s="34" t="s">
        <v>3246</v>
      </c>
      <c r="F28" s="34" t="s">
        <v>2609</v>
      </c>
      <c r="G28" s="33" t="s">
        <v>2361</v>
      </c>
      <c r="H28" s="33">
        <v>3</v>
      </c>
      <c r="I28" s="33" t="s">
        <v>2327</v>
      </c>
      <c r="J28" s="33">
        <v>1</v>
      </c>
      <c r="K28" s="33">
        <v>0</v>
      </c>
      <c r="L28" s="33">
        <v>120</v>
      </c>
      <c r="M28" s="33">
        <v>103.846153846153</v>
      </c>
      <c r="N28" s="33">
        <v>130.434782608695</v>
      </c>
      <c r="O28" s="33">
        <v>82.758620689655103</v>
      </c>
      <c r="P28" s="33">
        <v>187.5</v>
      </c>
      <c r="Q28" s="33">
        <v>375</v>
      </c>
      <c r="R28" s="33">
        <v>600</v>
      </c>
      <c r="S28" s="33" t="s">
        <v>176</v>
      </c>
      <c r="T28" s="33" t="s">
        <v>176</v>
      </c>
      <c r="U28" s="33" t="s">
        <v>176</v>
      </c>
      <c r="V28" s="33" t="s">
        <v>176</v>
      </c>
      <c r="W28" s="33" t="s">
        <v>176</v>
      </c>
      <c r="X28" s="33" t="s">
        <v>176</v>
      </c>
      <c r="Y28" s="33" t="s">
        <v>176</v>
      </c>
      <c r="Z28" s="33" t="s">
        <v>176</v>
      </c>
      <c r="AA28" s="33" t="s">
        <v>2328</v>
      </c>
      <c r="AB28" s="33" t="s">
        <v>2350</v>
      </c>
      <c r="AC28" s="33">
        <v>1</v>
      </c>
      <c r="AD28" s="33">
        <v>0</v>
      </c>
      <c r="AE28" s="33">
        <v>0</v>
      </c>
      <c r="AF28" s="33">
        <v>0</v>
      </c>
      <c r="AG28" s="33">
        <v>0</v>
      </c>
      <c r="AH28" s="33">
        <v>0</v>
      </c>
      <c r="AI28" s="33">
        <v>0</v>
      </c>
      <c r="AJ28" s="33">
        <v>0</v>
      </c>
      <c r="AK28" s="33">
        <v>0</v>
      </c>
      <c r="AL28" s="33">
        <v>0</v>
      </c>
      <c r="AM28" s="33" t="s">
        <v>135</v>
      </c>
      <c r="AN28" s="33" t="s">
        <v>2331</v>
      </c>
      <c r="AO28" s="33" t="s">
        <v>117</v>
      </c>
      <c r="AP28" s="33" t="s">
        <v>289</v>
      </c>
      <c r="AQ28" s="33" t="s">
        <v>289</v>
      </c>
      <c r="AR28" s="33" t="s">
        <v>289</v>
      </c>
      <c r="AS28" s="33" t="s">
        <v>289</v>
      </c>
      <c r="AT28" s="33" t="s">
        <v>289</v>
      </c>
      <c r="AU28" s="33" t="s">
        <v>289</v>
      </c>
      <c r="AV28" s="33" t="s">
        <v>289</v>
      </c>
      <c r="AW28" s="33" t="s">
        <v>289</v>
      </c>
      <c r="AX28" s="33" t="s">
        <v>289</v>
      </c>
      <c r="AY28" s="33" t="s">
        <v>289</v>
      </c>
      <c r="AZ28" s="33" t="s">
        <v>289</v>
      </c>
      <c r="BA28" s="33" t="s">
        <v>289</v>
      </c>
      <c r="BB28" s="33" t="s">
        <v>289</v>
      </c>
      <c r="BC28" s="33" t="s">
        <v>289</v>
      </c>
      <c r="BD28" s="33" t="s">
        <v>289</v>
      </c>
      <c r="BE28" s="33" t="s">
        <v>289</v>
      </c>
      <c r="BF28" s="33" t="s">
        <v>289</v>
      </c>
      <c r="BG28" s="33" t="s">
        <v>289</v>
      </c>
      <c r="BH28" s="33" t="s">
        <v>289</v>
      </c>
      <c r="BI28" s="33" t="s">
        <v>289</v>
      </c>
      <c r="BJ28" s="33" t="s">
        <v>289</v>
      </c>
      <c r="BK28" s="33" t="s">
        <v>289</v>
      </c>
      <c r="BL28" s="33" t="s">
        <v>289</v>
      </c>
      <c r="BM28" s="33" t="s">
        <v>289</v>
      </c>
      <c r="BN28" s="33" t="s">
        <v>289</v>
      </c>
      <c r="BO28" s="33" t="s">
        <v>289</v>
      </c>
      <c r="BP28" s="33" t="s">
        <v>289</v>
      </c>
      <c r="BQ28" s="33" t="s">
        <v>289</v>
      </c>
      <c r="BR28" s="33" t="s">
        <v>112</v>
      </c>
      <c r="BS28" s="33" t="s">
        <v>201</v>
      </c>
      <c r="BT28" s="33" t="s">
        <v>205</v>
      </c>
      <c r="BU28" s="33" t="s">
        <v>117</v>
      </c>
      <c r="BV28" s="33" t="s">
        <v>140</v>
      </c>
      <c r="BW28" s="33" t="str">
        <f t="shared" si="6"/>
        <v>Oui</v>
      </c>
      <c r="BX28" s="33" t="str">
        <f t="shared" si="6"/>
        <v>Oui</v>
      </c>
      <c r="BY28" s="33" t="s">
        <v>289</v>
      </c>
      <c r="BZ28" s="33" t="s">
        <v>289</v>
      </c>
      <c r="CA28" s="33" t="s">
        <v>289</v>
      </c>
      <c r="CB28" s="33" t="s">
        <v>289</v>
      </c>
      <c r="CC28" s="33" t="s">
        <v>289</v>
      </c>
      <c r="CD28" s="33" t="s">
        <v>289</v>
      </c>
      <c r="CE28" s="33" t="s">
        <v>289</v>
      </c>
      <c r="CF28" s="33" t="s">
        <v>289</v>
      </c>
      <c r="CG28" s="33" t="s">
        <v>289</v>
      </c>
      <c r="CH28" s="33" t="s">
        <v>289</v>
      </c>
      <c r="CI28" s="33" t="s">
        <v>289</v>
      </c>
      <c r="CJ28" s="33" t="s">
        <v>289</v>
      </c>
      <c r="CK28" s="33" t="s">
        <v>289</v>
      </c>
      <c r="CL28" s="33" t="s">
        <v>289</v>
      </c>
      <c r="CM28" s="33" t="s">
        <v>289</v>
      </c>
      <c r="CN28" s="33" t="s">
        <v>289</v>
      </c>
      <c r="CO28" s="33" t="s">
        <v>289</v>
      </c>
      <c r="CP28" s="33" t="s">
        <v>289</v>
      </c>
      <c r="CQ28" s="33" t="s">
        <v>289</v>
      </c>
      <c r="CR28" s="33" t="s">
        <v>289</v>
      </c>
      <c r="CS28" s="33" t="s">
        <v>289</v>
      </c>
      <c r="CT28" s="33" t="s">
        <v>289</v>
      </c>
      <c r="CU28" s="33" t="s">
        <v>289</v>
      </c>
      <c r="CV28" s="33" t="s">
        <v>289</v>
      </c>
      <c r="CW28" s="33" t="s">
        <v>289</v>
      </c>
      <c r="CX28" s="33" t="s">
        <v>289</v>
      </c>
      <c r="CY28" s="33" t="s">
        <v>289</v>
      </c>
      <c r="CZ28" s="33" t="s">
        <v>289</v>
      </c>
      <c r="DA28" s="33" t="s">
        <v>289</v>
      </c>
      <c r="DB28" s="33" t="s">
        <v>289</v>
      </c>
      <c r="DC28" s="33" t="s">
        <v>289</v>
      </c>
      <c r="DD28" s="33"/>
      <c r="DE28" s="33"/>
      <c r="DF28" s="33" t="s">
        <v>289</v>
      </c>
      <c r="DG28" s="33" t="s">
        <v>289</v>
      </c>
      <c r="DH28" s="33" t="s">
        <v>112</v>
      </c>
      <c r="DI28" s="33" t="s">
        <v>112</v>
      </c>
      <c r="DJ28" s="33" t="s">
        <v>112</v>
      </c>
      <c r="DK28" s="33" t="s">
        <v>112</v>
      </c>
      <c r="DL28" s="33" t="s">
        <v>117</v>
      </c>
      <c r="DM28" s="33" t="s">
        <v>117</v>
      </c>
      <c r="DN28" s="33" t="s">
        <v>112</v>
      </c>
      <c r="DO28" s="33" t="s">
        <v>289</v>
      </c>
      <c r="DP28" s="33" t="s">
        <v>289</v>
      </c>
      <c r="DQ28" s="34" t="s">
        <v>289</v>
      </c>
      <c r="DR28" s="33" t="s">
        <v>289</v>
      </c>
      <c r="DS28" s="33" t="s">
        <v>289</v>
      </c>
      <c r="DT28" s="33" t="s">
        <v>289</v>
      </c>
      <c r="DU28" s="33" t="s">
        <v>289</v>
      </c>
      <c r="DV28" s="33" t="s">
        <v>289</v>
      </c>
      <c r="DW28" s="33" t="str">
        <f t="shared" si="2"/>
        <v/>
      </c>
      <c r="DX28" s="33" t="s">
        <v>289</v>
      </c>
      <c r="DY28" s="33" t="s">
        <v>289</v>
      </c>
      <c r="DZ28" s="33" t="s">
        <v>289</v>
      </c>
      <c r="EA28" s="33" t="s">
        <v>289</v>
      </c>
      <c r="EB28" s="33" t="s">
        <v>289</v>
      </c>
      <c r="EC28" s="33" t="s">
        <v>289</v>
      </c>
      <c r="ED28" s="33" t="s">
        <v>289</v>
      </c>
      <c r="EE28" s="33" t="s">
        <v>289</v>
      </c>
      <c r="EF28" s="33" t="s">
        <v>289</v>
      </c>
      <c r="EG28" s="33" t="s">
        <v>289</v>
      </c>
      <c r="EH28" s="33" t="s">
        <v>289</v>
      </c>
      <c r="EI28" s="33" t="s">
        <v>289</v>
      </c>
      <c r="EJ28" s="33" t="s">
        <v>289</v>
      </c>
      <c r="EK28" s="33" t="s">
        <v>289</v>
      </c>
      <c r="EL28" s="33" t="s">
        <v>2989</v>
      </c>
      <c r="EM28" s="33">
        <v>146</v>
      </c>
    </row>
    <row r="29" spans="1:143" x14ac:dyDescent="0.35">
      <c r="A29" s="33" t="s">
        <v>3029</v>
      </c>
      <c r="B29" s="33" t="s">
        <v>198</v>
      </c>
      <c r="C29" s="33" t="s">
        <v>201</v>
      </c>
      <c r="D29" s="33" t="s">
        <v>205</v>
      </c>
      <c r="E29" s="34" t="s">
        <v>3246</v>
      </c>
      <c r="F29" s="34" t="s">
        <v>2609</v>
      </c>
      <c r="G29" s="33" t="s">
        <v>2361</v>
      </c>
      <c r="H29" s="33">
        <v>3</v>
      </c>
      <c r="I29" s="33" t="s">
        <v>2327</v>
      </c>
      <c r="J29" s="33">
        <v>0</v>
      </c>
      <c r="K29" s="33">
        <v>1</v>
      </c>
      <c r="L29" s="33" t="s">
        <v>176</v>
      </c>
      <c r="M29" s="33" t="s">
        <v>176</v>
      </c>
      <c r="N29" s="33" t="s">
        <v>176</v>
      </c>
      <c r="O29" s="33" t="s">
        <v>176</v>
      </c>
      <c r="P29" s="33" t="s">
        <v>176</v>
      </c>
      <c r="Q29" s="33" t="s">
        <v>176</v>
      </c>
      <c r="R29" s="33" t="s">
        <v>176</v>
      </c>
      <c r="S29" s="33">
        <v>25</v>
      </c>
      <c r="T29" s="33">
        <v>25</v>
      </c>
      <c r="U29" s="33">
        <v>25</v>
      </c>
      <c r="V29" s="33">
        <v>50</v>
      </c>
      <c r="W29" s="33">
        <v>25</v>
      </c>
      <c r="X29" s="33">
        <v>50</v>
      </c>
      <c r="Y29" s="33">
        <v>100</v>
      </c>
      <c r="Z29" s="33" t="s">
        <v>176</v>
      </c>
      <c r="AA29" s="33" t="s">
        <v>2328</v>
      </c>
      <c r="AB29" s="33" t="s">
        <v>2350</v>
      </c>
      <c r="AC29" s="33">
        <v>1</v>
      </c>
      <c r="AD29" s="33">
        <v>0</v>
      </c>
      <c r="AE29" s="33">
        <v>0</v>
      </c>
      <c r="AF29" s="33">
        <v>0</v>
      </c>
      <c r="AG29" s="33">
        <v>0</v>
      </c>
      <c r="AH29" s="33">
        <v>0</v>
      </c>
      <c r="AI29" s="33">
        <v>0</v>
      </c>
      <c r="AJ29" s="33">
        <v>0</v>
      </c>
      <c r="AK29" s="33">
        <v>0</v>
      </c>
      <c r="AL29" s="33">
        <v>0</v>
      </c>
      <c r="AM29" s="33" t="s">
        <v>155</v>
      </c>
      <c r="AN29" s="33" t="s">
        <v>2331</v>
      </c>
      <c r="AO29" s="33" t="s">
        <v>289</v>
      </c>
      <c r="AP29" s="33" t="s">
        <v>289</v>
      </c>
      <c r="AQ29" s="33" t="s">
        <v>289</v>
      </c>
      <c r="AR29" s="33" t="s">
        <v>289</v>
      </c>
      <c r="AS29" s="33" t="s">
        <v>289</v>
      </c>
      <c r="AT29" s="33" t="s">
        <v>289</v>
      </c>
      <c r="AU29" s="33" t="s">
        <v>289</v>
      </c>
      <c r="AV29" s="33" t="s">
        <v>289</v>
      </c>
      <c r="AW29" s="33" t="s">
        <v>289</v>
      </c>
      <c r="AX29" s="33" t="s">
        <v>289</v>
      </c>
      <c r="AY29" s="33" t="s">
        <v>289</v>
      </c>
      <c r="AZ29" s="33" t="s">
        <v>289</v>
      </c>
      <c r="BA29" s="33" t="s">
        <v>289</v>
      </c>
      <c r="BB29" s="33" t="s">
        <v>289</v>
      </c>
      <c r="BC29" s="33" t="s">
        <v>289</v>
      </c>
      <c r="BD29" s="33" t="s">
        <v>289</v>
      </c>
      <c r="BE29" s="33" t="s">
        <v>289</v>
      </c>
      <c r="BF29" s="33" t="s">
        <v>289</v>
      </c>
      <c r="BG29" s="33" t="s">
        <v>289</v>
      </c>
      <c r="BH29" s="33" t="s">
        <v>289</v>
      </c>
      <c r="BI29" s="33" t="s">
        <v>289</v>
      </c>
      <c r="BJ29" s="33" t="s">
        <v>289</v>
      </c>
      <c r="BK29" s="33" t="s">
        <v>289</v>
      </c>
      <c r="BL29" s="33" t="s">
        <v>289</v>
      </c>
      <c r="BM29" s="33" t="s">
        <v>289</v>
      </c>
      <c r="BN29" s="33" t="s">
        <v>289</v>
      </c>
      <c r="BO29" s="33" t="s">
        <v>289</v>
      </c>
      <c r="BP29" s="33" t="s">
        <v>289</v>
      </c>
      <c r="BQ29" s="33" t="s">
        <v>289</v>
      </c>
      <c r="BR29" s="33" t="s">
        <v>289</v>
      </c>
      <c r="BS29" s="33" t="s">
        <v>289</v>
      </c>
      <c r="BT29" s="33" t="s">
        <v>289</v>
      </c>
      <c r="BU29" s="33" t="s">
        <v>289</v>
      </c>
      <c r="BV29" s="33" t="s">
        <v>289</v>
      </c>
      <c r="BW29" s="33"/>
      <c r="BX29" s="33"/>
      <c r="BY29" s="33" t="s">
        <v>117</v>
      </c>
      <c r="BZ29" s="33" t="s">
        <v>289</v>
      </c>
      <c r="CA29" s="33" t="s">
        <v>289</v>
      </c>
      <c r="CB29" s="33" t="s">
        <v>289</v>
      </c>
      <c r="CC29" s="33" t="s">
        <v>289</v>
      </c>
      <c r="CD29" s="33" t="s">
        <v>289</v>
      </c>
      <c r="CE29" s="33" t="s">
        <v>289</v>
      </c>
      <c r="CF29" s="33" t="s">
        <v>289</v>
      </c>
      <c r="CG29" s="33" t="s">
        <v>289</v>
      </c>
      <c r="CH29" s="33" t="s">
        <v>289</v>
      </c>
      <c r="CI29" s="33" t="s">
        <v>289</v>
      </c>
      <c r="CJ29" s="33" t="s">
        <v>289</v>
      </c>
      <c r="CK29" s="33" t="s">
        <v>289</v>
      </c>
      <c r="CL29" s="33" t="s">
        <v>289</v>
      </c>
      <c r="CM29" s="33" t="s">
        <v>289</v>
      </c>
      <c r="CN29" s="33" t="s">
        <v>289</v>
      </c>
      <c r="CO29" s="33" t="s">
        <v>289</v>
      </c>
      <c r="CP29" s="33" t="s">
        <v>289</v>
      </c>
      <c r="CQ29" s="33" t="s">
        <v>289</v>
      </c>
      <c r="CR29" s="33" t="s">
        <v>289</v>
      </c>
      <c r="CS29" s="33" t="s">
        <v>289</v>
      </c>
      <c r="CT29" s="33" t="s">
        <v>289</v>
      </c>
      <c r="CU29" s="33" t="s">
        <v>289</v>
      </c>
      <c r="CV29" s="33" t="s">
        <v>289</v>
      </c>
      <c r="CW29" s="33" t="s">
        <v>289</v>
      </c>
      <c r="CX29" s="33" t="s">
        <v>289</v>
      </c>
      <c r="CY29" s="33" t="s">
        <v>289</v>
      </c>
      <c r="CZ29" s="33" t="s">
        <v>289</v>
      </c>
      <c r="DA29" s="33" t="s">
        <v>112</v>
      </c>
      <c r="DB29" s="33" t="s">
        <v>201</v>
      </c>
      <c r="DC29" s="33" t="s">
        <v>205</v>
      </c>
      <c r="DD29" s="33" t="str">
        <f>IF(DB29=C29,"Oui","Non")</f>
        <v>Oui</v>
      </c>
      <c r="DE29" s="33" t="str">
        <f>IF(DC29=D29,"Oui","Non")</f>
        <v>Oui</v>
      </c>
      <c r="DF29" s="33" t="s">
        <v>117</v>
      </c>
      <c r="DG29" s="33" t="s">
        <v>117</v>
      </c>
      <c r="DH29" s="33" t="s">
        <v>289</v>
      </c>
      <c r="DI29" s="33" t="s">
        <v>289</v>
      </c>
      <c r="DJ29" s="33" t="s">
        <v>289</v>
      </c>
      <c r="DK29" s="33" t="s">
        <v>289</v>
      </c>
      <c r="DL29" s="33" t="s">
        <v>289</v>
      </c>
      <c r="DM29" s="33" t="s">
        <v>289</v>
      </c>
      <c r="DN29" s="33" t="s">
        <v>289</v>
      </c>
      <c r="DO29" s="33" t="s">
        <v>112</v>
      </c>
      <c r="DP29" s="33" t="s">
        <v>112</v>
      </c>
      <c r="DQ29" s="34" t="s">
        <v>112</v>
      </c>
      <c r="DR29" s="33" t="s">
        <v>112</v>
      </c>
      <c r="DS29" s="33" t="s">
        <v>112</v>
      </c>
      <c r="DT29" s="33" t="s">
        <v>112</v>
      </c>
      <c r="DU29" s="33" t="s">
        <v>112</v>
      </c>
      <c r="DV29" s="33" t="s">
        <v>289</v>
      </c>
      <c r="DW29" s="33" t="str">
        <f t="shared" si="2"/>
        <v/>
      </c>
      <c r="DX29" s="33" t="s">
        <v>289</v>
      </c>
      <c r="DY29" s="33" t="s">
        <v>289</v>
      </c>
      <c r="DZ29" s="33" t="s">
        <v>289</v>
      </c>
      <c r="EA29" s="33" t="s">
        <v>289</v>
      </c>
      <c r="EB29" s="33" t="s">
        <v>289</v>
      </c>
      <c r="EC29" s="33" t="s">
        <v>289</v>
      </c>
      <c r="ED29" s="33" t="s">
        <v>289</v>
      </c>
      <c r="EE29" s="33" t="s">
        <v>289</v>
      </c>
      <c r="EF29" s="33" t="s">
        <v>289</v>
      </c>
      <c r="EG29" s="33" t="s">
        <v>289</v>
      </c>
      <c r="EH29" s="33" t="s">
        <v>289</v>
      </c>
      <c r="EI29" s="33" t="s">
        <v>289</v>
      </c>
      <c r="EJ29" s="33" t="s">
        <v>289</v>
      </c>
      <c r="EK29" s="33" t="s">
        <v>289</v>
      </c>
      <c r="EL29" s="33" t="s">
        <v>3029</v>
      </c>
      <c r="EM29" s="33">
        <v>140</v>
      </c>
    </row>
    <row r="30" spans="1:143" x14ac:dyDescent="0.35">
      <c r="A30" s="33" t="s">
        <v>2493</v>
      </c>
      <c r="B30" s="33" t="s">
        <v>166</v>
      </c>
      <c r="C30" s="33" t="s">
        <v>126</v>
      </c>
      <c r="D30" s="33" t="s">
        <v>169</v>
      </c>
      <c r="E30" s="34" t="s">
        <v>171</v>
      </c>
      <c r="F30" s="34" t="s">
        <v>2492</v>
      </c>
      <c r="G30" s="33" t="s">
        <v>2361</v>
      </c>
      <c r="H30" s="33">
        <v>4</v>
      </c>
      <c r="I30" s="33" t="s">
        <v>2327</v>
      </c>
      <c r="J30" s="33">
        <v>1</v>
      </c>
      <c r="K30" s="33">
        <v>0</v>
      </c>
      <c r="L30" s="33">
        <v>125</v>
      </c>
      <c r="M30" s="33">
        <v>96.153846153846104</v>
      </c>
      <c r="N30" s="33">
        <v>108.695652173913</v>
      </c>
      <c r="O30" s="33">
        <v>86.2068965517241</v>
      </c>
      <c r="P30" s="33">
        <v>250</v>
      </c>
      <c r="Q30" s="33">
        <v>312.5</v>
      </c>
      <c r="R30" s="33">
        <v>600</v>
      </c>
      <c r="S30" s="33" t="s">
        <v>176</v>
      </c>
      <c r="T30" s="33" t="s">
        <v>176</v>
      </c>
      <c r="U30" s="33" t="s">
        <v>176</v>
      </c>
      <c r="V30" s="33" t="s">
        <v>176</v>
      </c>
      <c r="W30" s="33" t="s">
        <v>176</v>
      </c>
      <c r="X30" s="33" t="s">
        <v>176</v>
      </c>
      <c r="Y30" s="33" t="s">
        <v>176</v>
      </c>
      <c r="Z30" s="33" t="s">
        <v>176</v>
      </c>
      <c r="AA30" s="33" t="s">
        <v>2328</v>
      </c>
      <c r="AB30" s="33" t="s">
        <v>2350</v>
      </c>
      <c r="AC30" s="33">
        <v>1</v>
      </c>
      <c r="AD30" s="33">
        <v>0</v>
      </c>
      <c r="AE30" s="33">
        <v>1</v>
      </c>
      <c r="AF30" s="33">
        <v>0</v>
      </c>
      <c r="AG30" s="33">
        <v>0</v>
      </c>
      <c r="AH30" s="33">
        <v>0</v>
      </c>
      <c r="AI30" s="33">
        <v>0</v>
      </c>
      <c r="AJ30" s="33">
        <v>0</v>
      </c>
      <c r="AK30" s="33">
        <v>0</v>
      </c>
      <c r="AL30" s="33">
        <v>0</v>
      </c>
      <c r="AM30" s="33" t="s">
        <v>116</v>
      </c>
      <c r="AN30" s="33" t="s">
        <v>2342</v>
      </c>
      <c r="AO30" s="33" t="s">
        <v>117</v>
      </c>
      <c r="AP30" s="33" t="s">
        <v>289</v>
      </c>
      <c r="AQ30" s="33" t="s">
        <v>289</v>
      </c>
      <c r="AR30" s="33" t="s">
        <v>289</v>
      </c>
      <c r="AS30" s="33" t="s">
        <v>289</v>
      </c>
      <c r="AT30" s="33" t="s">
        <v>289</v>
      </c>
      <c r="AU30" s="33" t="s">
        <v>289</v>
      </c>
      <c r="AV30" s="33" t="s">
        <v>289</v>
      </c>
      <c r="AW30" s="33" t="s">
        <v>289</v>
      </c>
      <c r="AX30" s="33" t="s">
        <v>289</v>
      </c>
      <c r="AY30" s="33" t="s">
        <v>289</v>
      </c>
      <c r="AZ30" s="33" t="s">
        <v>289</v>
      </c>
      <c r="BA30" s="33" t="s">
        <v>289</v>
      </c>
      <c r="BB30" s="33" t="s">
        <v>289</v>
      </c>
      <c r="BC30" s="33" t="s">
        <v>289</v>
      </c>
      <c r="BD30" s="33" t="s">
        <v>289</v>
      </c>
      <c r="BE30" s="33" t="s">
        <v>289</v>
      </c>
      <c r="BF30" s="33" t="s">
        <v>289</v>
      </c>
      <c r="BG30" s="33" t="s">
        <v>289</v>
      </c>
      <c r="BH30" s="33" t="s">
        <v>289</v>
      </c>
      <c r="BI30" s="33" t="s">
        <v>289</v>
      </c>
      <c r="BJ30" s="33" t="s">
        <v>289</v>
      </c>
      <c r="BK30" s="33" t="s">
        <v>289</v>
      </c>
      <c r="BL30" s="33" t="s">
        <v>289</v>
      </c>
      <c r="BM30" s="33" t="s">
        <v>289</v>
      </c>
      <c r="BN30" s="33" t="s">
        <v>289</v>
      </c>
      <c r="BO30" s="33" t="s">
        <v>289</v>
      </c>
      <c r="BP30" s="33" t="s">
        <v>289</v>
      </c>
      <c r="BQ30" s="33" t="s">
        <v>289</v>
      </c>
      <c r="BR30" s="33" t="s">
        <v>112</v>
      </c>
      <c r="BS30" s="33" t="s">
        <v>126</v>
      </c>
      <c r="BT30" s="33" t="s">
        <v>169</v>
      </c>
      <c r="BU30" s="33" t="s">
        <v>117</v>
      </c>
      <c r="BV30" s="33" t="s">
        <v>112</v>
      </c>
      <c r="BW30" s="33" t="str">
        <f t="shared" ref="BW30:BX33" si="7">IF(BS30=C30,"Oui","Non")</f>
        <v>Oui</v>
      </c>
      <c r="BX30" s="33" t="str">
        <f t="shared" si="7"/>
        <v>Oui</v>
      </c>
      <c r="BY30" s="33" t="s">
        <v>289</v>
      </c>
      <c r="BZ30" s="33" t="s">
        <v>289</v>
      </c>
      <c r="CA30" s="33" t="s">
        <v>289</v>
      </c>
      <c r="CB30" s="33" t="s">
        <v>289</v>
      </c>
      <c r="CC30" s="33" t="s">
        <v>289</v>
      </c>
      <c r="CD30" s="33" t="s">
        <v>289</v>
      </c>
      <c r="CE30" s="33" t="s">
        <v>289</v>
      </c>
      <c r="CF30" s="33" t="s">
        <v>289</v>
      </c>
      <c r="CG30" s="33" t="s">
        <v>289</v>
      </c>
      <c r="CH30" s="33" t="s">
        <v>289</v>
      </c>
      <c r="CI30" s="33" t="s">
        <v>289</v>
      </c>
      <c r="CJ30" s="33" t="s">
        <v>289</v>
      </c>
      <c r="CK30" s="33" t="s">
        <v>289</v>
      </c>
      <c r="CL30" s="33" t="s">
        <v>289</v>
      </c>
      <c r="CM30" s="33" t="s">
        <v>289</v>
      </c>
      <c r="CN30" s="33" t="s">
        <v>289</v>
      </c>
      <c r="CO30" s="33" t="s">
        <v>289</v>
      </c>
      <c r="CP30" s="33" t="s">
        <v>289</v>
      </c>
      <c r="CQ30" s="33" t="s">
        <v>289</v>
      </c>
      <c r="CR30" s="33" t="s">
        <v>289</v>
      </c>
      <c r="CS30" s="33" t="s">
        <v>289</v>
      </c>
      <c r="CT30" s="33" t="s">
        <v>289</v>
      </c>
      <c r="CU30" s="33" t="s">
        <v>289</v>
      </c>
      <c r="CV30" s="33" t="s">
        <v>289</v>
      </c>
      <c r="CW30" s="33" t="s">
        <v>289</v>
      </c>
      <c r="CX30" s="33" t="s">
        <v>289</v>
      </c>
      <c r="CY30" s="33" t="s">
        <v>289</v>
      </c>
      <c r="CZ30" s="33" t="s">
        <v>289</v>
      </c>
      <c r="DA30" s="33" t="s">
        <v>289</v>
      </c>
      <c r="DB30" s="33" t="s">
        <v>289</v>
      </c>
      <c r="DC30" s="33" t="s">
        <v>289</v>
      </c>
      <c r="DD30" s="33"/>
      <c r="DE30" s="33"/>
      <c r="DF30" s="33" t="s">
        <v>289</v>
      </c>
      <c r="DG30" s="33" t="s">
        <v>289</v>
      </c>
      <c r="DH30" s="33" t="s">
        <v>117</v>
      </c>
      <c r="DI30" s="33" t="s">
        <v>112</v>
      </c>
      <c r="DJ30" s="33" t="s">
        <v>112</v>
      </c>
      <c r="DK30" s="33" t="s">
        <v>112</v>
      </c>
      <c r="DL30" s="33" t="s">
        <v>117</v>
      </c>
      <c r="DM30" s="33" t="s">
        <v>112</v>
      </c>
      <c r="DN30" s="33" t="s">
        <v>112</v>
      </c>
      <c r="DO30" s="33" t="s">
        <v>289</v>
      </c>
      <c r="DP30" s="33" t="s">
        <v>289</v>
      </c>
      <c r="DQ30" s="34" t="s">
        <v>289</v>
      </c>
      <c r="DR30" s="33" t="s">
        <v>289</v>
      </c>
      <c r="DS30" s="33" t="s">
        <v>289</v>
      </c>
      <c r="DT30" s="33" t="s">
        <v>289</v>
      </c>
      <c r="DU30" s="33" t="s">
        <v>289</v>
      </c>
      <c r="DV30" s="33" t="s">
        <v>289</v>
      </c>
      <c r="DW30" s="33" t="str">
        <f t="shared" si="2"/>
        <v/>
      </c>
      <c r="DX30" s="33" t="s">
        <v>289</v>
      </c>
      <c r="DY30" s="33" t="s">
        <v>289</v>
      </c>
      <c r="DZ30" s="33" t="s">
        <v>289</v>
      </c>
      <c r="EA30" s="33" t="s">
        <v>289</v>
      </c>
      <c r="EB30" s="33" t="s">
        <v>289</v>
      </c>
      <c r="EC30" s="33" t="s">
        <v>289</v>
      </c>
      <c r="ED30" s="33" t="s">
        <v>289</v>
      </c>
      <c r="EE30" s="33" t="s">
        <v>289</v>
      </c>
      <c r="EF30" s="33" t="s">
        <v>289</v>
      </c>
      <c r="EG30" s="33" t="s">
        <v>289</v>
      </c>
      <c r="EH30" s="33" t="s">
        <v>289</v>
      </c>
      <c r="EI30" s="33" t="s">
        <v>289</v>
      </c>
      <c r="EJ30" s="33" t="s">
        <v>289</v>
      </c>
      <c r="EK30" s="33" t="s">
        <v>289</v>
      </c>
      <c r="EL30" s="33" t="s">
        <v>2493</v>
      </c>
      <c r="EM30" s="33">
        <v>112</v>
      </c>
    </row>
    <row r="31" spans="1:143" x14ac:dyDescent="0.35">
      <c r="A31" s="33" t="s">
        <v>2571</v>
      </c>
      <c r="B31" s="33" t="s">
        <v>166</v>
      </c>
      <c r="C31" s="33" t="s">
        <v>126</v>
      </c>
      <c r="D31" s="33" t="s">
        <v>169</v>
      </c>
      <c r="E31" s="34" t="s">
        <v>171</v>
      </c>
      <c r="F31" s="34" t="s">
        <v>2492</v>
      </c>
      <c r="G31" s="33" t="s">
        <v>2361</v>
      </c>
      <c r="H31" s="33">
        <v>4</v>
      </c>
      <c r="I31" s="33" t="s">
        <v>2327</v>
      </c>
      <c r="J31" s="33">
        <v>1</v>
      </c>
      <c r="K31" s="33">
        <v>0</v>
      </c>
      <c r="L31" s="33">
        <v>87.5</v>
      </c>
      <c r="M31" s="33">
        <v>96.153846153846104</v>
      </c>
      <c r="N31" s="33">
        <v>86.956521739130395</v>
      </c>
      <c r="O31" s="33">
        <v>86.2068965517241</v>
      </c>
      <c r="P31" s="33">
        <v>208.333333333333</v>
      </c>
      <c r="Q31" s="33">
        <v>208.33333329999999</v>
      </c>
      <c r="R31" s="33">
        <v>675.892857142857</v>
      </c>
      <c r="S31" s="33" t="s">
        <v>176</v>
      </c>
      <c r="T31" s="33" t="s">
        <v>176</v>
      </c>
      <c r="U31" s="33" t="s">
        <v>176</v>
      </c>
      <c r="V31" s="33" t="s">
        <v>176</v>
      </c>
      <c r="W31" s="33" t="s">
        <v>176</v>
      </c>
      <c r="X31" s="33" t="s">
        <v>176</v>
      </c>
      <c r="Y31" s="33" t="s">
        <v>176</v>
      </c>
      <c r="Z31" s="33" t="s">
        <v>176</v>
      </c>
      <c r="AA31" s="33" t="s">
        <v>2328</v>
      </c>
      <c r="AB31" s="33" t="s">
        <v>2350</v>
      </c>
      <c r="AC31" s="33">
        <v>1</v>
      </c>
      <c r="AD31" s="33">
        <v>0</v>
      </c>
      <c r="AE31" s="33">
        <v>1</v>
      </c>
      <c r="AF31" s="33">
        <v>0</v>
      </c>
      <c r="AG31" s="33">
        <v>1</v>
      </c>
      <c r="AH31" s="33">
        <v>0</v>
      </c>
      <c r="AI31" s="33">
        <v>0</v>
      </c>
      <c r="AJ31" s="33">
        <v>0</v>
      </c>
      <c r="AK31" s="33">
        <v>0</v>
      </c>
      <c r="AL31" s="33">
        <v>0</v>
      </c>
      <c r="AM31" s="33" t="s">
        <v>135</v>
      </c>
      <c r="AN31" s="33" t="s">
        <v>2331</v>
      </c>
      <c r="AO31" s="33" t="s">
        <v>112</v>
      </c>
      <c r="AP31" s="33" t="s">
        <v>119</v>
      </c>
      <c r="AQ31" s="33">
        <v>1</v>
      </c>
      <c r="AR31" s="33">
        <v>0</v>
      </c>
      <c r="AS31" s="33">
        <v>0</v>
      </c>
      <c r="AT31" s="33">
        <v>0</v>
      </c>
      <c r="AU31" s="33">
        <v>0</v>
      </c>
      <c r="AV31" s="33">
        <v>0</v>
      </c>
      <c r="AW31" s="33">
        <v>0</v>
      </c>
      <c r="AX31" s="33">
        <v>0</v>
      </c>
      <c r="AY31" s="33">
        <v>0</v>
      </c>
      <c r="AZ31" s="33">
        <v>0</v>
      </c>
      <c r="BA31" s="33">
        <v>0</v>
      </c>
      <c r="BB31" s="33">
        <v>0</v>
      </c>
      <c r="BC31" s="33">
        <v>0</v>
      </c>
      <c r="BD31" s="33">
        <v>0</v>
      </c>
      <c r="BE31" s="33">
        <v>0</v>
      </c>
      <c r="BF31" s="33">
        <v>0</v>
      </c>
      <c r="BG31" s="33">
        <v>0</v>
      </c>
      <c r="BH31" s="33" t="s">
        <v>289</v>
      </c>
      <c r="BI31" s="33" t="s">
        <v>2570</v>
      </c>
      <c r="BJ31" s="33">
        <v>1</v>
      </c>
      <c r="BK31" s="33">
        <v>1</v>
      </c>
      <c r="BL31" s="33">
        <v>0</v>
      </c>
      <c r="BM31" s="33">
        <v>1</v>
      </c>
      <c r="BN31" s="33">
        <v>0</v>
      </c>
      <c r="BO31" s="33">
        <v>0</v>
      </c>
      <c r="BP31" s="33">
        <v>0</v>
      </c>
      <c r="BQ31" s="33">
        <v>0</v>
      </c>
      <c r="BR31" s="33" t="s">
        <v>112</v>
      </c>
      <c r="BS31" s="33" t="s">
        <v>126</v>
      </c>
      <c r="BT31" s="33" t="s">
        <v>169</v>
      </c>
      <c r="BU31" s="33" t="s">
        <v>117</v>
      </c>
      <c r="BV31" s="33" t="s">
        <v>112</v>
      </c>
      <c r="BW31" s="33" t="str">
        <f t="shared" si="7"/>
        <v>Oui</v>
      </c>
      <c r="BX31" s="33" t="str">
        <f t="shared" si="7"/>
        <v>Oui</v>
      </c>
      <c r="BY31" s="33" t="s">
        <v>289</v>
      </c>
      <c r="BZ31" s="33" t="s">
        <v>289</v>
      </c>
      <c r="CA31" s="33" t="s">
        <v>289</v>
      </c>
      <c r="CB31" s="33" t="s">
        <v>289</v>
      </c>
      <c r="CC31" s="33" t="s">
        <v>289</v>
      </c>
      <c r="CD31" s="33" t="s">
        <v>289</v>
      </c>
      <c r="CE31" s="33" t="s">
        <v>289</v>
      </c>
      <c r="CF31" s="33" t="s">
        <v>289</v>
      </c>
      <c r="CG31" s="33" t="s">
        <v>289</v>
      </c>
      <c r="CH31" s="33" t="s">
        <v>289</v>
      </c>
      <c r="CI31" s="33" t="s">
        <v>289</v>
      </c>
      <c r="CJ31" s="33" t="s">
        <v>289</v>
      </c>
      <c r="CK31" s="33" t="s">
        <v>289</v>
      </c>
      <c r="CL31" s="33" t="s">
        <v>289</v>
      </c>
      <c r="CM31" s="33" t="s">
        <v>289</v>
      </c>
      <c r="CN31" s="33" t="s">
        <v>289</v>
      </c>
      <c r="CO31" s="33" t="s">
        <v>289</v>
      </c>
      <c r="CP31" s="33" t="s">
        <v>289</v>
      </c>
      <c r="CQ31" s="33" t="s">
        <v>289</v>
      </c>
      <c r="CR31" s="33" t="s">
        <v>289</v>
      </c>
      <c r="CS31" s="33" t="s">
        <v>289</v>
      </c>
      <c r="CT31" s="33" t="s">
        <v>289</v>
      </c>
      <c r="CU31" s="33" t="s">
        <v>289</v>
      </c>
      <c r="CV31" s="33" t="s">
        <v>289</v>
      </c>
      <c r="CW31" s="33" t="s">
        <v>289</v>
      </c>
      <c r="CX31" s="33" t="s">
        <v>289</v>
      </c>
      <c r="CY31" s="33" t="s">
        <v>289</v>
      </c>
      <c r="CZ31" s="33" t="s">
        <v>289</v>
      </c>
      <c r="DA31" s="33" t="s">
        <v>289</v>
      </c>
      <c r="DB31" s="33" t="s">
        <v>289</v>
      </c>
      <c r="DC31" s="33" t="s">
        <v>289</v>
      </c>
      <c r="DD31" s="33"/>
      <c r="DE31" s="33"/>
      <c r="DF31" s="33" t="s">
        <v>289</v>
      </c>
      <c r="DG31" s="33" t="s">
        <v>289</v>
      </c>
      <c r="DH31" s="33" t="s">
        <v>117</v>
      </c>
      <c r="DI31" s="33" t="s">
        <v>112</v>
      </c>
      <c r="DJ31" s="33" t="s">
        <v>112</v>
      </c>
      <c r="DK31" s="33" t="s">
        <v>112</v>
      </c>
      <c r="DL31" s="33" t="s">
        <v>117</v>
      </c>
      <c r="DM31" s="33" t="s">
        <v>112</v>
      </c>
      <c r="DN31" s="33" t="s">
        <v>112</v>
      </c>
      <c r="DO31" s="33" t="s">
        <v>289</v>
      </c>
      <c r="DP31" s="33" t="s">
        <v>289</v>
      </c>
      <c r="DQ31" s="34" t="s">
        <v>289</v>
      </c>
      <c r="DR31" s="33" t="s">
        <v>289</v>
      </c>
      <c r="DS31" s="33" t="s">
        <v>289</v>
      </c>
      <c r="DT31" s="33" t="s">
        <v>289</v>
      </c>
      <c r="DU31" s="33" t="s">
        <v>289</v>
      </c>
      <c r="DV31" s="33" t="s">
        <v>289</v>
      </c>
      <c r="DW31" s="33" t="str">
        <f t="shared" si="2"/>
        <v/>
      </c>
      <c r="DX31" s="33" t="s">
        <v>289</v>
      </c>
      <c r="DY31" s="33" t="s">
        <v>289</v>
      </c>
      <c r="DZ31" s="33" t="s">
        <v>289</v>
      </c>
      <c r="EA31" s="33" t="s">
        <v>289</v>
      </c>
      <c r="EB31" s="33" t="s">
        <v>289</v>
      </c>
      <c r="EC31" s="33" t="s">
        <v>289</v>
      </c>
      <c r="ED31" s="33" t="s">
        <v>289</v>
      </c>
      <c r="EE31" s="33" t="s">
        <v>289</v>
      </c>
      <c r="EF31" s="33" t="s">
        <v>289</v>
      </c>
      <c r="EG31" s="33" t="s">
        <v>289</v>
      </c>
      <c r="EH31" s="33" t="s">
        <v>289</v>
      </c>
      <c r="EI31" s="33" t="s">
        <v>289</v>
      </c>
      <c r="EJ31" s="33" t="s">
        <v>289</v>
      </c>
      <c r="EK31" s="33" t="s">
        <v>289</v>
      </c>
      <c r="EL31" s="33" t="s">
        <v>2571</v>
      </c>
      <c r="EM31" s="33">
        <v>121</v>
      </c>
    </row>
    <row r="32" spans="1:143" x14ac:dyDescent="0.35">
      <c r="A32" s="33" t="s">
        <v>2674</v>
      </c>
      <c r="B32" s="33" t="s">
        <v>166</v>
      </c>
      <c r="C32" s="33" t="s">
        <v>126</v>
      </c>
      <c r="D32" s="33" t="s">
        <v>169</v>
      </c>
      <c r="E32" s="34" t="s">
        <v>171</v>
      </c>
      <c r="F32" s="34" t="s">
        <v>2492</v>
      </c>
      <c r="G32" s="33" t="s">
        <v>2361</v>
      </c>
      <c r="H32" s="33">
        <v>4</v>
      </c>
      <c r="I32" s="33" t="s">
        <v>2327</v>
      </c>
      <c r="J32" s="33">
        <v>1</v>
      </c>
      <c r="K32" s="33">
        <v>0</v>
      </c>
      <c r="L32" s="33">
        <v>100</v>
      </c>
      <c r="M32" s="33">
        <v>96.153846153846104</v>
      </c>
      <c r="N32" s="33">
        <v>108.695652173913</v>
      </c>
      <c r="O32" s="33">
        <v>86.2068965517241</v>
      </c>
      <c r="P32" s="33">
        <v>208.333333333333</v>
      </c>
      <c r="Q32" s="33">
        <v>312.5</v>
      </c>
      <c r="R32" s="33">
        <v>600</v>
      </c>
      <c r="S32" s="33" t="s">
        <v>176</v>
      </c>
      <c r="T32" s="33" t="s">
        <v>176</v>
      </c>
      <c r="U32" s="33" t="s">
        <v>176</v>
      </c>
      <c r="V32" s="33" t="s">
        <v>176</v>
      </c>
      <c r="W32" s="33" t="s">
        <v>176</v>
      </c>
      <c r="X32" s="33" t="s">
        <v>176</v>
      </c>
      <c r="Y32" s="33" t="s">
        <v>176</v>
      </c>
      <c r="Z32" s="33" t="s">
        <v>176</v>
      </c>
      <c r="AA32" s="33" t="s">
        <v>2328</v>
      </c>
      <c r="AB32" s="33" t="s">
        <v>2350</v>
      </c>
      <c r="AC32" s="33">
        <v>1</v>
      </c>
      <c r="AD32" s="33">
        <v>0</v>
      </c>
      <c r="AE32" s="33">
        <v>0</v>
      </c>
      <c r="AF32" s="33">
        <v>0</v>
      </c>
      <c r="AG32" s="33">
        <v>0</v>
      </c>
      <c r="AH32" s="33">
        <v>0</v>
      </c>
      <c r="AI32" s="33">
        <v>0</v>
      </c>
      <c r="AJ32" s="33">
        <v>0</v>
      </c>
      <c r="AK32" s="33">
        <v>0</v>
      </c>
      <c r="AL32" s="33">
        <v>0</v>
      </c>
      <c r="AM32" s="33" t="s">
        <v>151</v>
      </c>
      <c r="AN32" s="33" t="s">
        <v>151</v>
      </c>
      <c r="AO32" s="33" t="s">
        <v>117</v>
      </c>
      <c r="AP32" s="33" t="s">
        <v>289</v>
      </c>
      <c r="AQ32" s="33" t="s">
        <v>289</v>
      </c>
      <c r="AR32" s="33" t="s">
        <v>289</v>
      </c>
      <c r="AS32" s="33" t="s">
        <v>289</v>
      </c>
      <c r="AT32" s="33" t="s">
        <v>289</v>
      </c>
      <c r="AU32" s="33" t="s">
        <v>289</v>
      </c>
      <c r="AV32" s="33" t="s">
        <v>289</v>
      </c>
      <c r="AW32" s="33" t="s">
        <v>289</v>
      </c>
      <c r="AX32" s="33" t="s">
        <v>289</v>
      </c>
      <c r="AY32" s="33" t="s">
        <v>289</v>
      </c>
      <c r="AZ32" s="33" t="s">
        <v>289</v>
      </c>
      <c r="BA32" s="33" t="s">
        <v>289</v>
      </c>
      <c r="BB32" s="33" t="s">
        <v>289</v>
      </c>
      <c r="BC32" s="33" t="s">
        <v>289</v>
      </c>
      <c r="BD32" s="33" t="s">
        <v>289</v>
      </c>
      <c r="BE32" s="33" t="s">
        <v>289</v>
      </c>
      <c r="BF32" s="33" t="s">
        <v>289</v>
      </c>
      <c r="BG32" s="33" t="s">
        <v>289</v>
      </c>
      <c r="BH32" s="33" t="s">
        <v>289</v>
      </c>
      <c r="BI32" s="33" t="s">
        <v>289</v>
      </c>
      <c r="BJ32" s="33" t="s">
        <v>289</v>
      </c>
      <c r="BK32" s="33" t="s">
        <v>289</v>
      </c>
      <c r="BL32" s="33" t="s">
        <v>289</v>
      </c>
      <c r="BM32" s="33" t="s">
        <v>289</v>
      </c>
      <c r="BN32" s="33" t="s">
        <v>289</v>
      </c>
      <c r="BO32" s="33" t="s">
        <v>289</v>
      </c>
      <c r="BP32" s="33" t="s">
        <v>289</v>
      </c>
      <c r="BQ32" s="33" t="s">
        <v>289</v>
      </c>
      <c r="BR32" s="33" t="s">
        <v>112</v>
      </c>
      <c r="BS32" s="33" t="s">
        <v>126</v>
      </c>
      <c r="BT32" s="33" t="s">
        <v>127</v>
      </c>
      <c r="BU32" s="33" t="s">
        <v>117</v>
      </c>
      <c r="BV32" s="33" t="s">
        <v>117</v>
      </c>
      <c r="BW32" s="33" t="str">
        <f t="shared" si="7"/>
        <v>Oui</v>
      </c>
      <c r="BX32" s="33" t="str">
        <f t="shared" si="7"/>
        <v>Non</v>
      </c>
      <c r="BY32" s="33" t="s">
        <v>289</v>
      </c>
      <c r="BZ32" s="33" t="s">
        <v>289</v>
      </c>
      <c r="CA32" s="33" t="s">
        <v>289</v>
      </c>
      <c r="CB32" s="33" t="s">
        <v>289</v>
      </c>
      <c r="CC32" s="33" t="s">
        <v>289</v>
      </c>
      <c r="CD32" s="33" t="s">
        <v>289</v>
      </c>
      <c r="CE32" s="33" t="s">
        <v>289</v>
      </c>
      <c r="CF32" s="33" t="s">
        <v>289</v>
      </c>
      <c r="CG32" s="33" t="s">
        <v>289</v>
      </c>
      <c r="CH32" s="33" t="s">
        <v>289</v>
      </c>
      <c r="CI32" s="33" t="s">
        <v>289</v>
      </c>
      <c r="CJ32" s="33" t="s">
        <v>289</v>
      </c>
      <c r="CK32" s="33" t="s">
        <v>289</v>
      </c>
      <c r="CL32" s="33" t="s">
        <v>289</v>
      </c>
      <c r="CM32" s="33" t="s">
        <v>289</v>
      </c>
      <c r="CN32" s="33" t="s">
        <v>289</v>
      </c>
      <c r="CO32" s="33" t="s">
        <v>289</v>
      </c>
      <c r="CP32" s="33" t="s">
        <v>289</v>
      </c>
      <c r="CQ32" s="33" t="s">
        <v>289</v>
      </c>
      <c r="CR32" s="33" t="s">
        <v>289</v>
      </c>
      <c r="CS32" s="33" t="s">
        <v>289</v>
      </c>
      <c r="CT32" s="33" t="s">
        <v>289</v>
      </c>
      <c r="CU32" s="33" t="s">
        <v>289</v>
      </c>
      <c r="CV32" s="33" t="s">
        <v>289</v>
      </c>
      <c r="CW32" s="33" t="s">
        <v>289</v>
      </c>
      <c r="CX32" s="33" t="s">
        <v>289</v>
      </c>
      <c r="CY32" s="33" t="s">
        <v>289</v>
      </c>
      <c r="CZ32" s="33" t="s">
        <v>289</v>
      </c>
      <c r="DA32" s="33" t="s">
        <v>289</v>
      </c>
      <c r="DB32" s="33" t="s">
        <v>289</v>
      </c>
      <c r="DC32" s="33" t="s">
        <v>289</v>
      </c>
      <c r="DD32" s="33"/>
      <c r="DE32" s="33"/>
      <c r="DF32" s="33" t="s">
        <v>289</v>
      </c>
      <c r="DG32" s="33" t="s">
        <v>289</v>
      </c>
      <c r="DH32" s="33" t="s">
        <v>140</v>
      </c>
      <c r="DI32" s="33" t="s">
        <v>112</v>
      </c>
      <c r="DJ32" s="33" t="s">
        <v>112</v>
      </c>
      <c r="DK32" s="33" t="s">
        <v>140</v>
      </c>
      <c r="DL32" s="33" t="s">
        <v>117</v>
      </c>
      <c r="DM32" s="33" t="s">
        <v>117</v>
      </c>
      <c r="DN32" s="33" t="s">
        <v>140</v>
      </c>
      <c r="DO32" s="33" t="s">
        <v>289</v>
      </c>
      <c r="DP32" s="33" t="s">
        <v>289</v>
      </c>
      <c r="DQ32" s="34" t="s">
        <v>289</v>
      </c>
      <c r="DR32" s="33" t="s">
        <v>289</v>
      </c>
      <c r="DS32" s="33" t="s">
        <v>289</v>
      </c>
      <c r="DT32" s="33" t="s">
        <v>289</v>
      </c>
      <c r="DU32" s="33" t="s">
        <v>289</v>
      </c>
      <c r="DV32" s="33" t="s">
        <v>289</v>
      </c>
      <c r="DW32" s="33" t="str">
        <f t="shared" si="2"/>
        <v/>
      </c>
      <c r="DX32" s="33" t="s">
        <v>289</v>
      </c>
      <c r="DY32" s="33" t="s">
        <v>289</v>
      </c>
      <c r="DZ32" s="33" t="s">
        <v>289</v>
      </c>
      <c r="EA32" s="33" t="s">
        <v>289</v>
      </c>
      <c r="EB32" s="33" t="s">
        <v>289</v>
      </c>
      <c r="EC32" s="33" t="s">
        <v>289</v>
      </c>
      <c r="ED32" s="33" t="s">
        <v>289</v>
      </c>
      <c r="EE32" s="33" t="s">
        <v>289</v>
      </c>
      <c r="EF32" s="33" t="s">
        <v>289</v>
      </c>
      <c r="EG32" s="33" t="s">
        <v>289</v>
      </c>
      <c r="EH32" s="33" t="s">
        <v>289</v>
      </c>
      <c r="EI32" s="33" t="s">
        <v>289</v>
      </c>
      <c r="EJ32" s="33" t="s">
        <v>289</v>
      </c>
      <c r="EK32" s="33" t="s">
        <v>289</v>
      </c>
      <c r="EL32" s="33" t="s">
        <v>2674</v>
      </c>
      <c r="EM32" s="33">
        <v>111</v>
      </c>
    </row>
    <row r="33" spans="1:143" x14ac:dyDescent="0.35">
      <c r="A33" s="33" t="s">
        <v>2817</v>
      </c>
      <c r="B33" s="33" t="s">
        <v>166</v>
      </c>
      <c r="C33" s="33" t="s">
        <v>126</v>
      </c>
      <c r="D33" s="33" t="s">
        <v>169</v>
      </c>
      <c r="E33" s="34" t="s">
        <v>171</v>
      </c>
      <c r="F33" s="34" t="s">
        <v>2492</v>
      </c>
      <c r="G33" s="33" t="s">
        <v>2361</v>
      </c>
      <c r="H33" s="33">
        <v>4</v>
      </c>
      <c r="I33" s="33" t="s">
        <v>2327</v>
      </c>
      <c r="J33" s="33">
        <v>1</v>
      </c>
      <c r="K33" s="33">
        <v>0</v>
      </c>
      <c r="L33" s="33">
        <v>100</v>
      </c>
      <c r="M33" s="33">
        <v>96.153846153846104</v>
      </c>
      <c r="N33" s="33">
        <v>108.695652173913</v>
      </c>
      <c r="O33" s="33">
        <v>86.2068965517241</v>
      </c>
      <c r="P33" s="33">
        <v>208.333333333333</v>
      </c>
      <c r="Q33" s="33">
        <v>312.5</v>
      </c>
      <c r="R33" s="33">
        <v>600</v>
      </c>
      <c r="S33" s="33" t="s">
        <v>176</v>
      </c>
      <c r="T33" s="33" t="s">
        <v>176</v>
      </c>
      <c r="U33" s="33" t="s">
        <v>176</v>
      </c>
      <c r="V33" s="33" t="s">
        <v>176</v>
      </c>
      <c r="W33" s="33" t="s">
        <v>176</v>
      </c>
      <c r="X33" s="33" t="s">
        <v>176</v>
      </c>
      <c r="Y33" s="33" t="s">
        <v>176</v>
      </c>
      <c r="Z33" s="33" t="s">
        <v>176</v>
      </c>
      <c r="AA33" s="33" t="s">
        <v>2328</v>
      </c>
      <c r="AB33" s="33" t="s">
        <v>2350</v>
      </c>
      <c r="AC33" s="33">
        <v>1</v>
      </c>
      <c r="AD33" s="33">
        <v>0</v>
      </c>
      <c r="AE33" s="33">
        <v>0</v>
      </c>
      <c r="AF33" s="33">
        <v>0</v>
      </c>
      <c r="AG33" s="33">
        <v>1</v>
      </c>
      <c r="AH33" s="33">
        <v>0</v>
      </c>
      <c r="AI33" s="33">
        <v>0</v>
      </c>
      <c r="AJ33" s="33">
        <v>0</v>
      </c>
      <c r="AK33" s="33">
        <v>0</v>
      </c>
      <c r="AL33" s="33">
        <v>0</v>
      </c>
      <c r="AM33" s="33" t="s">
        <v>135</v>
      </c>
      <c r="AN33" s="33" t="s">
        <v>2385</v>
      </c>
      <c r="AO33" s="33" t="s">
        <v>117</v>
      </c>
      <c r="AP33" s="33" t="s">
        <v>289</v>
      </c>
      <c r="AQ33" s="33" t="s">
        <v>289</v>
      </c>
      <c r="AR33" s="33" t="s">
        <v>289</v>
      </c>
      <c r="AS33" s="33" t="s">
        <v>289</v>
      </c>
      <c r="AT33" s="33" t="s">
        <v>289</v>
      </c>
      <c r="AU33" s="33" t="s">
        <v>289</v>
      </c>
      <c r="AV33" s="33" t="s">
        <v>289</v>
      </c>
      <c r="AW33" s="33" t="s">
        <v>289</v>
      </c>
      <c r="AX33" s="33" t="s">
        <v>289</v>
      </c>
      <c r="AY33" s="33" t="s">
        <v>289</v>
      </c>
      <c r="AZ33" s="33" t="s">
        <v>289</v>
      </c>
      <c r="BA33" s="33" t="s">
        <v>289</v>
      </c>
      <c r="BB33" s="33" t="s">
        <v>289</v>
      </c>
      <c r="BC33" s="33" t="s">
        <v>289</v>
      </c>
      <c r="BD33" s="33" t="s">
        <v>289</v>
      </c>
      <c r="BE33" s="33" t="s">
        <v>289</v>
      </c>
      <c r="BF33" s="33" t="s">
        <v>289</v>
      </c>
      <c r="BG33" s="33" t="s">
        <v>289</v>
      </c>
      <c r="BH33" s="33" t="s">
        <v>289</v>
      </c>
      <c r="BI33" s="33" t="s">
        <v>289</v>
      </c>
      <c r="BJ33" s="33" t="s">
        <v>289</v>
      </c>
      <c r="BK33" s="33" t="s">
        <v>289</v>
      </c>
      <c r="BL33" s="33" t="s">
        <v>289</v>
      </c>
      <c r="BM33" s="33" t="s">
        <v>289</v>
      </c>
      <c r="BN33" s="33" t="s">
        <v>289</v>
      </c>
      <c r="BO33" s="33" t="s">
        <v>289</v>
      </c>
      <c r="BP33" s="33" t="s">
        <v>289</v>
      </c>
      <c r="BQ33" s="33" t="s">
        <v>289</v>
      </c>
      <c r="BR33" s="33" t="s">
        <v>112</v>
      </c>
      <c r="BS33" s="33" t="s">
        <v>126</v>
      </c>
      <c r="BT33" s="33" t="s">
        <v>127</v>
      </c>
      <c r="BU33" s="33" t="s">
        <v>112</v>
      </c>
      <c r="BV33" s="33" t="s">
        <v>117</v>
      </c>
      <c r="BW33" s="33" t="str">
        <f t="shared" si="7"/>
        <v>Oui</v>
      </c>
      <c r="BX33" s="33" t="str">
        <f t="shared" si="7"/>
        <v>Non</v>
      </c>
      <c r="BY33" s="33" t="s">
        <v>289</v>
      </c>
      <c r="BZ33" s="33" t="s">
        <v>289</v>
      </c>
      <c r="CA33" s="33" t="s">
        <v>289</v>
      </c>
      <c r="CB33" s="33" t="s">
        <v>289</v>
      </c>
      <c r="CC33" s="33" t="s">
        <v>289</v>
      </c>
      <c r="CD33" s="33" t="s">
        <v>289</v>
      </c>
      <c r="CE33" s="33" t="s">
        <v>289</v>
      </c>
      <c r="CF33" s="33" t="s">
        <v>289</v>
      </c>
      <c r="CG33" s="33" t="s">
        <v>289</v>
      </c>
      <c r="CH33" s="33" t="s">
        <v>289</v>
      </c>
      <c r="CI33" s="33" t="s">
        <v>289</v>
      </c>
      <c r="CJ33" s="33" t="s">
        <v>289</v>
      </c>
      <c r="CK33" s="33" t="s">
        <v>289</v>
      </c>
      <c r="CL33" s="33" t="s">
        <v>289</v>
      </c>
      <c r="CM33" s="33" t="s">
        <v>289</v>
      </c>
      <c r="CN33" s="33" t="s">
        <v>289</v>
      </c>
      <c r="CO33" s="33" t="s">
        <v>289</v>
      </c>
      <c r="CP33" s="33" t="s">
        <v>289</v>
      </c>
      <c r="CQ33" s="33" t="s">
        <v>289</v>
      </c>
      <c r="CR33" s="33" t="s">
        <v>289</v>
      </c>
      <c r="CS33" s="33" t="s">
        <v>289</v>
      </c>
      <c r="CT33" s="33" t="s">
        <v>289</v>
      </c>
      <c r="CU33" s="33" t="s">
        <v>289</v>
      </c>
      <c r="CV33" s="33" t="s">
        <v>289</v>
      </c>
      <c r="CW33" s="33" t="s">
        <v>289</v>
      </c>
      <c r="CX33" s="33" t="s">
        <v>289</v>
      </c>
      <c r="CY33" s="33" t="s">
        <v>289</v>
      </c>
      <c r="CZ33" s="33" t="s">
        <v>289</v>
      </c>
      <c r="DA33" s="33" t="s">
        <v>289</v>
      </c>
      <c r="DB33" s="33" t="s">
        <v>289</v>
      </c>
      <c r="DC33" s="33" t="s">
        <v>289</v>
      </c>
      <c r="DD33" s="33"/>
      <c r="DE33" s="33"/>
      <c r="DF33" s="33" t="s">
        <v>289</v>
      </c>
      <c r="DG33" s="33" t="s">
        <v>289</v>
      </c>
      <c r="DH33" s="33" t="s">
        <v>112</v>
      </c>
      <c r="DI33" s="33" t="s">
        <v>112</v>
      </c>
      <c r="DJ33" s="33" t="s">
        <v>112</v>
      </c>
      <c r="DK33" s="33" t="s">
        <v>112</v>
      </c>
      <c r="DL33" s="33" t="s">
        <v>117</v>
      </c>
      <c r="DM33" s="33" t="s">
        <v>112</v>
      </c>
      <c r="DN33" s="33" t="s">
        <v>112</v>
      </c>
      <c r="DO33" s="33" t="s">
        <v>289</v>
      </c>
      <c r="DP33" s="33" t="s">
        <v>289</v>
      </c>
      <c r="DQ33" s="34" t="s">
        <v>289</v>
      </c>
      <c r="DR33" s="33" t="s">
        <v>289</v>
      </c>
      <c r="DS33" s="33" t="s">
        <v>289</v>
      </c>
      <c r="DT33" s="33" t="s">
        <v>289</v>
      </c>
      <c r="DU33" s="33" t="s">
        <v>289</v>
      </c>
      <c r="DV33" s="33" t="s">
        <v>289</v>
      </c>
      <c r="DW33" s="33" t="str">
        <f t="shared" si="2"/>
        <v/>
      </c>
      <c r="DX33" s="33" t="s">
        <v>289</v>
      </c>
      <c r="DY33" s="33" t="s">
        <v>289</v>
      </c>
      <c r="DZ33" s="33" t="s">
        <v>289</v>
      </c>
      <c r="EA33" s="33" t="s">
        <v>289</v>
      </c>
      <c r="EB33" s="33" t="s">
        <v>289</v>
      </c>
      <c r="EC33" s="33" t="s">
        <v>289</v>
      </c>
      <c r="ED33" s="33" t="s">
        <v>289</v>
      </c>
      <c r="EE33" s="33" t="s">
        <v>289</v>
      </c>
      <c r="EF33" s="33" t="s">
        <v>289</v>
      </c>
      <c r="EG33" s="33" t="s">
        <v>289</v>
      </c>
      <c r="EH33" s="33" t="s">
        <v>289</v>
      </c>
      <c r="EI33" s="33" t="s">
        <v>289</v>
      </c>
      <c r="EJ33" s="33" t="s">
        <v>289</v>
      </c>
      <c r="EK33" s="33" t="s">
        <v>289</v>
      </c>
      <c r="EL33" s="33" t="s">
        <v>2817</v>
      </c>
      <c r="EM33" s="33">
        <v>120</v>
      </c>
    </row>
    <row r="34" spans="1:143" x14ac:dyDescent="0.35">
      <c r="A34" s="33" t="s">
        <v>2925</v>
      </c>
      <c r="B34" s="33" t="s">
        <v>166</v>
      </c>
      <c r="C34" s="33" t="s">
        <v>126</v>
      </c>
      <c r="D34" s="33" t="s">
        <v>169</v>
      </c>
      <c r="E34" s="34" t="s">
        <v>171</v>
      </c>
      <c r="F34" s="34" t="s">
        <v>2492</v>
      </c>
      <c r="G34" s="33" t="s">
        <v>2361</v>
      </c>
      <c r="H34" s="33">
        <v>4</v>
      </c>
      <c r="I34" s="33" t="s">
        <v>2327</v>
      </c>
      <c r="J34" s="33">
        <v>0</v>
      </c>
      <c r="K34" s="33">
        <v>1</v>
      </c>
      <c r="L34" s="33" t="s">
        <v>176</v>
      </c>
      <c r="M34" s="33" t="s">
        <v>176</v>
      </c>
      <c r="N34" s="33" t="s">
        <v>176</v>
      </c>
      <c r="O34" s="33" t="s">
        <v>176</v>
      </c>
      <c r="P34" s="33" t="s">
        <v>176</v>
      </c>
      <c r="Q34" s="33" t="s">
        <v>176</v>
      </c>
      <c r="R34" s="33" t="s">
        <v>176</v>
      </c>
      <c r="S34" s="33" t="s">
        <v>176</v>
      </c>
      <c r="T34" s="33">
        <v>25</v>
      </c>
      <c r="U34" s="33" t="s">
        <v>176</v>
      </c>
      <c r="V34" s="33" t="s">
        <v>176</v>
      </c>
      <c r="W34" s="33" t="s">
        <v>176</v>
      </c>
      <c r="X34" s="33">
        <v>56.6666666666666</v>
      </c>
      <c r="Y34" s="33">
        <v>75</v>
      </c>
      <c r="Z34" s="33" t="s">
        <v>176</v>
      </c>
      <c r="AA34" s="33" t="s">
        <v>2328</v>
      </c>
      <c r="AB34" s="33" t="s">
        <v>2350</v>
      </c>
      <c r="AC34" s="33">
        <v>1</v>
      </c>
      <c r="AD34" s="33">
        <v>0</v>
      </c>
      <c r="AE34" s="33">
        <v>0</v>
      </c>
      <c r="AF34" s="33">
        <v>0</v>
      </c>
      <c r="AG34" s="33">
        <v>1</v>
      </c>
      <c r="AH34" s="33">
        <v>0</v>
      </c>
      <c r="AI34" s="33">
        <v>0</v>
      </c>
      <c r="AJ34" s="33">
        <v>0</v>
      </c>
      <c r="AK34" s="33">
        <v>0</v>
      </c>
      <c r="AL34" s="33">
        <v>0</v>
      </c>
      <c r="AM34" s="33" t="s">
        <v>116</v>
      </c>
      <c r="AN34" s="33" t="s">
        <v>2385</v>
      </c>
      <c r="AO34" s="33" t="s">
        <v>289</v>
      </c>
      <c r="AP34" s="33" t="s">
        <v>289</v>
      </c>
      <c r="AQ34" s="33" t="s">
        <v>289</v>
      </c>
      <c r="AR34" s="33" t="s">
        <v>289</v>
      </c>
      <c r="AS34" s="33" t="s">
        <v>289</v>
      </c>
      <c r="AT34" s="33" t="s">
        <v>289</v>
      </c>
      <c r="AU34" s="33" t="s">
        <v>289</v>
      </c>
      <c r="AV34" s="33" t="s">
        <v>289</v>
      </c>
      <c r="AW34" s="33" t="s">
        <v>289</v>
      </c>
      <c r="AX34" s="33" t="s">
        <v>289</v>
      </c>
      <c r="AY34" s="33" t="s">
        <v>289</v>
      </c>
      <c r="AZ34" s="33" t="s">
        <v>289</v>
      </c>
      <c r="BA34" s="33" t="s">
        <v>289</v>
      </c>
      <c r="BB34" s="33" t="s">
        <v>289</v>
      </c>
      <c r="BC34" s="33" t="s">
        <v>289</v>
      </c>
      <c r="BD34" s="33" t="s">
        <v>289</v>
      </c>
      <c r="BE34" s="33" t="s">
        <v>289</v>
      </c>
      <c r="BF34" s="33" t="s">
        <v>289</v>
      </c>
      <c r="BG34" s="33" t="s">
        <v>289</v>
      </c>
      <c r="BH34" s="33" t="s">
        <v>289</v>
      </c>
      <c r="BI34" s="33" t="s">
        <v>289</v>
      </c>
      <c r="BJ34" s="33" t="s">
        <v>289</v>
      </c>
      <c r="BK34" s="33" t="s">
        <v>289</v>
      </c>
      <c r="BL34" s="33" t="s">
        <v>289</v>
      </c>
      <c r="BM34" s="33" t="s">
        <v>289</v>
      </c>
      <c r="BN34" s="33" t="s">
        <v>289</v>
      </c>
      <c r="BO34" s="33" t="s">
        <v>289</v>
      </c>
      <c r="BP34" s="33" t="s">
        <v>289</v>
      </c>
      <c r="BQ34" s="33" t="s">
        <v>289</v>
      </c>
      <c r="BR34" s="33" t="s">
        <v>289</v>
      </c>
      <c r="BS34" s="33" t="s">
        <v>289</v>
      </c>
      <c r="BT34" s="33" t="s">
        <v>289</v>
      </c>
      <c r="BU34" s="33" t="s">
        <v>289</v>
      </c>
      <c r="BV34" s="33" t="s">
        <v>289</v>
      </c>
      <c r="BW34" s="33"/>
      <c r="BX34" s="33"/>
      <c r="BY34" s="33" t="s">
        <v>112</v>
      </c>
      <c r="BZ34" s="33" t="s">
        <v>2924</v>
      </c>
      <c r="CA34" s="33">
        <v>0</v>
      </c>
      <c r="CB34" s="33">
        <v>0</v>
      </c>
      <c r="CC34" s="33">
        <v>0</v>
      </c>
      <c r="CD34" s="33">
        <v>0</v>
      </c>
      <c r="CE34" s="33">
        <v>0</v>
      </c>
      <c r="CF34" s="33">
        <v>0</v>
      </c>
      <c r="CG34" s="33">
        <v>0</v>
      </c>
      <c r="CH34" s="33">
        <v>0</v>
      </c>
      <c r="CI34" s="33">
        <v>0</v>
      </c>
      <c r="CJ34" s="33">
        <v>1</v>
      </c>
      <c r="CK34" s="33">
        <v>0</v>
      </c>
      <c r="CL34" s="33">
        <v>0</v>
      </c>
      <c r="CM34" s="33">
        <v>0</v>
      </c>
      <c r="CN34" s="33">
        <v>0</v>
      </c>
      <c r="CO34" s="33">
        <v>1</v>
      </c>
      <c r="CP34" s="33">
        <v>0</v>
      </c>
      <c r="CQ34" s="33" t="s">
        <v>2447</v>
      </c>
      <c r="CR34" s="33" t="s">
        <v>262</v>
      </c>
      <c r="CS34" s="33">
        <v>0</v>
      </c>
      <c r="CT34" s="33">
        <v>0</v>
      </c>
      <c r="CU34" s="33">
        <v>0</v>
      </c>
      <c r="CV34" s="33">
        <v>0</v>
      </c>
      <c r="CW34" s="33">
        <v>1</v>
      </c>
      <c r="CX34" s="33">
        <v>0</v>
      </c>
      <c r="CY34" s="33">
        <v>0</v>
      </c>
      <c r="CZ34" s="33">
        <v>0</v>
      </c>
      <c r="DA34" s="33" t="s">
        <v>112</v>
      </c>
      <c r="DB34" s="33" t="s">
        <v>126</v>
      </c>
      <c r="DC34" s="33" t="s">
        <v>169</v>
      </c>
      <c r="DD34" s="33" t="str">
        <f>IF(DB34=C34,"Oui","Non")</f>
        <v>Oui</v>
      </c>
      <c r="DE34" s="33" t="str">
        <f>IF(DC34=D34,"Oui","Non")</f>
        <v>Oui</v>
      </c>
      <c r="DF34" s="33" t="s">
        <v>112</v>
      </c>
      <c r="DG34" s="33" t="s">
        <v>117</v>
      </c>
      <c r="DH34" s="33" t="s">
        <v>289</v>
      </c>
      <c r="DI34" s="33" t="s">
        <v>289</v>
      </c>
      <c r="DJ34" s="33" t="s">
        <v>289</v>
      </c>
      <c r="DK34" s="33" t="s">
        <v>289</v>
      </c>
      <c r="DL34" s="33" t="s">
        <v>289</v>
      </c>
      <c r="DM34" s="33" t="s">
        <v>289</v>
      </c>
      <c r="DN34" s="33" t="s">
        <v>289</v>
      </c>
      <c r="DO34" s="33" t="s">
        <v>289</v>
      </c>
      <c r="DP34" s="33" t="s">
        <v>112</v>
      </c>
      <c r="DQ34" s="34" t="s">
        <v>112</v>
      </c>
      <c r="DR34" s="33" t="s">
        <v>289</v>
      </c>
      <c r="DS34" s="33" t="s">
        <v>112</v>
      </c>
      <c r="DT34" s="33" t="s">
        <v>289</v>
      </c>
      <c r="DU34" s="33" t="s">
        <v>289</v>
      </c>
      <c r="DV34" s="33" t="s">
        <v>289</v>
      </c>
      <c r="DW34" s="33" t="str">
        <f t="shared" si="2"/>
        <v/>
      </c>
      <c r="DX34" s="33" t="s">
        <v>289</v>
      </c>
      <c r="DY34" s="33" t="s">
        <v>289</v>
      </c>
      <c r="DZ34" s="33" t="s">
        <v>289</v>
      </c>
      <c r="EA34" s="33" t="s">
        <v>289</v>
      </c>
      <c r="EB34" s="33" t="s">
        <v>289</v>
      </c>
      <c r="EC34" s="33" t="s">
        <v>289</v>
      </c>
      <c r="ED34" s="33" t="s">
        <v>289</v>
      </c>
      <c r="EE34" s="33" t="s">
        <v>289</v>
      </c>
      <c r="EF34" s="33" t="s">
        <v>289</v>
      </c>
      <c r="EG34" s="33" t="s">
        <v>289</v>
      </c>
      <c r="EH34" s="33" t="s">
        <v>289</v>
      </c>
      <c r="EI34" s="33" t="s">
        <v>289</v>
      </c>
      <c r="EJ34" s="33" t="s">
        <v>289</v>
      </c>
      <c r="EK34" s="33" t="s">
        <v>289</v>
      </c>
      <c r="EL34" s="33" t="s">
        <v>2925</v>
      </c>
      <c r="EM34" s="33">
        <v>123</v>
      </c>
    </row>
    <row r="35" spans="1:143" x14ac:dyDescent="0.35">
      <c r="A35" s="33" t="s">
        <v>2941</v>
      </c>
      <c r="B35" s="33" t="s">
        <v>166</v>
      </c>
      <c r="C35" s="33" t="s">
        <v>126</v>
      </c>
      <c r="D35" s="33" t="s">
        <v>169</v>
      </c>
      <c r="E35" s="34" t="s">
        <v>171</v>
      </c>
      <c r="F35" s="34" t="s">
        <v>2492</v>
      </c>
      <c r="G35" s="33" t="s">
        <v>2361</v>
      </c>
      <c r="H35" s="33">
        <v>4</v>
      </c>
      <c r="I35" s="33" t="s">
        <v>2327</v>
      </c>
      <c r="J35" s="33">
        <v>1</v>
      </c>
      <c r="K35" s="33">
        <v>0</v>
      </c>
      <c r="L35" s="33">
        <v>100</v>
      </c>
      <c r="M35" s="33">
        <v>96.153846153846104</v>
      </c>
      <c r="N35" s="33">
        <v>76.086956521739097</v>
      </c>
      <c r="O35" s="33">
        <v>86.2068965517241</v>
      </c>
      <c r="P35" s="33">
        <v>208.333333333333</v>
      </c>
      <c r="Q35" s="33">
        <v>291.66666670000001</v>
      </c>
      <c r="R35" s="33">
        <v>600</v>
      </c>
      <c r="S35" s="33" t="s">
        <v>176</v>
      </c>
      <c r="T35" s="33" t="s">
        <v>176</v>
      </c>
      <c r="U35" s="33" t="s">
        <v>176</v>
      </c>
      <c r="V35" s="33" t="s">
        <v>176</v>
      </c>
      <c r="W35" s="33" t="s">
        <v>176</v>
      </c>
      <c r="X35" s="33" t="s">
        <v>176</v>
      </c>
      <c r="Y35" s="33" t="s">
        <v>176</v>
      </c>
      <c r="Z35" s="33" t="s">
        <v>176</v>
      </c>
      <c r="AA35" s="33" t="s">
        <v>2328</v>
      </c>
      <c r="AB35" s="33" t="s">
        <v>2329</v>
      </c>
      <c r="AC35" s="33">
        <v>1</v>
      </c>
      <c r="AD35" s="33">
        <v>0</v>
      </c>
      <c r="AE35" s="33">
        <v>0</v>
      </c>
      <c r="AF35" s="33">
        <v>0</v>
      </c>
      <c r="AG35" s="33">
        <v>0</v>
      </c>
      <c r="AH35" s="33">
        <v>0</v>
      </c>
      <c r="AI35" s="33">
        <v>0</v>
      </c>
      <c r="AJ35" s="33">
        <v>0</v>
      </c>
      <c r="AK35" s="33">
        <v>0</v>
      </c>
      <c r="AL35" s="33">
        <v>0</v>
      </c>
      <c r="AM35" s="33" t="s">
        <v>155</v>
      </c>
      <c r="AN35" s="33" t="s">
        <v>2385</v>
      </c>
      <c r="AO35" s="33" t="s">
        <v>117</v>
      </c>
      <c r="AP35" s="33" t="s">
        <v>289</v>
      </c>
      <c r="AQ35" s="33" t="s">
        <v>289</v>
      </c>
      <c r="AR35" s="33" t="s">
        <v>289</v>
      </c>
      <c r="AS35" s="33" t="s">
        <v>289</v>
      </c>
      <c r="AT35" s="33" t="s">
        <v>289</v>
      </c>
      <c r="AU35" s="33" t="s">
        <v>289</v>
      </c>
      <c r="AV35" s="33" t="s">
        <v>289</v>
      </c>
      <c r="AW35" s="33" t="s">
        <v>289</v>
      </c>
      <c r="AX35" s="33" t="s">
        <v>289</v>
      </c>
      <c r="AY35" s="33" t="s">
        <v>289</v>
      </c>
      <c r="AZ35" s="33" t="s">
        <v>289</v>
      </c>
      <c r="BA35" s="33" t="s">
        <v>289</v>
      </c>
      <c r="BB35" s="33" t="s">
        <v>289</v>
      </c>
      <c r="BC35" s="33" t="s">
        <v>289</v>
      </c>
      <c r="BD35" s="33" t="s">
        <v>289</v>
      </c>
      <c r="BE35" s="33" t="s">
        <v>289</v>
      </c>
      <c r="BF35" s="33" t="s">
        <v>289</v>
      </c>
      <c r="BG35" s="33" t="s">
        <v>289</v>
      </c>
      <c r="BH35" s="33" t="s">
        <v>289</v>
      </c>
      <c r="BI35" s="33" t="s">
        <v>289</v>
      </c>
      <c r="BJ35" s="33" t="s">
        <v>289</v>
      </c>
      <c r="BK35" s="33" t="s">
        <v>289</v>
      </c>
      <c r="BL35" s="33" t="s">
        <v>289</v>
      </c>
      <c r="BM35" s="33" t="s">
        <v>289</v>
      </c>
      <c r="BN35" s="33" t="s">
        <v>289</v>
      </c>
      <c r="BO35" s="33" t="s">
        <v>289</v>
      </c>
      <c r="BP35" s="33" t="s">
        <v>289</v>
      </c>
      <c r="BQ35" s="33" t="s">
        <v>289</v>
      </c>
      <c r="BR35" s="33" t="s">
        <v>112</v>
      </c>
      <c r="BS35" s="33" t="s">
        <v>126</v>
      </c>
      <c r="BT35" s="33" t="s">
        <v>173</v>
      </c>
      <c r="BU35" s="33" t="s">
        <v>112</v>
      </c>
      <c r="BV35" s="33" t="s">
        <v>112</v>
      </c>
      <c r="BW35" s="33" t="str">
        <f>IF(BS35=C35,"Oui","Non")</f>
        <v>Oui</v>
      </c>
      <c r="BX35" s="33" t="str">
        <f>IF(BT35=D35,"Oui","Non")</f>
        <v>Non</v>
      </c>
      <c r="BY35" s="33" t="s">
        <v>289</v>
      </c>
      <c r="BZ35" s="33" t="s">
        <v>289</v>
      </c>
      <c r="CA35" s="33" t="s">
        <v>289</v>
      </c>
      <c r="CB35" s="33" t="s">
        <v>289</v>
      </c>
      <c r="CC35" s="33" t="s">
        <v>289</v>
      </c>
      <c r="CD35" s="33" t="s">
        <v>289</v>
      </c>
      <c r="CE35" s="33" t="s">
        <v>289</v>
      </c>
      <c r="CF35" s="33" t="s">
        <v>289</v>
      </c>
      <c r="CG35" s="33" t="s">
        <v>289</v>
      </c>
      <c r="CH35" s="33" t="s">
        <v>289</v>
      </c>
      <c r="CI35" s="33" t="s">
        <v>289</v>
      </c>
      <c r="CJ35" s="33" t="s">
        <v>289</v>
      </c>
      <c r="CK35" s="33" t="s">
        <v>289</v>
      </c>
      <c r="CL35" s="33" t="s">
        <v>289</v>
      </c>
      <c r="CM35" s="33" t="s">
        <v>289</v>
      </c>
      <c r="CN35" s="33" t="s">
        <v>289</v>
      </c>
      <c r="CO35" s="33" t="s">
        <v>289</v>
      </c>
      <c r="CP35" s="33" t="s">
        <v>289</v>
      </c>
      <c r="CQ35" s="33" t="s">
        <v>289</v>
      </c>
      <c r="CR35" s="33" t="s">
        <v>289</v>
      </c>
      <c r="CS35" s="33" t="s">
        <v>289</v>
      </c>
      <c r="CT35" s="33" t="s">
        <v>289</v>
      </c>
      <c r="CU35" s="33" t="s">
        <v>289</v>
      </c>
      <c r="CV35" s="33" t="s">
        <v>289</v>
      </c>
      <c r="CW35" s="33" t="s">
        <v>289</v>
      </c>
      <c r="CX35" s="33" t="s">
        <v>289</v>
      </c>
      <c r="CY35" s="33" t="s">
        <v>289</v>
      </c>
      <c r="CZ35" s="33" t="s">
        <v>289</v>
      </c>
      <c r="DA35" s="33" t="s">
        <v>289</v>
      </c>
      <c r="DB35" s="33" t="s">
        <v>289</v>
      </c>
      <c r="DC35" s="33" t="s">
        <v>289</v>
      </c>
      <c r="DD35" s="33"/>
      <c r="DE35" s="33"/>
      <c r="DF35" s="33" t="s">
        <v>289</v>
      </c>
      <c r="DG35" s="33" t="s">
        <v>289</v>
      </c>
      <c r="DH35" s="33" t="s">
        <v>117</v>
      </c>
      <c r="DI35" s="33" t="s">
        <v>112</v>
      </c>
      <c r="DJ35" s="33" t="s">
        <v>112</v>
      </c>
      <c r="DK35" s="33" t="s">
        <v>112</v>
      </c>
      <c r="DL35" s="33" t="s">
        <v>112</v>
      </c>
      <c r="DM35" s="33" t="s">
        <v>112</v>
      </c>
      <c r="DN35" s="33" t="s">
        <v>112</v>
      </c>
      <c r="DO35" s="33" t="s">
        <v>289</v>
      </c>
      <c r="DP35" s="33" t="s">
        <v>289</v>
      </c>
      <c r="DQ35" s="34" t="s">
        <v>289</v>
      </c>
      <c r="DR35" s="33" t="s">
        <v>289</v>
      </c>
      <c r="DS35" s="33" t="s">
        <v>289</v>
      </c>
      <c r="DT35" s="33" t="s">
        <v>289</v>
      </c>
      <c r="DU35" s="33" t="s">
        <v>289</v>
      </c>
      <c r="DV35" s="33" t="s">
        <v>289</v>
      </c>
      <c r="DW35" s="33" t="str">
        <f t="shared" si="2"/>
        <v/>
      </c>
      <c r="DX35" s="33" t="s">
        <v>289</v>
      </c>
      <c r="DY35" s="33" t="s">
        <v>289</v>
      </c>
      <c r="DZ35" s="33" t="s">
        <v>289</v>
      </c>
      <c r="EA35" s="33" t="s">
        <v>289</v>
      </c>
      <c r="EB35" s="33" t="s">
        <v>289</v>
      </c>
      <c r="EC35" s="33" t="s">
        <v>289</v>
      </c>
      <c r="ED35" s="33" t="s">
        <v>289</v>
      </c>
      <c r="EE35" s="33" t="s">
        <v>289</v>
      </c>
      <c r="EF35" s="33" t="s">
        <v>289</v>
      </c>
      <c r="EG35" s="33" t="s">
        <v>289</v>
      </c>
      <c r="EH35" s="33" t="s">
        <v>289</v>
      </c>
      <c r="EI35" s="33" t="s">
        <v>289</v>
      </c>
      <c r="EJ35" s="33" t="s">
        <v>289</v>
      </c>
      <c r="EK35" s="33" t="s">
        <v>2940</v>
      </c>
      <c r="EL35" s="33" t="s">
        <v>2941</v>
      </c>
      <c r="EM35" s="33">
        <v>128</v>
      </c>
    </row>
    <row r="36" spans="1:143" x14ac:dyDescent="0.35">
      <c r="A36" s="33" t="s">
        <v>2956</v>
      </c>
      <c r="B36" s="33" t="s">
        <v>166</v>
      </c>
      <c r="C36" s="33" t="s">
        <v>126</v>
      </c>
      <c r="D36" s="33" t="s">
        <v>169</v>
      </c>
      <c r="E36" s="34" t="s">
        <v>171</v>
      </c>
      <c r="F36" s="34" t="s">
        <v>2492</v>
      </c>
      <c r="G36" s="33" t="s">
        <v>2361</v>
      </c>
      <c r="H36" s="33">
        <v>4</v>
      </c>
      <c r="I36" s="33" t="s">
        <v>2327</v>
      </c>
      <c r="J36" s="33">
        <v>1</v>
      </c>
      <c r="K36" s="33">
        <v>0</v>
      </c>
      <c r="L36" s="33">
        <v>125</v>
      </c>
      <c r="M36" s="33">
        <v>96.153846153846104</v>
      </c>
      <c r="N36" s="33">
        <v>108.695652173913</v>
      </c>
      <c r="O36" s="33">
        <v>86.2068965517241</v>
      </c>
      <c r="P36" s="33">
        <v>208.333333333333</v>
      </c>
      <c r="Q36" s="33">
        <v>375</v>
      </c>
      <c r="R36" s="33">
        <v>625</v>
      </c>
      <c r="S36" s="33" t="s">
        <v>176</v>
      </c>
      <c r="T36" s="33" t="s">
        <v>176</v>
      </c>
      <c r="U36" s="33" t="s">
        <v>176</v>
      </c>
      <c r="V36" s="33" t="s">
        <v>176</v>
      </c>
      <c r="W36" s="33" t="s">
        <v>176</v>
      </c>
      <c r="X36" s="33" t="s">
        <v>176</v>
      </c>
      <c r="Y36" s="33" t="s">
        <v>176</v>
      </c>
      <c r="Z36" s="33" t="s">
        <v>176</v>
      </c>
      <c r="AA36" s="33" t="s">
        <v>2340</v>
      </c>
      <c r="AB36" s="33" t="s">
        <v>2329</v>
      </c>
      <c r="AC36" s="33">
        <v>1</v>
      </c>
      <c r="AD36" s="33">
        <v>0</v>
      </c>
      <c r="AE36" s="33">
        <v>1</v>
      </c>
      <c r="AF36" s="33">
        <v>0</v>
      </c>
      <c r="AG36" s="33">
        <v>0</v>
      </c>
      <c r="AH36" s="33">
        <v>0</v>
      </c>
      <c r="AI36" s="33">
        <v>0</v>
      </c>
      <c r="AJ36" s="33">
        <v>0</v>
      </c>
      <c r="AK36" s="33">
        <v>0</v>
      </c>
      <c r="AL36" s="33">
        <v>0</v>
      </c>
      <c r="AM36" s="33" t="s">
        <v>135</v>
      </c>
      <c r="AN36" s="33" t="s">
        <v>2385</v>
      </c>
      <c r="AO36" s="33" t="s">
        <v>117</v>
      </c>
      <c r="AP36" s="33" t="s">
        <v>289</v>
      </c>
      <c r="AQ36" s="33" t="s">
        <v>289</v>
      </c>
      <c r="AR36" s="33" t="s">
        <v>289</v>
      </c>
      <c r="AS36" s="33" t="s">
        <v>289</v>
      </c>
      <c r="AT36" s="33" t="s">
        <v>289</v>
      </c>
      <c r="AU36" s="33" t="s">
        <v>289</v>
      </c>
      <c r="AV36" s="33" t="s">
        <v>289</v>
      </c>
      <c r="AW36" s="33" t="s">
        <v>289</v>
      </c>
      <c r="AX36" s="33" t="s">
        <v>289</v>
      </c>
      <c r="AY36" s="33" t="s">
        <v>289</v>
      </c>
      <c r="AZ36" s="33" t="s">
        <v>289</v>
      </c>
      <c r="BA36" s="33" t="s">
        <v>289</v>
      </c>
      <c r="BB36" s="33" t="s">
        <v>289</v>
      </c>
      <c r="BC36" s="33" t="s">
        <v>289</v>
      </c>
      <c r="BD36" s="33" t="s">
        <v>289</v>
      </c>
      <c r="BE36" s="33" t="s">
        <v>289</v>
      </c>
      <c r="BF36" s="33" t="s">
        <v>289</v>
      </c>
      <c r="BG36" s="33" t="s">
        <v>289</v>
      </c>
      <c r="BH36" s="33" t="s">
        <v>289</v>
      </c>
      <c r="BI36" s="33" t="s">
        <v>289</v>
      </c>
      <c r="BJ36" s="33" t="s">
        <v>289</v>
      </c>
      <c r="BK36" s="33" t="s">
        <v>289</v>
      </c>
      <c r="BL36" s="33" t="s">
        <v>289</v>
      </c>
      <c r="BM36" s="33" t="s">
        <v>289</v>
      </c>
      <c r="BN36" s="33" t="s">
        <v>289</v>
      </c>
      <c r="BO36" s="33" t="s">
        <v>289</v>
      </c>
      <c r="BP36" s="33" t="s">
        <v>289</v>
      </c>
      <c r="BQ36" s="33" t="s">
        <v>289</v>
      </c>
      <c r="BR36" s="33" t="s">
        <v>117</v>
      </c>
      <c r="BS36" s="33" t="s">
        <v>289</v>
      </c>
      <c r="BT36" s="33" t="s">
        <v>289</v>
      </c>
      <c r="BU36" s="33" t="s">
        <v>117</v>
      </c>
      <c r="BV36" s="33" t="s">
        <v>117</v>
      </c>
      <c r="BW36" s="33" t="str">
        <f>IF(BS36=C36,"Oui","Non")</f>
        <v>Non</v>
      </c>
      <c r="BX36" s="33" t="str">
        <f>IF(BT36=D36,"Oui","Non")</f>
        <v>Non</v>
      </c>
      <c r="BY36" s="33" t="s">
        <v>289</v>
      </c>
      <c r="BZ36" s="33" t="s">
        <v>289</v>
      </c>
      <c r="CA36" s="33" t="s">
        <v>289</v>
      </c>
      <c r="CB36" s="33" t="s">
        <v>289</v>
      </c>
      <c r="CC36" s="33" t="s">
        <v>289</v>
      </c>
      <c r="CD36" s="33" t="s">
        <v>289</v>
      </c>
      <c r="CE36" s="33" t="s">
        <v>289</v>
      </c>
      <c r="CF36" s="33" t="s">
        <v>289</v>
      </c>
      <c r="CG36" s="33" t="s">
        <v>289</v>
      </c>
      <c r="CH36" s="33" t="s">
        <v>289</v>
      </c>
      <c r="CI36" s="33" t="s">
        <v>289</v>
      </c>
      <c r="CJ36" s="33" t="s">
        <v>289</v>
      </c>
      <c r="CK36" s="33" t="s">
        <v>289</v>
      </c>
      <c r="CL36" s="33" t="s">
        <v>289</v>
      </c>
      <c r="CM36" s="33" t="s">
        <v>289</v>
      </c>
      <c r="CN36" s="33" t="s">
        <v>289</v>
      </c>
      <c r="CO36" s="33" t="s">
        <v>289</v>
      </c>
      <c r="CP36" s="33" t="s">
        <v>289</v>
      </c>
      <c r="CQ36" s="33" t="s">
        <v>289</v>
      </c>
      <c r="CR36" s="33" t="s">
        <v>289</v>
      </c>
      <c r="CS36" s="33" t="s">
        <v>289</v>
      </c>
      <c r="CT36" s="33" t="s">
        <v>289</v>
      </c>
      <c r="CU36" s="33" t="s">
        <v>289</v>
      </c>
      <c r="CV36" s="33" t="s">
        <v>289</v>
      </c>
      <c r="CW36" s="33" t="s">
        <v>289</v>
      </c>
      <c r="CX36" s="33" t="s">
        <v>289</v>
      </c>
      <c r="CY36" s="33" t="s">
        <v>289</v>
      </c>
      <c r="CZ36" s="33" t="s">
        <v>289</v>
      </c>
      <c r="DA36" s="33" t="s">
        <v>289</v>
      </c>
      <c r="DB36" s="33" t="s">
        <v>289</v>
      </c>
      <c r="DC36" s="33" t="s">
        <v>289</v>
      </c>
      <c r="DD36" s="33"/>
      <c r="DE36" s="33"/>
      <c r="DF36" s="33" t="s">
        <v>289</v>
      </c>
      <c r="DG36" s="33" t="s">
        <v>289</v>
      </c>
      <c r="DH36" s="33" t="s">
        <v>117</v>
      </c>
      <c r="DI36" s="33" t="s">
        <v>112</v>
      </c>
      <c r="DJ36" s="33" t="s">
        <v>112</v>
      </c>
      <c r="DK36" s="33" t="s">
        <v>112</v>
      </c>
      <c r="DL36" s="33" t="s">
        <v>112</v>
      </c>
      <c r="DM36" s="33" t="s">
        <v>117</v>
      </c>
      <c r="DN36" s="33" t="s">
        <v>112</v>
      </c>
      <c r="DO36" s="33" t="s">
        <v>289</v>
      </c>
      <c r="DP36" s="33" t="s">
        <v>289</v>
      </c>
      <c r="DQ36" s="34" t="s">
        <v>289</v>
      </c>
      <c r="DR36" s="33" t="s">
        <v>289</v>
      </c>
      <c r="DS36" s="33" t="s">
        <v>289</v>
      </c>
      <c r="DT36" s="33" t="s">
        <v>289</v>
      </c>
      <c r="DU36" s="33" t="s">
        <v>289</v>
      </c>
      <c r="DV36" s="33" t="s">
        <v>289</v>
      </c>
      <c r="DW36" s="33" t="str">
        <f t="shared" si="2"/>
        <v/>
      </c>
      <c r="DX36" s="33" t="s">
        <v>289</v>
      </c>
      <c r="DY36" s="33" t="s">
        <v>289</v>
      </c>
      <c r="DZ36" s="33" t="s">
        <v>289</v>
      </c>
      <c r="EA36" s="33" t="s">
        <v>289</v>
      </c>
      <c r="EB36" s="33" t="s">
        <v>289</v>
      </c>
      <c r="EC36" s="33" t="s">
        <v>289</v>
      </c>
      <c r="ED36" s="33" t="s">
        <v>289</v>
      </c>
      <c r="EE36" s="33" t="s">
        <v>289</v>
      </c>
      <c r="EF36" s="33" t="s">
        <v>289</v>
      </c>
      <c r="EG36" s="33" t="s">
        <v>289</v>
      </c>
      <c r="EH36" s="33" t="s">
        <v>289</v>
      </c>
      <c r="EI36" s="33" t="s">
        <v>289</v>
      </c>
      <c r="EJ36" s="33" t="s">
        <v>289</v>
      </c>
      <c r="EK36" s="33" t="s">
        <v>289</v>
      </c>
      <c r="EL36" s="33" t="s">
        <v>2956</v>
      </c>
      <c r="EM36" s="33">
        <v>129</v>
      </c>
    </row>
    <row r="37" spans="1:143" x14ac:dyDescent="0.35">
      <c r="A37" s="33" t="s">
        <v>2979</v>
      </c>
      <c r="B37" s="33" t="s">
        <v>166</v>
      </c>
      <c r="C37" s="33" t="s">
        <v>126</v>
      </c>
      <c r="D37" s="33" t="s">
        <v>169</v>
      </c>
      <c r="E37" s="34" t="s">
        <v>171</v>
      </c>
      <c r="F37" s="34" t="s">
        <v>2492</v>
      </c>
      <c r="G37" s="33" t="s">
        <v>2361</v>
      </c>
      <c r="H37" s="33">
        <v>4</v>
      </c>
      <c r="I37" s="33" t="s">
        <v>2452</v>
      </c>
      <c r="J37" s="33" t="s">
        <v>289</v>
      </c>
      <c r="K37" s="33" t="s">
        <v>289</v>
      </c>
      <c r="L37" s="33" t="s">
        <v>176</v>
      </c>
      <c r="M37" s="33" t="s">
        <v>176</v>
      </c>
      <c r="N37" s="33" t="s">
        <v>176</v>
      </c>
      <c r="O37" s="33" t="s">
        <v>176</v>
      </c>
      <c r="P37" s="33" t="s">
        <v>176</v>
      </c>
      <c r="Q37" s="33" t="s">
        <v>176</v>
      </c>
      <c r="R37" s="33" t="s">
        <v>176</v>
      </c>
      <c r="S37" s="33" t="s">
        <v>176</v>
      </c>
      <c r="T37" s="33" t="s">
        <v>176</v>
      </c>
      <c r="U37" s="33" t="s">
        <v>176</v>
      </c>
      <c r="V37" s="33" t="s">
        <v>176</v>
      </c>
      <c r="W37" s="33" t="s">
        <v>176</v>
      </c>
      <c r="X37" s="33" t="s">
        <v>176</v>
      </c>
      <c r="Y37" s="33" t="s">
        <v>176</v>
      </c>
      <c r="Z37" s="33">
        <v>25</v>
      </c>
      <c r="AA37" s="33" t="s">
        <v>2328</v>
      </c>
      <c r="AB37" s="33" t="s">
        <v>289</v>
      </c>
      <c r="AC37" s="33" t="s">
        <v>289</v>
      </c>
      <c r="AD37" s="33" t="s">
        <v>289</v>
      </c>
      <c r="AE37" s="33" t="s">
        <v>289</v>
      </c>
      <c r="AF37" s="33" t="s">
        <v>289</v>
      </c>
      <c r="AG37" s="33" t="s">
        <v>289</v>
      </c>
      <c r="AH37" s="33" t="s">
        <v>289</v>
      </c>
      <c r="AI37" s="33" t="s">
        <v>289</v>
      </c>
      <c r="AJ37" s="33" t="s">
        <v>289</v>
      </c>
      <c r="AK37" s="33" t="s">
        <v>289</v>
      </c>
      <c r="AL37" s="33" t="s">
        <v>289</v>
      </c>
      <c r="AM37" s="33" t="s">
        <v>289</v>
      </c>
      <c r="AN37" s="33" t="s">
        <v>289</v>
      </c>
      <c r="AO37" s="33" t="s">
        <v>289</v>
      </c>
      <c r="AP37" s="33" t="s">
        <v>289</v>
      </c>
      <c r="AQ37" s="33" t="s">
        <v>289</v>
      </c>
      <c r="AR37" s="33" t="s">
        <v>289</v>
      </c>
      <c r="AS37" s="33" t="s">
        <v>289</v>
      </c>
      <c r="AT37" s="33" t="s">
        <v>289</v>
      </c>
      <c r="AU37" s="33" t="s">
        <v>289</v>
      </c>
      <c r="AV37" s="33" t="s">
        <v>289</v>
      </c>
      <c r="AW37" s="33" t="s">
        <v>289</v>
      </c>
      <c r="AX37" s="33" t="s">
        <v>289</v>
      </c>
      <c r="AY37" s="33" t="s">
        <v>289</v>
      </c>
      <c r="AZ37" s="33" t="s">
        <v>289</v>
      </c>
      <c r="BA37" s="33" t="s">
        <v>289</v>
      </c>
      <c r="BB37" s="33" t="s">
        <v>289</v>
      </c>
      <c r="BC37" s="33" t="s">
        <v>289</v>
      </c>
      <c r="BD37" s="33" t="s">
        <v>289</v>
      </c>
      <c r="BE37" s="33" t="s">
        <v>289</v>
      </c>
      <c r="BF37" s="33" t="s">
        <v>289</v>
      </c>
      <c r="BG37" s="33" t="s">
        <v>289</v>
      </c>
      <c r="BH37" s="33" t="s">
        <v>289</v>
      </c>
      <c r="BI37" s="33" t="s">
        <v>289</v>
      </c>
      <c r="BJ37" s="33" t="s">
        <v>289</v>
      </c>
      <c r="BK37" s="33" t="s">
        <v>289</v>
      </c>
      <c r="BL37" s="33" t="s">
        <v>289</v>
      </c>
      <c r="BM37" s="33" t="s">
        <v>289</v>
      </c>
      <c r="BN37" s="33" t="s">
        <v>289</v>
      </c>
      <c r="BO37" s="33" t="s">
        <v>289</v>
      </c>
      <c r="BP37" s="33" t="s">
        <v>289</v>
      </c>
      <c r="BQ37" s="33" t="s">
        <v>289</v>
      </c>
      <c r="BR37" s="33" t="s">
        <v>289</v>
      </c>
      <c r="BS37" s="33" t="s">
        <v>289</v>
      </c>
      <c r="BT37" s="33" t="s">
        <v>289</v>
      </c>
      <c r="BU37" s="33" t="s">
        <v>289</v>
      </c>
      <c r="BV37" s="33" t="s">
        <v>289</v>
      </c>
      <c r="BW37" s="33"/>
      <c r="BX37" s="33"/>
      <c r="BY37" s="33" t="s">
        <v>289</v>
      </c>
      <c r="BZ37" s="33" t="s">
        <v>289</v>
      </c>
      <c r="CA37" s="33" t="s">
        <v>289</v>
      </c>
      <c r="CB37" s="33" t="s">
        <v>289</v>
      </c>
      <c r="CC37" s="33" t="s">
        <v>289</v>
      </c>
      <c r="CD37" s="33" t="s">
        <v>289</v>
      </c>
      <c r="CE37" s="33" t="s">
        <v>289</v>
      </c>
      <c r="CF37" s="33" t="s">
        <v>289</v>
      </c>
      <c r="CG37" s="33" t="s">
        <v>289</v>
      </c>
      <c r="CH37" s="33" t="s">
        <v>289</v>
      </c>
      <c r="CI37" s="33" t="s">
        <v>289</v>
      </c>
      <c r="CJ37" s="33" t="s">
        <v>289</v>
      </c>
      <c r="CK37" s="33" t="s">
        <v>289</v>
      </c>
      <c r="CL37" s="33" t="s">
        <v>289</v>
      </c>
      <c r="CM37" s="33" t="s">
        <v>289</v>
      </c>
      <c r="CN37" s="33" t="s">
        <v>289</v>
      </c>
      <c r="CO37" s="33" t="s">
        <v>289</v>
      </c>
      <c r="CP37" s="33" t="s">
        <v>289</v>
      </c>
      <c r="CQ37" s="33" t="s">
        <v>289</v>
      </c>
      <c r="CR37" s="33" t="s">
        <v>289</v>
      </c>
      <c r="CS37" s="33" t="s">
        <v>289</v>
      </c>
      <c r="CT37" s="33" t="s">
        <v>289</v>
      </c>
      <c r="CU37" s="33" t="s">
        <v>289</v>
      </c>
      <c r="CV37" s="33" t="s">
        <v>289</v>
      </c>
      <c r="CW37" s="33" t="s">
        <v>289</v>
      </c>
      <c r="CX37" s="33" t="s">
        <v>289</v>
      </c>
      <c r="CY37" s="33" t="s">
        <v>289</v>
      </c>
      <c r="CZ37" s="33" t="s">
        <v>289</v>
      </c>
      <c r="DA37" s="33" t="s">
        <v>289</v>
      </c>
      <c r="DB37" s="33" t="s">
        <v>289</v>
      </c>
      <c r="DC37" s="33" t="s">
        <v>289</v>
      </c>
      <c r="DD37" s="33"/>
      <c r="DE37" s="33"/>
      <c r="DF37" s="33" t="s">
        <v>289</v>
      </c>
      <c r="DG37" s="33" t="s">
        <v>289</v>
      </c>
      <c r="DH37" s="33" t="s">
        <v>289</v>
      </c>
      <c r="DI37" s="33" t="s">
        <v>289</v>
      </c>
      <c r="DJ37" s="33" t="s">
        <v>289</v>
      </c>
      <c r="DK37" s="33" t="s">
        <v>289</v>
      </c>
      <c r="DL37" s="33" t="s">
        <v>289</v>
      </c>
      <c r="DM37" s="33" t="s">
        <v>289</v>
      </c>
      <c r="DN37" s="33" t="s">
        <v>289</v>
      </c>
      <c r="DO37" s="33" t="s">
        <v>289</v>
      </c>
      <c r="DP37" s="33" t="s">
        <v>289</v>
      </c>
      <c r="DQ37" s="34" t="s">
        <v>289</v>
      </c>
      <c r="DR37" s="33" t="s">
        <v>289</v>
      </c>
      <c r="DS37" s="33" t="s">
        <v>289</v>
      </c>
      <c r="DT37" s="33" t="s">
        <v>289</v>
      </c>
      <c r="DU37" s="33" t="s">
        <v>289</v>
      </c>
      <c r="DV37" s="33" t="s">
        <v>2773</v>
      </c>
      <c r="DW37" s="33" t="s">
        <v>4100</v>
      </c>
      <c r="DX37" s="33" t="s">
        <v>117</v>
      </c>
      <c r="DY37" s="33" t="s">
        <v>289</v>
      </c>
      <c r="DZ37" s="33" t="s">
        <v>289</v>
      </c>
      <c r="EA37" s="33" t="s">
        <v>289</v>
      </c>
      <c r="EB37" s="33" t="s">
        <v>289</v>
      </c>
      <c r="EC37" s="33" t="s">
        <v>289</v>
      </c>
      <c r="ED37" s="33" t="s">
        <v>289</v>
      </c>
      <c r="EE37" s="33" t="s">
        <v>289</v>
      </c>
      <c r="EF37" s="33" t="s">
        <v>289</v>
      </c>
      <c r="EG37" s="33" t="s">
        <v>289</v>
      </c>
      <c r="EH37" s="33" t="s">
        <v>289</v>
      </c>
      <c r="EI37" s="33" t="s">
        <v>289</v>
      </c>
      <c r="EJ37" s="33" t="s">
        <v>289</v>
      </c>
      <c r="EK37" s="33" t="s">
        <v>289</v>
      </c>
      <c r="EL37" s="33" t="s">
        <v>2979</v>
      </c>
      <c r="EM37" s="33">
        <v>116</v>
      </c>
    </row>
    <row r="38" spans="1:143" x14ac:dyDescent="0.35">
      <c r="A38" s="33" t="s">
        <v>2984</v>
      </c>
      <c r="B38" s="33" t="s">
        <v>166</v>
      </c>
      <c r="C38" s="33" t="s">
        <v>126</v>
      </c>
      <c r="D38" s="33" t="s">
        <v>169</v>
      </c>
      <c r="E38" s="34" t="s">
        <v>171</v>
      </c>
      <c r="F38" s="34" t="s">
        <v>2492</v>
      </c>
      <c r="G38" s="33" t="s">
        <v>2361</v>
      </c>
      <c r="H38" s="33">
        <v>4</v>
      </c>
      <c r="I38" s="33" t="s">
        <v>2452</v>
      </c>
      <c r="J38" s="33" t="s">
        <v>289</v>
      </c>
      <c r="K38" s="33" t="s">
        <v>289</v>
      </c>
      <c r="L38" s="33" t="s">
        <v>176</v>
      </c>
      <c r="M38" s="33" t="s">
        <v>176</v>
      </c>
      <c r="N38" s="33" t="s">
        <v>176</v>
      </c>
      <c r="O38" s="33" t="s">
        <v>176</v>
      </c>
      <c r="P38" s="33" t="s">
        <v>176</v>
      </c>
      <c r="Q38" s="33" t="s">
        <v>176</v>
      </c>
      <c r="R38" s="33" t="s">
        <v>176</v>
      </c>
      <c r="S38" s="33" t="s">
        <v>176</v>
      </c>
      <c r="T38" s="33" t="s">
        <v>176</v>
      </c>
      <c r="U38" s="33" t="s">
        <v>176</v>
      </c>
      <c r="V38" s="33" t="s">
        <v>176</v>
      </c>
      <c r="W38" s="33" t="s">
        <v>176</v>
      </c>
      <c r="X38" s="33" t="s">
        <v>176</v>
      </c>
      <c r="Y38" s="33" t="s">
        <v>176</v>
      </c>
      <c r="Z38" s="33">
        <v>35</v>
      </c>
      <c r="AA38" s="33" t="s">
        <v>2328</v>
      </c>
      <c r="AB38" s="33" t="s">
        <v>289</v>
      </c>
      <c r="AC38" s="33" t="s">
        <v>289</v>
      </c>
      <c r="AD38" s="33" t="s">
        <v>289</v>
      </c>
      <c r="AE38" s="33" t="s">
        <v>289</v>
      </c>
      <c r="AF38" s="33" t="s">
        <v>289</v>
      </c>
      <c r="AG38" s="33" t="s">
        <v>289</v>
      </c>
      <c r="AH38" s="33" t="s">
        <v>289</v>
      </c>
      <c r="AI38" s="33" t="s">
        <v>289</v>
      </c>
      <c r="AJ38" s="33" t="s">
        <v>289</v>
      </c>
      <c r="AK38" s="33" t="s">
        <v>289</v>
      </c>
      <c r="AL38" s="33" t="s">
        <v>289</v>
      </c>
      <c r="AM38" s="33" t="s">
        <v>289</v>
      </c>
      <c r="AN38" s="33" t="s">
        <v>289</v>
      </c>
      <c r="AO38" s="33" t="s">
        <v>289</v>
      </c>
      <c r="AP38" s="33" t="s">
        <v>289</v>
      </c>
      <c r="AQ38" s="33" t="s">
        <v>289</v>
      </c>
      <c r="AR38" s="33" t="s">
        <v>289</v>
      </c>
      <c r="AS38" s="33" t="s">
        <v>289</v>
      </c>
      <c r="AT38" s="33" t="s">
        <v>289</v>
      </c>
      <c r="AU38" s="33" t="s">
        <v>289</v>
      </c>
      <c r="AV38" s="33" t="s">
        <v>289</v>
      </c>
      <c r="AW38" s="33" t="s">
        <v>289</v>
      </c>
      <c r="AX38" s="33" t="s">
        <v>289</v>
      </c>
      <c r="AY38" s="33" t="s">
        <v>289</v>
      </c>
      <c r="AZ38" s="33" t="s">
        <v>289</v>
      </c>
      <c r="BA38" s="33" t="s">
        <v>289</v>
      </c>
      <c r="BB38" s="33" t="s">
        <v>289</v>
      </c>
      <c r="BC38" s="33" t="s">
        <v>289</v>
      </c>
      <c r="BD38" s="33" t="s">
        <v>289</v>
      </c>
      <c r="BE38" s="33" t="s">
        <v>289</v>
      </c>
      <c r="BF38" s="33" t="s">
        <v>289</v>
      </c>
      <c r="BG38" s="33" t="s">
        <v>289</v>
      </c>
      <c r="BH38" s="33" t="s">
        <v>289</v>
      </c>
      <c r="BI38" s="33" t="s">
        <v>289</v>
      </c>
      <c r="BJ38" s="33" t="s">
        <v>289</v>
      </c>
      <c r="BK38" s="33" t="s">
        <v>289</v>
      </c>
      <c r="BL38" s="33" t="s">
        <v>289</v>
      </c>
      <c r="BM38" s="33" t="s">
        <v>289</v>
      </c>
      <c r="BN38" s="33" t="s">
        <v>289</v>
      </c>
      <c r="BO38" s="33" t="s">
        <v>289</v>
      </c>
      <c r="BP38" s="33" t="s">
        <v>289</v>
      </c>
      <c r="BQ38" s="33" t="s">
        <v>289</v>
      </c>
      <c r="BR38" s="33" t="s">
        <v>289</v>
      </c>
      <c r="BS38" s="33" t="s">
        <v>289</v>
      </c>
      <c r="BT38" s="33" t="s">
        <v>289</v>
      </c>
      <c r="BU38" s="33" t="s">
        <v>289</v>
      </c>
      <c r="BV38" s="33" t="s">
        <v>289</v>
      </c>
      <c r="BW38" s="33"/>
      <c r="BX38" s="33"/>
      <c r="BY38" s="33" t="s">
        <v>289</v>
      </c>
      <c r="BZ38" s="33" t="s">
        <v>289</v>
      </c>
      <c r="CA38" s="33" t="s">
        <v>289</v>
      </c>
      <c r="CB38" s="33" t="s">
        <v>289</v>
      </c>
      <c r="CC38" s="33" t="s">
        <v>289</v>
      </c>
      <c r="CD38" s="33" t="s">
        <v>289</v>
      </c>
      <c r="CE38" s="33" t="s">
        <v>289</v>
      </c>
      <c r="CF38" s="33" t="s">
        <v>289</v>
      </c>
      <c r="CG38" s="33" t="s">
        <v>289</v>
      </c>
      <c r="CH38" s="33" t="s">
        <v>289</v>
      </c>
      <c r="CI38" s="33" t="s">
        <v>289</v>
      </c>
      <c r="CJ38" s="33" t="s">
        <v>289</v>
      </c>
      <c r="CK38" s="33" t="s">
        <v>289</v>
      </c>
      <c r="CL38" s="33" t="s">
        <v>289</v>
      </c>
      <c r="CM38" s="33" t="s">
        <v>289</v>
      </c>
      <c r="CN38" s="33" t="s">
        <v>289</v>
      </c>
      <c r="CO38" s="33" t="s">
        <v>289</v>
      </c>
      <c r="CP38" s="33" t="s">
        <v>289</v>
      </c>
      <c r="CQ38" s="33" t="s">
        <v>289</v>
      </c>
      <c r="CR38" s="33" t="s">
        <v>289</v>
      </c>
      <c r="CS38" s="33" t="s">
        <v>289</v>
      </c>
      <c r="CT38" s="33" t="s">
        <v>289</v>
      </c>
      <c r="CU38" s="33" t="s">
        <v>289</v>
      </c>
      <c r="CV38" s="33" t="s">
        <v>289</v>
      </c>
      <c r="CW38" s="33" t="s">
        <v>289</v>
      </c>
      <c r="CX38" s="33" t="s">
        <v>289</v>
      </c>
      <c r="CY38" s="33" t="s">
        <v>289</v>
      </c>
      <c r="CZ38" s="33" t="s">
        <v>289</v>
      </c>
      <c r="DA38" s="33" t="s">
        <v>289</v>
      </c>
      <c r="DB38" s="33" t="s">
        <v>289</v>
      </c>
      <c r="DC38" s="33" t="s">
        <v>289</v>
      </c>
      <c r="DD38" s="33"/>
      <c r="DE38" s="33"/>
      <c r="DF38" s="33" t="s">
        <v>289</v>
      </c>
      <c r="DG38" s="33" t="s">
        <v>289</v>
      </c>
      <c r="DH38" s="33" t="s">
        <v>289</v>
      </c>
      <c r="DI38" s="33" t="s">
        <v>289</v>
      </c>
      <c r="DJ38" s="33" t="s">
        <v>289</v>
      </c>
      <c r="DK38" s="33" t="s">
        <v>289</v>
      </c>
      <c r="DL38" s="33" t="s">
        <v>289</v>
      </c>
      <c r="DM38" s="33" t="s">
        <v>289</v>
      </c>
      <c r="DN38" s="33" t="s">
        <v>289</v>
      </c>
      <c r="DO38" s="33" t="s">
        <v>289</v>
      </c>
      <c r="DP38" s="33" t="s">
        <v>289</v>
      </c>
      <c r="DQ38" s="34" t="s">
        <v>289</v>
      </c>
      <c r="DR38" s="33" t="s">
        <v>289</v>
      </c>
      <c r="DS38" s="33" t="s">
        <v>289</v>
      </c>
      <c r="DT38" s="33" t="s">
        <v>289</v>
      </c>
      <c r="DU38" s="33" t="s">
        <v>289</v>
      </c>
      <c r="DV38" s="33" t="s">
        <v>2454</v>
      </c>
      <c r="DW38" s="33" t="str">
        <f t="shared" si="2"/>
        <v>Achat d'eau ou remplissage en boutique</v>
      </c>
      <c r="DX38" s="33" t="s">
        <v>112</v>
      </c>
      <c r="DY38" s="33" t="s">
        <v>140</v>
      </c>
      <c r="DZ38" s="33">
        <v>0</v>
      </c>
      <c r="EA38" s="33">
        <v>0</v>
      </c>
      <c r="EB38" s="33">
        <v>0</v>
      </c>
      <c r="EC38" s="33">
        <v>0</v>
      </c>
      <c r="ED38" s="33">
        <v>0</v>
      </c>
      <c r="EE38" s="33">
        <v>0</v>
      </c>
      <c r="EF38" s="33">
        <v>0</v>
      </c>
      <c r="EG38" s="33">
        <v>0</v>
      </c>
      <c r="EH38" s="33">
        <v>0</v>
      </c>
      <c r="EI38" s="33">
        <v>1</v>
      </c>
      <c r="EJ38" s="33" t="s">
        <v>289</v>
      </c>
      <c r="EK38" s="33" t="s">
        <v>289</v>
      </c>
      <c r="EL38" s="33" t="s">
        <v>2984</v>
      </c>
      <c r="EM38" s="33">
        <v>126</v>
      </c>
    </row>
    <row r="39" spans="1:143" x14ac:dyDescent="0.35">
      <c r="A39" s="33" t="s">
        <v>2993</v>
      </c>
      <c r="B39" s="33" t="s">
        <v>166</v>
      </c>
      <c r="C39" s="33" t="s">
        <v>126</v>
      </c>
      <c r="D39" s="33" t="s">
        <v>169</v>
      </c>
      <c r="E39" s="34" t="s">
        <v>171</v>
      </c>
      <c r="F39" s="34" t="s">
        <v>2492</v>
      </c>
      <c r="G39" s="33" t="s">
        <v>2361</v>
      </c>
      <c r="H39" s="33">
        <v>4</v>
      </c>
      <c r="I39" s="33" t="s">
        <v>2327</v>
      </c>
      <c r="J39" s="33">
        <v>0</v>
      </c>
      <c r="K39" s="33">
        <v>1</v>
      </c>
      <c r="L39" s="33" t="s">
        <v>176</v>
      </c>
      <c r="M39" s="33" t="s">
        <v>176</v>
      </c>
      <c r="N39" s="33" t="s">
        <v>176</v>
      </c>
      <c r="O39" s="33" t="s">
        <v>176</v>
      </c>
      <c r="P39" s="33" t="s">
        <v>176</v>
      </c>
      <c r="Q39" s="33" t="s">
        <v>176</v>
      </c>
      <c r="R39" s="33" t="s">
        <v>176</v>
      </c>
      <c r="S39" s="33" t="s">
        <v>176</v>
      </c>
      <c r="T39" s="33">
        <v>25</v>
      </c>
      <c r="U39" s="33" t="s">
        <v>176</v>
      </c>
      <c r="V39" s="33" t="s">
        <v>176</v>
      </c>
      <c r="W39" s="33">
        <v>25</v>
      </c>
      <c r="X39" s="33">
        <v>132.222222222222</v>
      </c>
      <c r="Y39" s="33">
        <v>75</v>
      </c>
      <c r="Z39" s="33" t="s">
        <v>176</v>
      </c>
      <c r="AA39" s="33" t="s">
        <v>2328</v>
      </c>
      <c r="AB39" s="33" t="s">
        <v>2350</v>
      </c>
      <c r="AC39" s="33">
        <v>1</v>
      </c>
      <c r="AD39" s="33">
        <v>0</v>
      </c>
      <c r="AE39" s="33">
        <v>0</v>
      </c>
      <c r="AF39" s="33">
        <v>0</v>
      </c>
      <c r="AG39" s="33">
        <v>0</v>
      </c>
      <c r="AH39" s="33">
        <v>0</v>
      </c>
      <c r="AI39" s="33">
        <v>0</v>
      </c>
      <c r="AJ39" s="33">
        <v>0</v>
      </c>
      <c r="AK39" s="33">
        <v>0</v>
      </c>
      <c r="AL39" s="33">
        <v>0</v>
      </c>
      <c r="AM39" s="33" t="s">
        <v>116</v>
      </c>
      <c r="AN39" s="33" t="s">
        <v>151</v>
      </c>
      <c r="AO39" s="33" t="s">
        <v>289</v>
      </c>
      <c r="AP39" s="33" t="s">
        <v>289</v>
      </c>
      <c r="AQ39" s="33" t="s">
        <v>289</v>
      </c>
      <c r="AR39" s="33" t="s">
        <v>289</v>
      </c>
      <c r="AS39" s="33" t="s">
        <v>289</v>
      </c>
      <c r="AT39" s="33" t="s">
        <v>289</v>
      </c>
      <c r="AU39" s="33" t="s">
        <v>289</v>
      </c>
      <c r="AV39" s="33" t="s">
        <v>289</v>
      </c>
      <c r="AW39" s="33" t="s">
        <v>289</v>
      </c>
      <c r="AX39" s="33" t="s">
        <v>289</v>
      </c>
      <c r="AY39" s="33" t="s">
        <v>289</v>
      </c>
      <c r="AZ39" s="33" t="s">
        <v>289</v>
      </c>
      <c r="BA39" s="33" t="s">
        <v>289</v>
      </c>
      <c r="BB39" s="33" t="s">
        <v>289</v>
      </c>
      <c r="BC39" s="33" t="s">
        <v>289</v>
      </c>
      <c r="BD39" s="33" t="s">
        <v>289</v>
      </c>
      <c r="BE39" s="33" t="s">
        <v>289</v>
      </c>
      <c r="BF39" s="33" t="s">
        <v>289</v>
      </c>
      <c r="BG39" s="33" t="s">
        <v>289</v>
      </c>
      <c r="BH39" s="33" t="s">
        <v>289</v>
      </c>
      <c r="BI39" s="33" t="s">
        <v>289</v>
      </c>
      <c r="BJ39" s="33" t="s">
        <v>289</v>
      </c>
      <c r="BK39" s="33" t="s">
        <v>289</v>
      </c>
      <c r="BL39" s="33" t="s">
        <v>289</v>
      </c>
      <c r="BM39" s="33" t="s">
        <v>289</v>
      </c>
      <c r="BN39" s="33" t="s">
        <v>289</v>
      </c>
      <c r="BO39" s="33" t="s">
        <v>289</v>
      </c>
      <c r="BP39" s="33" t="s">
        <v>289</v>
      </c>
      <c r="BQ39" s="33" t="s">
        <v>289</v>
      </c>
      <c r="BR39" s="33" t="s">
        <v>289</v>
      </c>
      <c r="BS39" s="33" t="s">
        <v>289</v>
      </c>
      <c r="BT39" s="33" t="s">
        <v>289</v>
      </c>
      <c r="BU39" s="33" t="s">
        <v>289</v>
      </c>
      <c r="BV39" s="33" t="s">
        <v>289</v>
      </c>
      <c r="BW39" s="33"/>
      <c r="BX39" s="33"/>
      <c r="BY39" s="33" t="s">
        <v>117</v>
      </c>
      <c r="BZ39" s="33" t="s">
        <v>289</v>
      </c>
      <c r="CA39" s="33" t="s">
        <v>289</v>
      </c>
      <c r="CB39" s="33" t="s">
        <v>289</v>
      </c>
      <c r="CC39" s="33" t="s">
        <v>289</v>
      </c>
      <c r="CD39" s="33" t="s">
        <v>289</v>
      </c>
      <c r="CE39" s="33" t="s">
        <v>289</v>
      </c>
      <c r="CF39" s="33" t="s">
        <v>289</v>
      </c>
      <c r="CG39" s="33" t="s">
        <v>289</v>
      </c>
      <c r="CH39" s="33" t="s">
        <v>289</v>
      </c>
      <c r="CI39" s="33" t="s">
        <v>289</v>
      </c>
      <c r="CJ39" s="33" t="s">
        <v>289</v>
      </c>
      <c r="CK39" s="33" t="s">
        <v>289</v>
      </c>
      <c r="CL39" s="33" t="s">
        <v>289</v>
      </c>
      <c r="CM39" s="33" t="s">
        <v>289</v>
      </c>
      <c r="CN39" s="33" t="s">
        <v>289</v>
      </c>
      <c r="CO39" s="33" t="s">
        <v>289</v>
      </c>
      <c r="CP39" s="33" t="s">
        <v>289</v>
      </c>
      <c r="CQ39" s="33" t="s">
        <v>289</v>
      </c>
      <c r="CR39" s="33" t="s">
        <v>289</v>
      </c>
      <c r="CS39" s="33" t="s">
        <v>289</v>
      </c>
      <c r="CT39" s="33" t="s">
        <v>289</v>
      </c>
      <c r="CU39" s="33" t="s">
        <v>289</v>
      </c>
      <c r="CV39" s="33" t="s">
        <v>289</v>
      </c>
      <c r="CW39" s="33" t="s">
        <v>289</v>
      </c>
      <c r="CX39" s="33" t="s">
        <v>289</v>
      </c>
      <c r="CY39" s="33" t="s">
        <v>289</v>
      </c>
      <c r="CZ39" s="33" t="s">
        <v>289</v>
      </c>
      <c r="DA39" s="33" t="s">
        <v>112</v>
      </c>
      <c r="DB39" s="33" t="s">
        <v>126</v>
      </c>
      <c r="DC39" s="33" t="s">
        <v>162</v>
      </c>
      <c r="DD39" s="33" t="str">
        <f>IF(DB39=C39,"Oui","Non")</f>
        <v>Oui</v>
      </c>
      <c r="DE39" s="33" t="str">
        <f>IF(DC39=D39,"Oui","Non")</f>
        <v>Non</v>
      </c>
      <c r="DF39" s="33" t="s">
        <v>117</v>
      </c>
      <c r="DG39" s="33" t="s">
        <v>117</v>
      </c>
      <c r="DH39" s="33" t="s">
        <v>289</v>
      </c>
      <c r="DI39" s="33" t="s">
        <v>289</v>
      </c>
      <c r="DJ39" s="33" t="s">
        <v>289</v>
      </c>
      <c r="DK39" s="33" t="s">
        <v>289</v>
      </c>
      <c r="DL39" s="33" t="s">
        <v>289</v>
      </c>
      <c r="DM39" s="33" t="s">
        <v>289</v>
      </c>
      <c r="DN39" s="33" t="s">
        <v>289</v>
      </c>
      <c r="DO39" s="33" t="s">
        <v>289</v>
      </c>
      <c r="DP39" s="33" t="s">
        <v>140</v>
      </c>
      <c r="DQ39" s="34" t="s">
        <v>140</v>
      </c>
      <c r="DR39" s="33" t="s">
        <v>289</v>
      </c>
      <c r="DS39" s="33" t="s">
        <v>140</v>
      </c>
      <c r="DT39" s="33" t="s">
        <v>289</v>
      </c>
      <c r="DU39" s="33" t="s">
        <v>112</v>
      </c>
      <c r="DV39" s="33" t="s">
        <v>289</v>
      </c>
      <c r="DW39" s="33" t="str">
        <f t="shared" si="2"/>
        <v/>
      </c>
      <c r="DX39" s="33" t="s">
        <v>289</v>
      </c>
      <c r="DY39" s="33" t="s">
        <v>289</v>
      </c>
      <c r="DZ39" s="33" t="s">
        <v>289</v>
      </c>
      <c r="EA39" s="33" t="s">
        <v>289</v>
      </c>
      <c r="EB39" s="33" t="s">
        <v>289</v>
      </c>
      <c r="EC39" s="33" t="s">
        <v>289</v>
      </c>
      <c r="ED39" s="33" t="s">
        <v>289</v>
      </c>
      <c r="EE39" s="33" t="s">
        <v>289</v>
      </c>
      <c r="EF39" s="33" t="s">
        <v>289</v>
      </c>
      <c r="EG39" s="33" t="s">
        <v>289</v>
      </c>
      <c r="EH39" s="33" t="s">
        <v>289</v>
      </c>
      <c r="EI39" s="33" t="s">
        <v>289</v>
      </c>
      <c r="EJ39" s="33" t="s">
        <v>289</v>
      </c>
      <c r="EK39" s="33" t="s">
        <v>289</v>
      </c>
      <c r="EL39" s="33" t="s">
        <v>2993</v>
      </c>
      <c r="EM39" s="33">
        <v>114</v>
      </c>
    </row>
    <row r="40" spans="1:143" x14ac:dyDescent="0.35">
      <c r="A40" s="33" t="s">
        <v>2999</v>
      </c>
      <c r="B40" s="33" t="s">
        <v>166</v>
      </c>
      <c r="C40" s="33" t="s">
        <v>126</v>
      </c>
      <c r="D40" s="33" t="s">
        <v>169</v>
      </c>
      <c r="E40" s="34" t="s">
        <v>171</v>
      </c>
      <c r="F40" s="34" t="s">
        <v>2492</v>
      </c>
      <c r="G40" s="33" t="s">
        <v>2361</v>
      </c>
      <c r="H40" s="33">
        <v>4</v>
      </c>
      <c r="I40" s="33" t="s">
        <v>2452</v>
      </c>
      <c r="J40" s="33" t="s">
        <v>289</v>
      </c>
      <c r="K40" s="33" t="s">
        <v>289</v>
      </c>
      <c r="L40" s="33" t="s">
        <v>176</v>
      </c>
      <c r="M40" s="33" t="s">
        <v>176</v>
      </c>
      <c r="N40" s="33" t="s">
        <v>176</v>
      </c>
      <c r="O40" s="33" t="s">
        <v>176</v>
      </c>
      <c r="P40" s="33" t="s">
        <v>176</v>
      </c>
      <c r="Q40" s="33" t="s">
        <v>176</v>
      </c>
      <c r="R40" s="33" t="s">
        <v>176</v>
      </c>
      <c r="S40" s="33" t="s">
        <v>176</v>
      </c>
      <c r="T40" s="33" t="s">
        <v>176</v>
      </c>
      <c r="U40" s="33" t="s">
        <v>176</v>
      </c>
      <c r="V40" s="33" t="s">
        <v>176</v>
      </c>
      <c r="W40" s="33" t="s">
        <v>176</v>
      </c>
      <c r="X40" s="33" t="s">
        <v>176</v>
      </c>
      <c r="Y40" s="33" t="s">
        <v>176</v>
      </c>
      <c r="Z40" s="33">
        <v>25</v>
      </c>
      <c r="AA40" s="33" t="s">
        <v>2328</v>
      </c>
      <c r="AB40" s="33" t="s">
        <v>289</v>
      </c>
      <c r="AC40" s="33" t="s">
        <v>289</v>
      </c>
      <c r="AD40" s="33" t="s">
        <v>289</v>
      </c>
      <c r="AE40" s="33" t="s">
        <v>289</v>
      </c>
      <c r="AF40" s="33" t="s">
        <v>289</v>
      </c>
      <c r="AG40" s="33" t="s">
        <v>289</v>
      </c>
      <c r="AH40" s="33" t="s">
        <v>289</v>
      </c>
      <c r="AI40" s="33" t="s">
        <v>289</v>
      </c>
      <c r="AJ40" s="33" t="s">
        <v>289</v>
      </c>
      <c r="AK40" s="33" t="s">
        <v>289</v>
      </c>
      <c r="AL40" s="33" t="s">
        <v>289</v>
      </c>
      <c r="AM40" s="33" t="s">
        <v>289</v>
      </c>
      <c r="AN40" s="33" t="s">
        <v>289</v>
      </c>
      <c r="AO40" s="33" t="s">
        <v>289</v>
      </c>
      <c r="AP40" s="33" t="s">
        <v>289</v>
      </c>
      <c r="AQ40" s="33" t="s">
        <v>289</v>
      </c>
      <c r="AR40" s="33" t="s">
        <v>289</v>
      </c>
      <c r="AS40" s="33" t="s">
        <v>289</v>
      </c>
      <c r="AT40" s="33" t="s">
        <v>289</v>
      </c>
      <c r="AU40" s="33" t="s">
        <v>289</v>
      </c>
      <c r="AV40" s="33" t="s">
        <v>289</v>
      </c>
      <c r="AW40" s="33" t="s">
        <v>289</v>
      </c>
      <c r="AX40" s="33" t="s">
        <v>289</v>
      </c>
      <c r="AY40" s="33" t="s">
        <v>289</v>
      </c>
      <c r="AZ40" s="33" t="s">
        <v>289</v>
      </c>
      <c r="BA40" s="33" t="s">
        <v>289</v>
      </c>
      <c r="BB40" s="33" t="s">
        <v>289</v>
      </c>
      <c r="BC40" s="33" t="s">
        <v>289</v>
      </c>
      <c r="BD40" s="33" t="s">
        <v>289</v>
      </c>
      <c r="BE40" s="33" t="s">
        <v>289</v>
      </c>
      <c r="BF40" s="33" t="s">
        <v>289</v>
      </c>
      <c r="BG40" s="33" t="s">
        <v>289</v>
      </c>
      <c r="BH40" s="33" t="s">
        <v>289</v>
      </c>
      <c r="BI40" s="33" t="s">
        <v>289</v>
      </c>
      <c r="BJ40" s="33" t="s">
        <v>289</v>
      </c>
      <c r="BK40" s="33" t="s">
        <v>289</v>
      </c>
      <c r="BL40" s="33" t="s">
        <v>289</v>
      </c>
      <c r="BM40" s="33" t="s">
        <v>289</v>
      </c>
      <c r="BN40" s="33" t="s">
        <v>289</v>
      </c>
      <c r="BO40" s="33" t="s">
        <v>289</v>
      </c>
      <c r="BP40" s="33" t="s">
        <v>289</v>
      </c>
      <c r="BQ40" s="33" t="s">
        <v>289</v>
      </c>
      <c r="BR40" s="33" t="s">
        <v>289</v>
      </c>
      <c r="BS40" s="33" t="s">
        <v>289</v>
      </c>
      <c r="BT40" s="33" t="s">
        <v>289</v>
      </c>
      <c r="BU40" s="33" t="s">
        <v>289</v>
      </c>
      <c r="BV40" s="33" t="s">
        <v>289</v>
      </c>
      <c r="BW40" s="33"/>
      <c r="BX40" s="33"/>
      <c r="BY40" s="33" t="s">
        <v>289</v>
      </c>
      <c r="BZ40" s="33" t="s">
        <v>289</v>
      </c>
      <c r="CA40" s="33" t="s">
        <v>289</v>
      </c>
      <c r="CB40" s="33" t="s">
        <v>289</v>
      </c>
      <c r="CC40" s="33" t="s">
        <v>289</v>
      </c>
      <c r="CD40" s="33" t="s">
        <v>289</v>
      </c>
      <c r="CE40" s="33" t="s">
        <v>289</v>
      </c>
      <c r="CF40" s="33" t="s">
        <v>289</v>
      </c>
      <c r="CG40" s="33" t="s">
        <v>289</v>
      </c>
      <c r="CH40" s="33" t="s">
        <v>289</v>
      </c>
      <c r="CI40" s="33" t="s">
        <v>289</v>
      </c>
      <c r="CJ40" s="33" t="s">
        <v>289</v>
      </c>
      <c r="CK40" s="33" t="s">
        <v>289</v>
      </c>
      <c r="CL40" s="33" t="s">
        <v>289</v>
      </c>
      <c r="CM40" s="33" t="s">
        <v>289</v>
      </c>
      <c r="CN40" s="33" t="s">
        <v>289</v>
      </c>
      <c r="CO40" s="33" t="s">
        <v>289</v>
      </c>
      <c r="CP40" s="33" t="s">
        <v>289</v>
      </c>
      <c r="CQ40" s="33" t="s">
        <v>289</v>
      </c>
      <c r="CR40" s="33" t="s">
        <v>289</v>
      </c>
      <c r="CS40" s="33" t="s">
        <v>289</v>
      </c>
      <c r="CT40" s="33" t="s">
        <v>289</v>
      </c>
      <c r="CU40" s="33" t="s">
        <v>289</v>
      </c>
      <c r="CV40" s="33" t="s">
        <v>289</v>
      </c>
      <c r="CW40" s="33" t="s">
        <v>289</v>
      </c>
      <c r="CX40" s="33" t="s">
        <v>289</v>
      </c>
      <c r="CY40" s="33" t="s">
        <v>289</v>
      </c>
      <c r="CZ40" s="33" t="s">
        <v>289</v>
      </c>
      <c r="DA40" s="33" t="s">
        <v>289</v>
      </c>
      <c r="DB40" s="33" t="s">
        <v>289</v>
      </c>
      <c r="DC40" s="33" t="s">
        <v>289</v>
      </c>
      <c r="DD40" s="33"/>
      <c r="DE40" s="33"/>
      <c r="DF40" s="33" t="s">
        <v>289</v>
      </c>
      <c r="DG40" s="33" t="s">
        <v>289</v>
      </c>
      <c r="DH40" s="33" t="s">
        <v>289</v>
      </c>
      <c r="DI40" s="33" t="s">
        <v>289</v>
      </c>
      <c r="DJ40" s="33" t="s">
        <v>289</v>
      </c>
      <c r="DK40" s="33" t="s">
        <v>289</v>
      </c>
      <c r="DL40" s="33" t="s">
        <v>289</v>
      </c>
      <c r="DM40" s="33" t="s">
        <v>289</v>
      </c>
      <c r="DN40" s="33" t="s">
        <v>289</v>
      </c>
      <c r="DO40" s="33" t="s">
        <v>289</v>
      </c>
      <c r="DP40" s="33" t="s">
        <v>289</v>
      </c>
      <c r="DQ40" s="34" t="s">
        <v>289</v>
      </c>
      <c r="DR40" s="33" t="s">
        <v>289</v>
      </c>
      <c r="DS40" s="33" t="s">
        <v>289</v>
      </c>
      <c r="DT40" s="33" t="s">
        <v>289</v>
      </c>
      <c r="DU40" s="33" t="s">
        <v>289</v>
      </c>
      <c r="DV40" s="33" t="s">
        <v>2781</v>
      </c>
      <c r="DW40" s="33" t="s">
        <v>4104</v>
      </c>
      <c r="DX40" s="33" t="s">
        <v>112</v>
      </c>
      <c r="DY40" s="33" t="s">
        <v>2997</v>
      </c>
      <c r="DZ40" s="33">
        <v>0</v>
      </c>
      <c r="EA40" s="33">
        <v>0</v>
      </c>
      <c r="EB40" s="33">
        <v>0</v>
      </c>
      <c r="EC40" s="33">
        <v>0</v>
      </c>
      <c r="ED40" s="33">
        <v>1</v>
      </c>
      <c r="EE40" s="33">
        <v>0</v>
      </c>
      <c r="EF40" s="33">
        <v>0</v>
      </c>
      <c r="EG40" s="33">
        <v>0</v>
      </c>
      <c r="EH40" s="33">
        <v>0</v>
      </c>
      <c r="EI40" s="33">
        <v>0</v>
      </c>
      <c r="EJ40" s="33" t="s">
        <v>289</v>
      </c>
      <c r="EK40" s="33" t="s">
        <v>289</v>
      </c>
      <c r="EL40" s="33" t="s">
        <v>2999</v>
      </c>
      <c r="EM40" s="33">
        <v>117</v>
      </c>
    </row>
    <row r="41" spans="1:143" x14ac:dyDescent="0.35">
      <c r="A41" s="33" t="s">
        <v>3004</v>
      </c>
      <c r="B41" s="33" t="s">
        <v>166</v>
      </c>
      <c r="C41" s="33" t="s">
        <v>126</v>
      </c>
      <c r="D41" s="33" t="s">
        <v>169</v>
      </c>
      <c r="E41" s="34" t="s">
        <v>171</v>
      </c>
      <c r="F41" s="34" t="s">
        <v>2492</v>
      </c>
      <c r="G41" s="33" t="s">
        <v>2361</v>
      </c>
      <c r="H41" s="33">
        <v>4</v>
      </c>
      <c r="I41" s="33" t="s">
        <v>2452</v>
      </c>
      <c r="J41" s="33" t="s">
        <v>289</v>
      </c>
      <c r="K41" s="33" t="s">
        <v>289</v>
      </c>
      <c r="L41" s="33" t="s">
        <v>176</v>
      </c>
      <c r="M41" s="33" t="s">
        <v>176</v>
      </c>
      <c r="N41" s="33" t="s">
        <v>176</v>
      </c>
      <c r="O41" s="33" t="s">
        <v>176</v>
      </c>
      <c r="P41" s="33" t="s">
        <v>176</v>
      </c>
      <c r="Q41" s="33" t="s">
        <v>176</v>
      </c>
      <c r="R41" s="33" t="s">
        <v>176</v>
      </c>
      <c r="S41" s="33" t="s">
        <v>176</v>
      </c>
      <c r="T41" s="33" t="s">
        <v>176</v>
      </c>
      <c r="U41" s="33" t="s">
        <v>176</v>
      </c>
      <c r="V41" s="33" t="s">
        <v>176</v>
      </c>
      <c r="W41" s="33" t="s">
        <v>176</v>
      </c>
      <c r="X41" s="33" t="s">
        <v>176</v>
      </c>
      <c r="Y41" s="33" t="s">
        <v>176</v>
      </c>
      <c r="Z41" s="33">
        <v>30</v>
      </c>
      <c r="AA41" s="33" t="s">
        <v>2328</v>
      </c>
      <c r="AB41" s="33" t="s">
        <v>289</v>
      </c>
      <c r="AC41" s="33" t="s">
        <v>289</v>
      </c>
      <c r="AD41" s="33" t="s">
        <v>289</v>
      </c>
      <c r="AE41" s="33" t="s">
        <v>289</v>
      </c>
      <c r="AF41" s="33" t="s">
        <v>289</v>
      </c>
      <c r="AG41" s="33" t="s">
        <v>289</v>
      </c>
      <c r="AH41" s="33" t="s">
        <v>289</v>
      </c>
      <c r="AI41" s="33" t="s">
        <v>289</v>
      </c>
      <c r="AJ41" s="33" t="s">
        <v>289</v>
      </c>
      <c r="AK41" s="33" t="s">
        <v>289</v>
      </c>
      <c r="AL41" s="33" t="s">
        <v>289</v>
      </c>
      <c r="AM41" s="33" t="s">
        <v>289</v>
      </c>
      <c r="AN41" s="33" t="s">
        <v>289</v>
      </c>
      <c r="AO41" s="33" t="s">
        <v>289</v>
      </c>
      <c r="AP41" s="33" t="s">
        <v>289</v>
      </c>
      <c r="AQ41" s="33" t="s">
        <v>289</v>
      </c>
      <c r="AR41" s="33" t="s">
        <v>289</v>
      </c>
      <c r="AS41" s="33" t="s">
        <v>289</v>
      </c>
      <c r="AT41" s="33" t="s">
        <v>289</v>
      </c>
      <c r="AU41" s="33" t="s">
        <v>289</v>
      </c>
      <c r="AV41" s="33" t="s">
        <v>289</v>
      </c>
      <c r="AW41" s="33" t="s">
        <v>289</v>
      </c>
      <c r="AX41" s="33" t="s">
        <v>289</v>
      </c>
      <c r="AY41" s="33" t="s">
        <v>289</v>
      </c>
      <c r="AZ41" s="33" t="s">
        <v>289</v>
      </c>
      <c r="BA41" s="33" t="s">
        <v>289</v>
      </c>
      <c r="BB41" s="33" t="s">
        <v>289</v>
      </c>
      <c r="BC41" s="33" t="s">
        <v>289</v>
      </c>
      <c r="BD41" s="33" t="s">
        <v>289</v>
      </c>
      <c r="BE41" s="33" t="s">
        <v>289</v>
      </c>
      <c r="BF41" s="33" t="s">
        <v>289</v>
      </c>
      <c r="BG41" s="33" t="s">
        <v>289</v>
      </c>
      <c r="BH41" s="33" t="s">
        <v>289</v>
      </c>
      <c r="BI41" s="33" t="s">
        <v>289</v>
      </c>
      <c r="BJ41" s="33" t="s">
        <v>289</v>
      </c>
      <c r="BK41" s="33" t="s">
        <v>289</v>
      </c>
      <c r="BL41" s="33" t="s">
        <v>289</v>
      </c>
      <c r="BM41" s="33" t="s">
        <v>289</v>
      </c>
      <c r="BN41" s="33" t="s">
        <v>289</v>
      </c>
      <c r="BO41" s="33" t="s">
        <v>289</v>
      </c>
      <c r="BP41" s="33" t="s">
        <v>289</v>
      </c>
      <c r="BQ41" s="33" t="s">
        <v>289</v>
      </c>
      <c r="BR41" s="33" t="s">
        <v>289</v>
      </c>
      <c r="BS41" s="33" t="s">
        <v>289</v>
      </c>
      <c r="BT41" s="33" t="s">
        <v>289</v>
      </c>
      <c r="BU41" s="33" t="s">
        <v>289</v>
      </c>
      <c r="BV41" s="33" t="s">
        <v>289</v>
      </c>
      <c r="BW41" s="33"/>
      <c r="BX41" s="33"/>
      <c r="BY41" s="33" t="s">
        <v>289</v>
      </c>
      <c r="BZ41" s="33" t="s">
        <v>289</v>
      </c>
      <c r="CA41" s="33" t="s">
        <v>289</v>
      </c>
      <c r="CB41" s="33" t="s">
        <v>289</v>
      </c>
      <c r="CC41" s="33" t="s">
        <v>289</v>
      </c>
      <c r="CD41" s="33" t="s">
        <v>289</v>
      </c>
      <c r="CE41" s="33" t="s">
        <v>289</v>
      </c>
      <c r="CF41" s="33" t="s">
        <v>289</v>
      </c>
      <c r="CG41" s="33" t="s">
        <v>289</v>
      </c>
      <c r="CH41" s="33" t="s">
        <v>289</v>
      </c>
      <c r="CI41" s="33" t="s">
        <v>289</v>
      </c>
      <c r="CJ41" s="33" t="s">
        <v>289</v>
      </c>
      <c r="CK41" s="33" t="s">
        <v>289</v>
      </c>
      <c r="CL41" s="33" t="s">
        <v>289</v>
      </c>
      <c r="CM41" s="33" t="s">
        <v>289</v>
      </c>
      <c r="CN41" s="33" t="s">
        <v>289</v>
      </c>
      <c r="CO41" s="33" t="s">
        <v>289</v>
      </c>
      <c r="CP41" s="33" t="s">
        <v>289</v>
      </c>
      <c r="CQ41" s="33" t="s">
        <v>289</v>
      </c>
      <c r="CR41" s="33" t="s">
        <v>289</v>
      </c>
      <c r="CS41" s="33" t="s">
        <v>289</v>
      </c>
      <c r="CT41" s="33" t="s">
        <v>289</v>
      </c>
      <c r="CU41" s="33" t="s">
        <v>289</v>
      </c>
      <c r="CV41" s="33" t="s">
        <v>289</v>
      </c>
      <c r="CW41" s="33" t="s">
        <v>289</v>
      </c>
      <c r="CX41" s="33" t="s">
        <v>289</v>
      </c>
      <c r="CY41" s="33" t="s">
        <v>289</v>
      </c>
      <c r="CZ41" s="33" t="s">
        <v>289</v>
      </c>
      <c r="DA41" s="33" t="s">
        <v>289</v>
      </c>
      <c r="DB41" s="33" t="s">
        <v>289</v>
      </c>
      <c r="DC41" s="33" t="s">
        <v>289</v>
      </c>
      <c r="DD41" s="33"/>
      <c r="DE41" s="33"/>
      <c r="DF41" s="33" t="s">
        <v>289</v>
      </c>
      <c r="DG41" s="33" t="s">
        <v>289</v>
      </c>
      <c r="DH41" s="33" t="s">
        <v>289</v>
      </c>
      <c r="DI41" s="33" t="s">
        <v>289</v>
      </c>
      <c r="DJ41" s="33" t="s">
        <v>289</v>
      </c>
      <c r="DK41" s="33" t="s">
        <v>289</v>
      </c>
      <c r="DL41" s="33" t="s">
        <v>289</v>
      </c>
      <c r="DM41" s="33" t="s">
        <v>289</v>
      </c>
      <c r="DN41" s="33" t="s">
        <v>289</v>
      </c>
      <c r="DO41" s="33" t="s">
        <v>289</v>
      </c>
      <c r="DP41" s="33" t="s">
        <v>289</v>
      </c>
      <c r="DQ41" s="34" t="s">
        <v>289</v>
      </c>
      <c r="DR41" s="33" t="s">
        <v>289</v>
      </c>
      <c r="DS41" s="33" t="s">
        <v>289</v>
      </c>
      <c r="DT41" s="33" t="s">
        <v>289</v>
      </c>
      <c r="DU41" s="33" t="s">
        <v>289</v>
      </c>
      <c r="DV41" s="33" t="s">
        <v>2781</v>
      </c>
      <c r="DW41" s="33" t="s">
        <v>4104</v>
      </c>
      <c r="DX41" s="33" t="s">
        <v>117</v>
      </c>
      <c r="DY41" s="33" t="s">
        <v>289</v>
      </c>
      <c r="DZ41" s="33" t="s">
        <v>289</v>
      </c>
      <c r="EA41" s="33" t="s">
        <v>289</v>
      </c>
      <c r="EB41" s="33" t="s">
        <v>289</v>
      </c>
      <c r="EC41" s="33" t="s">
        <v>289</v>
      </c>
      <c r="ED41" s="33" t="s">
        <v>289</v>
      </c>
      <c r="EE41" s="33" t="s">
        <v>289</v>
      </c>
      <c r="EF41" s="33" t="s">
        <v>289</v>
      </c>
      <c r="EG41" s="33" t="s">
        <v>289</v>
      </c>
      <c r="EH41" s="33" t="s">
        <v>289</v>
      </c>
      <c r="EI41" s="33" t="s">
        <v>289</v>
      </c>
      <c r="EJ41" s="33" t="s">
        <v>289</v>
      </c>
      <c r="EK41" s="33" t="s">
        <v>289</v>
      </c>
      <c r="EL41" s="33" t="s">
        <v>3004</v>
      </c>
      <c r="EM41" s="33">
        <v>119</v>
      </c>
    </row>
    <row r="42" spans="1:143" x14ac:dyDescent="0.35">
      <c r="A42" s="33" t="s">
        <v>3009</v>
      </c>
      <c r="B42" s="33" t="s">
        <v>166</v>
      </c>
      <c r="C42" s="33" t="s">
        <v>126</v>
      </c>
      <c r="D42" s="33" t="s">
        <v>169</v>
      </c>
      <c r="E42" s="34" t="s">
        <v>171</v>
      </c>
      <c r="F42" s="34" t="s">
        <v>2492</v>
      </c>
      <c r="G42" s="33" t="s">
        <v>2361</v>
      </c>
      <c r="H42" s="33">
        <v>4</v>
      </c>
      <c r="I42" s="33" t="s">
        <v>2452</v>
      </c>
      <c r="J42" s="33" t="s">
        <v>289</v>
      </c>
      <c r="K42" s="33" t="s">
        <v>289</v>
      </c>
      <c r="L42" s="33" t="s">
        <v>176</v>
      </c>
      <c r="M42" s="33" t="s">
        <v>176</v>
      </c>
      <c r="N42" s="33" t="s">
        <v>176</v>
      </c>
      <c r="O42" s="33" t="s">
        <v>176</v>
      </c>
      <c r="P42" s="33" t="s">
        <v>176</v>
      </c>
      <c r="Q42" s="33" t="s">
        <v>176</v>
      </c>
      <c r="R42" s="33" t="s">
        <v>176</v>
      </c>
      <c r="S42" s="33" t="s">
        <v>176</v>
      </c>
      <c r="T42" s="33" t="s">
        <v>176</v>
      </c>
      <c r="U42" s="33" t="s">
        <v>176</v>
      </c>
      <c r="V42" s="33" t="s">
        <v>176</v>
      </c>
      <c r="W42" s="33" t="s">
        <v>176</v>
      </c>
      <c r="X42" s="33" t="s">
        <v>176</v>
      </c>
      <c r="Y42" s="33" t="s">
        <v>176</v>
      </c>
      <c r="Z42" s="33">
        <v>40</v>
      </c>
      <c r="AA42" s="33" t="s">
        <v>2328</v>
      </c>
      <c r="AB42" s="33" t="s">
        <v>289</v>
      </c>
      <c r="AC42" s="33" t="s">
        <v>289</v>
      </c>
      <c r="AD42" s="33" t="s">
        <v>289</v>
      </c>
      <c r="AE42" s="33" t="s">
        <v>289</v>
      </c>
      <c r="AF42" s="33" t="s">
        <v>289</v>
      </c>
      <c r="AG42" s="33" t="s">
        <v>289</v>
      </c>
      <c r="AH42" s="33" t="s">
        <v>289</v>
      </c>
      <c r="AI42" s="33" t="s">
        <v>289</v>
      </c>
      <c r="AJ42" s="33" t="s">
        <v>289</v>
      </c>
      <c r="AK42" s="33" t="s">
        <v>289</v>
      </c>
      <c r="AL42" s="33" t="s">
        <v>289</v>
      </c>
      <c r="AM42" s="33" t="s">
        <v>289</v>
      </c>
      <c r="AN42" s="33" t="s">
        <v>289</v>
      </c>
      <c r="AO42" s="33" t="s">
        <v>289</v>
      </c>
      <c r="AP42" s="33" t="s">
        <v>289</v>
      </c>
      <c r="AQ42" s="33" t="s">
        <v>289</v>
      </c>
      <c r="AR42" s="33" t="s">
        <v>289</v>
      </c>
      <c r="AS42" s="33" t="s">
        <v>289</v>
      </c>
      <c r="AT42" s="33" t="s">
        <v>289</v>
      </c>
      <c r="AU42" s="33" t="s">
        <v>289</v>
      </c>
      <c r="AV42" s="33" t="s">
        <v>289</v>
      </c>
      <c r="AW42" s="33" t="s">
        <v>289</v>
      </c>
      <c r="AX42" s="33" t="s">
        <v>289</v>
      </c>
      <c r="AY42" s="33" t="s">
        <v>289</v>
      </c>
      <c r="AZ42" s="33" t="s">
        <v>289</v>
      </c>
      <c r="BA42" s="33" t="s">
        <v>289</v>
      </c>
      <c r="BB42" s="33" t="s">
        <v>289</v>
      </c>
      <c r="BC42" s="33" t="s">
        <v>289</v>
      </c>
      <c r="BD42" s="33" t="s">
        <v>289</v>
      </c>
      <c r="BE42" s="33" t="s">
        <v>289</v>
      </c>
      <c r="BF42" s="33" t="s">
        <v>289</v>
      </c>
      <c r="BG42" s="33" t="s">
        <v>289</v>
      </c>
      <c r="BH42" s="33" t="s">
        <v>289</v>
      </c>
      <c r="BI42" s="33" t="s">
        <v>289</v>
      </c>
      <c r="BJ42" s="33" t="s">
        <v>289</v>
      </c>
      <c r="BK42" s="33" t="s">
        <v>289</v>
      </c>
      <c r="BL42" s="33" t="s">
        <v>289</v>
      </c>
      <c r="BM42" s="33" t="s">
        <v>289</v>
      </c>
      <c r="BN42" s="33" t="s">
        <v>289</v>
      </c>
      <c r="BO42" s="33" t="s">
        <v>289</v>
      </c>
      <c r="BP42" s="33" t="s">
        <v>289</v>
      </c>
      <c r="BQ42" s="33" t="s">
        <v>289</v>
      </c>
      <c r="BR42" s="33" t="s">
        <v>289</v>
      </c>
      <c r="BS42" s="33" t="s">
        <v>289</v>
      </c>
      <c r="BT42" s="33" t="s">
        <v>289</v>
      </c>
      <c r="BU42" s="33" t="s">
        <v>289</v>
      </c>
      <c r="BV42" s="33" t="s">
        <v>289</v>
      </c>
      <c r="BW42" s="33"/>
      <c r="BX42" s="33"/>
      <c r="BY42" s="33" t="s">
        <v>289</v>
      </c>
      <c r="BZ42" s="33" t="s">
        <v>289</v>
      </c>
      <c r="CA42" s="33" t="s">
        <v>289</v>
      </c>
      <c r="CB42" s="33" t="s">
        <v>289</v>
      </c>
      <c r="CC42" s="33" t="s">
        <v>289</v>
      </c>
      <c r="CD42" s="33" t="s">
        <v>289</v>
      </c>
      <c r="CE42" s="33" t="s">
        <v>289</v>
      </c>
      <c r="CF42" s="33" t="s">
        <v>289</v>
      </c>
      <c r="CG42" s="33" t="s">
        <v>289</v>
      </c>
      <c r="CH42" s="33" t="s">
        <v>289</v>
      </c>
      <c r="CI42" s="33" t="s">
        <v>289</v>
      </c>
      <c r="CJ42" s="33" t="s">
        <v>289</v>
      </c>
      <c r="CK42" s="33" t="s">
        <v>289</v>
      </c>
      <c r="CL42" s="33" t="s">
        <v>289</v>
      </c>
      <c r="CM42" s="33" t="s">
        <v>289</v>
      </c>
      <c r="CN42" s="33" t="s">
        <v>289</v>
      </c>
      <c r="CO42" s="33" t="s">
        <v>289</v>
      </c>
      <c r="CP42" s="33" t="s">
        <v>289</v>
      </c>
      <c r="CQ42" s="33" t="s">
        <v>289</v>
      </c>
      <c r="CR42" s="33" t="s">
        <v>289</v>
      </c>
      <c r="CS42" s="33" t="s">
        <v>289</v>
      </c>
      <c r="CT42" s="33" t="s">
        <v>289</v>
      </c>
      <c r="CU42" s="33" t="s">
        <v>289</v>
      </c>
      <c r="CV42" s="33" t="s">
        <v>289</v>
      </c>
      <c r="CW42" s="33" t="s">
        <v>289</v>
      </c>
      <c r="CX42" s="33" t="s">
        <v>289</v>
      </c>
      <c r="CY42" s="33" t="s">
        <v>289</v>
      </c>
      <c r="CZ42" s="33" t="s">
        <v>289</v>
      </c>
      <c r="DA42" s="33" t="s">
        <v>289</v>
      </c>
      <c r="DB42" s="33" t="s">
        <v>289</v>
      </c>
      <c r="DC42" s="33" t="s">
        <v>289</v>
      </c>
      <c r="DD42" s="33"/>
      <c r="DE42" s="33"/>
      <c r="DF42" s="33" t="s">
        <v>289</v>
      </c>
      <c r="DG42" s="33" t="s">
        <v>289</v>
      </c>
      <c r="DH42" s="33" t="s">
        <v>289</v>
      </c>
      <c r="DI42" s="33" t="s">
        <v>289</v>
      </c>
      <c r="DJ42" s="33" t="s">
        <v>289</v>
      </c>
      <c r="DK42" s="33" t="s">
        <v>289</v>
      </c>
      <c r="DL42" s="33" t="s">
        <v>289</v>
      </c>
      <c r="DM42" s="33" t="s">
        <v>289</v>
      </c>
      <c r="DN42" s="33" t="s">
        <v>289</v>
      </c>
      <c r="DO42" s="33" t="s">
        <v>289</v>
      </c>
      <c r="DP42" s="33" t="s">
        <v>289</v>
      </c>
      <c r="DQ42" s="34" t="s">
        <v>289</v>
      </c>
      <c r="DR42" s="33" t="s">
        <v>289</v>
      </c>
      <c r="DS42" s="33" t="s">
        <v>289</v>
      </c>
      <c r="DT42" s="33" t="s">
        <v>289</v>
      </c>
      <c r="DU42" s="33" t="s">
        <v>289</v>
      </c>
      <c r="DV42" s="33" t="s">
        <v>2781</v>
      </c>
      <c r="DW42" s="33" t="s">
        <v>4104</v>
      </c>
      <c r="DX42" s="33" t="s">
        <v>112</v>
      </c>
      <c r="DY42" s="33" t="s">
        <v>2997</v>
      </c>
      <c r="DZ42" s="33">
        <v>0</v>
      </c>
      <c r="EA42" s="33">
        <v>0</v>
      </c>
      <c r="EB42" s="33">
        <v>0</v>
      </c>
      <c r="EC42" s="33">
        <v>0</v>
      </c>
      <c r="ED42" s="33">
        <v>1</v>
      </c>
      <c r="EE42" s="33">
        <v>0</v>
      </c>
      <c r="EF42" s="33">
        <v>0</v>
      </c>
      <c r="EG42" s="33">
        <v>0</v>
      </c>
      <c r="EH42" s="33">
        <v>0</v>
      </c>
      <c r="EI42" s="33">
        <v>0</v>
      </c>
      <c r="EJ42" s="33" t="s">
        <v>289</v>
      </c>
      <c r="EK42" s="33" t="s">
        <v>289</v>
      </c>
      <c r="EL42" s="33" t="s">
        <v>3009</v>
      </c>
      <c r="EM42" s="33">
        <v>118</v>
      </c>
    </row>
    <row r="43" spans="1:143" x14ac:dyDescent="0.35">
      <c r="A43" s="33" t="s">
        <v>3014</v>
      </c>
      <c r="B43" s="33" t="s">
        <v>166</v>
      </c>
      <c r="C43" s="33" t="s">
        <v>126</v>
      </c>
      <c r="D43" s="33" t="s">
        <v>169</v>
      </c>
      <c r="E43" s="34" t="s">
        <v>171</v>
      </c>
      <c r="F43" s="34" t="s">
        <v>2492</v>
      </c>
      <c r="G43" s="33" t="s">
        <v>2361</v>
      </c>
      <c r="H43" s="33">
        <v>4</v>
      </c>
      <c r="I43" s="33" t="s">
        <v>2327</v>
      </c>
      <c r="J43" s="33">
        <v>0</v>
      </c>
      <c r="K43" s="33">
        <v>1</v>
      </c>
      <c r="L43" s="33" t="s">
        <v>176</v>
      </c>
      <c r="M43" s="33" t="s">
        <v>176</v>
      </c>
      <c r="N43" s="33" t="s">
        <v>176</v>
      </c>
      <c r="O43" s="33" t="s">
        <v>176</v>
      </c>
      <c r="P43" s="33" t="s">
        <v>176</v>
      </c>
      <c r="Q43" s="33" t="s">
        <v>176</v>
      </c>
      <c r="R43" s="33" t="s">
        <v>176</v>
      </c>
      <c r="S43" s="33">
        <v>30</v>
      </c>
      <c r="T43" s="33" t="s">
        <v>176</v>
      </c>
      <c r="U43" s="33" t="s">
        <v>176</v>
      </c>
      <c r="V43" s="33" t="s">
        <v>176</v>
      </c>
      <c r="W43" s="33" t="s">
        <v>176</v>
      </c>
      <c r="X43" s="33" t="s">
        <v>176</v>
      </c>
      <c r="Y43" s="33" t="s">
        <v>176</v>
      </c>
      <c r="Z43" s="33" t="s">
        <v>176</v>
      </c>
      <c r="AA43" s="33" t="s">
        <v>2328</v>
      </c>
      <c r="AB43" s="33" t="s">
        <v>2350</v>
      </c>
      <c r="AC43" s="33">
        <v>1</v>
      </c>
      <c r="AD43" s="33">
        <v>0</v>
      </c>
      <c r="AE43" s="33">
        <v>0</v>
      </c>
      <c r="AF43" s="33">
        <v>0</v>
      </c>
      <c r="AG43" s="33">
        <v>0</v>
      </c>
      <c r="AH43" s="33">
        <v>0</v>
      </c>
      <c r="AI43" s="33">
        <v>0</v>
      </c>
      <c r="AJ43" s="33">
        <v>0</v>
      </c>
      <c r="AK43" s="33">
        <v>0</v>
      </c>
      <c r="AL43" s="33">
        <v>0</v>
      </c>
      <c r="AM43" s="33" t="s">
        <v>155</v>
      </c>
      <c r="AN43" s="33" t="s">
        <v>151</v>
      </c>
      <c r="AO43" s="33" t="s">
        <v>289</v>
      </c>
      <c r="AP43" s="33" t="s">
        <v>289</v>
      </c>
      <c r="AQ43" s="33" t="s">
        <v>289</v>
      </c>
      <c r="AR43" s="33" t="s">
        <v>289</v>
      </c>
      <c r="AS43" s="33" t="s">
        <v>289</v>
      </c>
      <c r="AT43" s="33" t="s">
        <v>289</v>
      </c>
      <c r="AU43" s="33" t="s">
        <v>289</v>
      </c>
      <c r="AV43" s="33" t="s">
        <v>289</v>
      </c>
      <c r="AW43" s="33" t="s">
        <v>289</v>
      </c>
      <c r="AX43" s="33" t="s">
        <v>289</v>
      </c>
      <c r="AY43" s="33" t="s">
        <v>289</v>
      </c>
      <c r="AZ43" s="33" t="s">
        <v>289</v>
      </c>
      <c r="BA43" s="33" t="s">
        <v>289</v>
      </c>
      <c r="BB43" s="33" t="s">
        <v>289</v>
      </c>
      <c r="BC43" s="33" t="s">
        <v>289</v>
      </c>
      <c r="BD43" s="33" t="s">
        <v>289</v>
      </c>
      <c r="BE43" s="33" t="s">
        <v>289</v>
      </c>
      <c r="BF43" s="33" t="s">
        <v>289</v>
      </c>
      <c r="BG43" s="33" t="s">
        <v>289</v>
      </c>
      <c r="BH43" s="33" t="s">
        <v>289</v>
      </c>
      <c r="BI43" s="33" t="s">
        <v>289</v>
      </c>
      <c r="BJ43" s="33" t="s">
        <v>289</v>
      </c>
      <c r="BK43" s="33" t="s">
        <v>289</v>
      </c>
      <c r="BL43" s="33" t="s">
        <v>289</v>
      </c>
      <c r="BM43" s="33" t="s">
        <v>289</v>
      </c>
      <c r="BN43" s="33" t="s">
        <v>289</v>
      </c>
      <c r="BO43" s="33" t="s">
        <v>289</v>
      </c>
      <c r="BP43" s="33" t="s">
        <v>289</v>
      </c>
      <c r="BQ43" s="33" t="s">
        <v>289</v>
      </c>
      <c r="BR43" s="33" t="s">
        <v>289</v>
      </c>
      <c r="BS43" s="33" t="s">
        <v>289</v>
      </c>
      <c r="BT43" s="33" t="s">
        <v>289</v>
      </c>
      <c r="BU43" s="33" t="s">
        <v>289</v>
      </c>
      <c r="BV43" s="33" t="s">
        <v>289</v>
      </c>
      <c r="BW43" s="33"/>
      <c r="BX43" s="33"/>
      <c r="BY43" s="33" t="s">
        <v>117</v>
      </c>
      <c r="BZ43" s="33" t="s">
        <v>289</v>
      </c>
      <c r="CA43" s="33" t="s">
        <v>289</v>
      </c>
      <c r="CB43" s="33" t="s">
        <v>289</v>
      </c>
      <c r="CC43" s="33" t="s">
        <v>289</v>
      </c>
      <c r="CD43" s="33" t="s">
        <v>289</v>
      </c>
      <c r="CE43" s="33" t="s">
        <v>289</v>
      </c>
      <c r="CF43" s="33" t="s">
        <v>289</v>
      </c>
      <c r="CG43" s="33" t="s">
        <v>289</v>
      </c>
      <c r="CH43" s="33" t="s">
        <v>289</v>
      </c>
      <c r="CI43" s="33" t="s">
        <v>289</v>
      </c>
      <c r="CJ43" s="33" t="s">
        <v>289</v>
      </c>
      <c r="CK43" s="33" t="s">
        <v>289</v>
      </c>
      <c r="CL43" s="33" t="s">
        <v>289</v>
      </c>
      <c r="CM43" s="33" t="s">
        <v>289</v>
      </c>
      <c r="CN43" s="33" t="s">
        <v>289</v>
      </c>
      <c r="CO43" s="33" t="s">
        <v>289</v>
      </c>
      <c r="CP43" s="33" t="s">
        <v>289</v>
      </c>
      <c r="CQ43" s="33" t="s">
        <v>289</v>
      </c>
      <c r="CR43" s="33" t="s">
        <v>289</v>
      </c>
      <c r="CS43" s="33" t="s">
        <v>289</v>
      </c>
      <c r="CT43" s="33" t="s">
        <v>289</v>
      </c>
      <c r="CU43" s="33" t="s">
        <v>289</v>
      </c>
      <c r="CV43" s="33" t="s">
        <v>289</v>
      </c>
      <c r="CW43" s="33" t="s">
        <v>289</v>
      </c>
      <c r="CX43" s="33" t="s">
        <v>289</v>
      </c>
      <c r="CY43" s="33" t="s">
        <v>289</v>
      </c>
      <c r="CZ43" s="33" t="s">
        <v>289</v>
      </c>
      <c r="DA43" s="33" t="s">
        <v>112</v>
      </c>
      <c r="DB43" s="33" t="s">
        <v>126</v>
      </c>
      <c r="DC43" s="33" t="s">
        <v>169</v>
      </c>
      <c r="DD43" s="33" t="str">
        <f>IF(DB43=C43,"Oui","Non")</f>
        <v>Oui</v>
      </c>
      <c r="DE43" s="33" t="str">
        <f>IF(DC43=D43,"Oui","Non")</f>
        <v>Oui</v>
      </c>
      <c r="DF43" s="33" t="s">
        <v>117</v>
      </c>
      <c r="DG43" s="33" t="s">
        <v>117</v>
      </c>
      <c r="DH43" s="33" t="s">
        <v>289</v>
      </c>
      <c r="DI43" s="33" t="s">
        <v>289</v>
      </c>
      <c r="DJ43" s="33" t="s">
        <v>289</v>
      </c>
      <c r="DK43" s="33" t="s">
        <v>289</v>
      </c>
      <c r="DL43" s="33" t="s">
        <v>289</v>
      </c>
      <c r="DM43" s="33" t="s">
        <v>289</v>
      </c>
      <c r="DN43" s="33" t="s">
        <v>289</v>
      </c>
      <c r="DO43" s="33" t="s">
        <v>140</v>
      </c>
      <c r="DP43" s="33" t="s">
        <v>289</v>
      </c>
      <c r="DQ43" s="34" t="s">
        <v>289</v>
      </c>
      <c r="DR43" s="33" t="s">
        <v>289</v>
      </c>
      <c r="DS43" s="33" t="s">
        <v>289</v>
      </c>
      <c r="DT43" s="33" t="s">
        <v>140</v>
      </c>
      <c r="DU43" s="33" t="s">
        <v>289</v>
      </c>
      <c r="DV43" s="33" t="s">
        <v>289</v>
      </c>
      <c r="DW43" s="33" t="str">
        <f t="shared" si="2"/>
        <v/>
      </c>
      <c r="DX43" s="33" t="s">
        <v>289</v>
      </c>
      <c r="DY43" s="33" t="s">
        <v>289</v>
      </c>
      <c r="DZ43" s="33" t="s">
        <v>289</v>
      </c>
      <c r="EA43" s="33" t="s">
        <v>289</v>
      </c>
      <c r="EB43" s="33" t="s">
        <v>289</v>
      </c>
      <c r="EC43" s="33" t="s">
        <v>289</v>
      </c>
      <c r="ED43" s="33" t="s">
        <v>289</v>
      </c>
      <c r="EE43" s="33" t="s">
        <v>289</v>
      </c>
      <c r="EF43" s="33" t="s">
        <v>289</v>
      </c>
      <c r="EG43" s="33" t="s">
        <v>289</v>
      </c>
      <c r="EH43" s="33" t="s">
        <v>289</v>
      </c>
      <c r="EI43" s="33" t="s">
        <v>289</v>
      </c>
      <c r="EJ43" s="33" t="s">
        <v>289</v>
      </c>
      <c r="EK43" s="33" t="s">
        <v>3013</v>
      </c>
      <c r="EL43" s="33" t="s">
        <v>3014</v>
      </c>
      <c r="EM43" s="33">
        <v>115</v>
      </c>
    </row>
    <row r="44" spans="1:143" x14ac:dyDescent="0.35">
      <c r="A44" s="33" t="s">
        <v>3019</v>
      </c>
      <c r="B44" s="33" t="s">
        <v>166</v>
      </c>
      <c r="C44" s="33" t="s">
        <v>126</v>
      </c>
      <c r="D44" s="33" t="s">
        <v>169</v>
      </c>
      <c r="E44" s="34" t="s">
        <v>171</v>
      </c>
      <c r="F44" s="34" t="s">
        <v>2492</v>
      </c>
      <c r="G44" s="33" t="s">
        <v>2361</v>
      </c>
      <c r="H44" s="33">
        <v>4</v>
      </c>
      <c r="I44" s="33" t="s">
        <v>2452</v>
      </c>
      <c r="J44" s="33" t="s">
        <v>289</v>
      </c>
      <c r="K44" s="33" t="s">
        <v>289</v>
      </c>
      <c r="L44" s="33" t="s">
        <v>176</v>
      </c>
      <c r="M44" s="33" t="s">
        <v>176</v>
      </c>
      <c r="N44" s="33" t="s">
        <v>176</v>
      </c>
      <c r="O44" s="33" t="s">
        <v>176</v>
      </c>
      <c r="P44" s="33" t="s">
        <v>176</v>
      </c>
      <c r="Q44" s="33" t="s">
        <v>176</v>
      </c>
      <c r="R44" s="33" t="s">
        <v>176</v>
      </c>
      <c r="S44" s="33" t="s">
        <v>176</v>
      </c>
      <c r="T44" s="33" t="s">
        <v>176</v>
      </c>
      <c r="U44" s="33" t="s">
        <v>176</v>
      </c>
      <c r="V44" s="33" t="s">
        <v>176</v>
      </c>
      <c r="W44" s="33" t="s">
        <v>176</v>
      </c>
      <c r="X44" s="33" t="s">
        <v>176</v>
      </c>
      <c r="Y44" s="33" t="s">
        <v>176</v>
      </c>
      <c r="Z44" s="33">
        <v>30</v>
      </c>
      <c r="AA44" s="33" t="s">
        <v>2340</v>
      </c>
      <c r="AB44" s="33" t="s">
        <v>289</v>
      </c>
      <c r="AC44" s="33" t="s">
        <v>289</v>
      </c>
      <c r="AD44" s="33" t="s">
        <v>289</v>
      </c>
      <c r="AE44" s="33" t="s">
        <v>289</v>
      </c>
      <c r="AF44" s="33" t="s">
        <v>289</v>
      </c>
      <c r="AG44" s="33" t="s">
        <v>289</v>
      </c>
      <c r="AH44" s="33" t="s">
        <v>289</v>
      </c>
      <c r="AI44" s="33" t="s">
        <v>289</v>
      </c>
      <c r="AJ44" s="33" t="s">
        <v>289</v>
      </c>
      <c r="AK44" s="33" t="s">
        <v>289</v>
      </c>
      <c r="AL44" s="33" t="s">
        <v>289</v>
      </c>
      <c r="AM44" s="33" t="s">
        <v>289</v>
      </c>
      <c r="AN44" s="33" t="s">
        <v>289</v>
      </c>
      <c r="AO44" s="33" t="s">
        <v>289</v>
      </c>
      <c r="AP44" s="33" t="s">
        <v>289</v>
      </c>
      <c r="AQ44" s="33" t="s">
        <v>289</v>
      </c>
      <c r="AR44" s="33" t="s">
        <v>289</v>
      </c>
      <c r="AS44" s="33" t="s">
        <v>289</v>
      </c>
      <c r="AT44" s="33" t="s">
        <v>289</v>
      </c>
      <c r="AU44" s="33" t="s">
        <v>289</v>
      </c>
      <c r="AV44" s="33" t="s">
        <v>289</v>
      </c>
      <c r="AW44" s="33" t="s">
        <v>289</v>
      </c>
      <c r="AX44" s="33" t="s">
        <v>289</v>
      </c>
      <c r="AY44" s="33" t="s">
        <v>289</v>
      </c>
      <c r="AZ44" s="33" t="s">
        <v>289</v>
      </c>
      <c r="BA44" s="33" t="s">
        <v>289</v>
      </c>
      <c r="BB44" s="33" t="s">
        <v>289</v>
      </c>
      <c r="BC44" s="33" t="s">
        <v>289</v>
      </c>
      <c r="BD44" s="33" t="s">
        <v>289</v>
      </c>
      <c r="BE44" s="33" t="s">
        <v>289</v>
      </c>
      <c r="BF44" s="33" t="s">
        <v>289</v>
      </c>
      <c r="BG44" s="33" t="s">
        <v>289</v>
      </c>
      <c r="BH44" s="33" t="s">
        <v>289</v>
      </c>
      <c r="BI44" s="33" t="s">
        <v>289</v>
      </c>
      <c r="BJ44" s="33" t="s">
        <v>289</v>
      </c>
      <c r="BK44" s="33" t="s">
        <v>289</v>
      </c>
      <c r="BL44" s="33" t="s">
        <v>289</v>
      </c>
      <c r="BM44" s="33" t="s">
        <v>289</v>
      </c>
      <c r="BN44" s="33" t="s">
        <v>289</v>
      </c>
      <c r="BO44" s="33" t="s">
        <v>289</v>
      </c>
      <c r="BP44" s="33" t="s">
        <v>289</v>
      </c>
      <c r="BQ44" s="33" t="s">
        <v>289</v>
      </c>
      <c r="BR44" s="33" t="s">
        <v>289</v>
      </c>
      <c r="BS44" s="33" t="s">
        <v>289</v>
      </c>
      <c r="BT44" s="33" t="s">
        <v>289</v>
      </c>
      <c r="BU44" s="33" t="s">
        <v>289</v>
      </c>
      <c r="BV44" s="33" t="s">
        <v>289</v>
      </c>
      <c r="BW44" s="33"/>
      <c r="BX44" s="33"/>
      <c r="BY44" s="33" t="s">
        <v>289</v>
      </c>
      <c r="BZ44" s="33" t="s">
        <v>289</v>
      </c>
      <c r="CA44" s="33" t="s">
        <v>289</v>
      </c>
      <c r="CB44" s="33" t="s">
        <v>289</v>
      </c>
      <c r="CC44" s="33" t="s">
        <v>289</v>
      </c>
      <c r="CD44" s="33" t="s">
        <v>289</v>
      </c>
      <c r="CE44" s="33" t="s">
        <v>289</v>
      </c>
      <c r="CF44" s="33" t="s">
        <v>289</v>
      </c>
      <c r="CG44" s="33" t="s">
        <v>289</v>
      </c>
      <c r="CH44" s="33" t="s">
        <v>289</v>
      </c>
      <c r="CI44" s="33" t="s">
        <v>289</v>
      </c>
      <c r="CJ44" s="33" t="s">
        <v>289</v>
      </c>
      <c r="CK44" s="33" t="s">
        <v>289</v>
      </c>
      <c r="CL44" s="33" t="s">
        <v>289</v>
      </c>
      <c r="CM44" s="33" t="s">
        <v>289</v>
      </c>
      <c r="CN44" s="33" t="s">
        <v>289</v>
      </c>
      <c r="CO44" s="33" t="s">
        <v>289</v>
      </c>
      <c r="CP44" s="33" t="s">
        <v>289</v>
      </c>
      <c r="CQ44" s="33" t="s">
        <v>289</v>
      </c>
      <c r="CR44" s="33" t="s">
        <v>289</v>
      </c>
      <c r="CS44" s="33" t="s">
        <v>289</v>
      </c>
      <c r="CT44" s="33" t="s">
        <v>289</v>
      </c>
      <c r="CU44" s="33" t="s">
        <v>289</v>
      </c>
      <c r="CV44" s="33" t="s">
        <v>289</v>
      </c>
      <c r="CW44" s="33" t="s">
        <v>289</v>
      </c>
      <c r="CX44" s="33" t="s">
        <v>289</v>
      </c>
      <c r="CY44" s="33" t="s">
        <v>289</v>
      </c>
      <c r="CZ44" s="33" t="s">
        <v>289</v>
      </c>
      <c r="DA44" s="33" t="s">
        <v>289</v>
      </c>
      <c r="DB44" s="33" t="s">
        <v>289</v>
      </c>
      <c r="DC44" s="33" t="s">
        <v>289</v>
      </c>
      <c r="DD44" s="33"/>
      <c r="DE44" s="33"/>
      <c r="DF44" s="33" t="s">
        <v>289</v>
      </c>
      <c r="DG44" s="33" t="s">
        <v>289</v>
      </c>
      <c r="DH44" s="33" t="s">
        <v>289</v>
      </c>
      <c r="DI44" s="33" t="s">
        <v>289</v>
      </c>
      <c r="DJ44" s="33" t="s">
        <v>289</v>
      </c>
      <c r="DK44" s="33" t="s">
        <v>289</v>
      </c>
      <c r="DL44" s="33" t="s">
        <v>289</v>
      </c>
      <c r="DM44" s="33" t="s">
        <v>289</v>
      </c>
      <c r="DN44" s="33" t="s">
        <v>289</v>
      </c>
      <c r="DO44" s="33" t="s">
        <v>289</v>
      </c>
      <c r="DP44" s="33" t="s">
        <v>289</v>
      </c>
      <c r="DQ44" s="34" t="s">
        <v>289</v>
      </c>
      <c r="DR44" s="33" t="s">
        <v>289</v>
      </c>
      <c r="DS44" s="33" t="s">
        <v>289</v>
      </c>
      <c r="DT44" s="33" t="s">
        <v>289</v>
      </c>
      <c r="DU44" s="33" t="s">
        <v>289</v>
      </c>
      <c r="DV44" s="33" t="s">
        <v>2722</v>
      </c>
      <c r="DW44" s="33" t="s">
        <v>4100</v>
      </c>
      <c r="DX44" s="33" t="s">
        <v>117</v>
      </c>
      <c r="DY44" s="33" t="s">
        <v>289</v>
      </c>
      <c r="DZ44" s="33" t="s">
        <v>289</v>
      </c>
      <c r="EA44" s="33" t="s">
        <v>289</v>
      </c>
      <c r="EB44" s="33" t="s">
        <v>289</v>
      </c>
      <c r="EC44" s="33" t="s">
        <v>289</v>
      </c>
      <c r="ED44" s="33" t="s">
        <v>289</v>
      </c>
      <c r="EE44" s="33" t="s">
        <v>289</v>
      </c>
      <c r="EF44" s="33" t="s">
        <v>289</v>
      </c>
      <c r="EG44" s="33" t="s">
        <v>289</v>
      </c>
      <c r="EH44" s="33" t="s">
        <v>289</v>
      </c>
      <c r="EI44" s="33" t="s">
        <v>289</v>
      </c>
      <c r="EJ44" s="33" t="s">
        <v>289</v>
      </c>
      <c r="EK44" s="33" t="s">
        <v>289</v>
      </c>
      <c r="EL44" s="33" t="s">
        <v>3019</v>
      </c>
      <c r="EM44" s="33">
        <v>110</v>
      </c>
    </row>
    <row r="45" spans="1:143" x14ac:dyDescent="0.35">
      <c r="A45" s="33" t="s">
        <v>3024</v>
      </c>
      <c r="B45" s="33" t="s">
        <v>166</v>
      </c>
      <c r="C45" s="33" t="s">
        <v>126</v>
      </c>
      <c r="D45" s="33" t="s">
        <v>169</v>
      </c>
      <c r="E45" s="34" t="s">
        <v>171</v>
      </c>
      <c r="F45" s="34" t="s">
        <v>2492</v>
      </c>
      <c r="G45" s="33" t="s">
        <v>2361</v>
      </c>
      <c r="H45" s="33">
        <v>4</v>
      </c>
      <c r="I45" s="33" t="s">
        <v>2327</v>
      </c>
      <c r="J45" s="33">
        <v>0</v>
      </c>
      <c r="K45" s="33">
        <v>1</v>
      </c>
      <c r="L45" s="33" t="s">
        <v>176</v>
      </c>
      <c r="M45" s="33" t="s">
        <v>176</v>
      </c>
      <c r="N45" s="33" t="s">
        <v>176</v>
      </c>
      <c r="O45" s="33" t="s">
        <v>176</v>
      </c>
      <c r="P45" s="33" t="s">
        <v>176</v>
      </c>
      <c r="Q45" s="33" t="s">
        <v>176</v>
      </c>
      <c r="R45" s="33" t="s">
        <v>176</v>
      </c>
      <c r="S45" s="33" t="s">
        <v>176</v>
      </c>
      <c r="T45" s="33">
        <v>25</v>
      </c>
      <c r="U45" s="33" t="s">
        <v>176</v>
      </c>
      <c r="V45" s="33" t="s">
        <v>176</v>
      </c>
      <c r="W45" s="33">
        <v>25</v>
      </c>
      <c r="X45" s="33">
        <v>151.78571428571399</v>
      </c>
      <c r="Y45" s="33" t="s">
        <v>176</v>
      </c>
      <c r="Z45" s="33" t="s">
        <v>176</v>
      </c>
      <c r="AA45" s="33" t="s">
        <v>2340</v>
      </c>
      <c r="AB45" s="33" t="s">
        <v>2350</v>
      </c>
      <c r="AC45" s="33">
        <v>1</v>
      </c>
      <c r="AD45" s="33">
        <v>0</v>
      </c>
      <c r="AE45" s="33">
        <v>0</v>
      </c>
      <c r="AF45" s="33">
        <v>0</v>
      </c>
      <c r="AG45" s="33">
        <v>0</v>
      </c>
      <c r="AH45" s="33">
        <v>0</v>
      </c>
      <c r="AI45" s="33">
        <v>0</v>
      </c>
      <c r="AJ45" s="33">
        <v>0</v>
      </c>
      <c r="AK45" s="33">
        <v>0</v>
      </c>
      <c r="AL45" s="33">
        <v>0</v>
      </c>
      <c r="AM45" s="33" t="s">
        <v>116</v>
      </c>
      <c r="AN45" s="33" t="s">
        <v>2385</v>
      </c>
      <c r="AO45" s="33" t="s">
        <v>289</v>
      </c>
      <c r="AP45" s="33" t="s">
        <v>289</v>
      </c>
      <c r="AQ45" s="33" t="s">
        <v>289</v>
      </c>
      <c r="AR45" s="33" t="s">
        <v>289</v>
      </c>
      <c r="AS45" s="33" t="s">
        <v>289</v>
      </c>
      <c r="AT45" s="33" t="s">
        <v>289</v>
      </c>
      <c r="AU45" s="33" t="s">
        <v>289</v>
      </c>
      <c r="AV45" s="33" t="s">
        <v>289</v>
      </c>
      <c r="AW45" s="33" t="s">
        <v>289</v>
      </c>
      <c r="AX45" s="33" t="s">
        <v>289</v>
      </c>
      <c r="AY45" s="33" t="s">
        <v>289</v>
      </c>
      <c r="AZ45" s="33" t="s">
        <v>289</v>
      </c>
      <c r="BA45" s="33" t="s">
        <v>289</v>
      </c>
      <c r="BB45" s="33" t="s">
        <v>289</v>
      </c>
      <c r="BC45" s="33" t="s">
        <v>289</v>
      </c>
      <c r="BD45" s="33" t="s">
        <v>289</v>
      </c>
      <c r="BE45" s="33" t="s">
        <v>289</v>
      </c>
      <c r="BF45" s="33" t="s">
        <v>289</v>
      </c>
      <c r="BG45" s="33" t="s">
        <v>289</v>
      </c>
      <c r="BH45" s="33" t="s">
        <v>289</v>
      </c>
      <c r="BI45" s="33" t="s">
        <v>289</v>
      </c>
      <c r="BJ45" s="33" t="s">
        <v>289</v>
      </c>
      <c r="BK45" s="33" t="s">
        <v>289</v>
      </c>
      <c r="BL45" s="33" t="s">
        <v>289</v>
      </c>
      <c r="BM45" s="33" t="s">
        <v>289</v>
      </c>
      <c r="BN45" s="33" t="s">
        <v>289</v>
      </c>
      <c r="BO45" s="33" t="s">
        <v>289</v>
      </c>
      <c r="BP45" s="33" t="s">
        <v>289</v>
      </c>
      <c r="BQ45" s="33" t="s">
        <v>289</v>
      </c>
      <c r="BR45" s="33" t="s">
        <v>289</v>
      </c>
      <c r="BS45" s="33" t="s">
        <v>289</v>
      </c>
      <c r="BT45" s="33" t="s">
        <v>289</v>
      </c>
      <c r="BU45" s="33" t="s">
        <v>289</v>
      </c>
      <c r="BV45" s="33" t="s">
        <v>289</v>
      </c>
      <c r="BW45" s="33"/>
      <c r="BX45" s="33"/>
      <c r="BY45" s="33" t="s">
        <v>112</v>
      </c>
      <c r="BZ45" s="33" t="s">
        <v>130</v>
      </c>
      <c r="CA45" s="33">
        <v>0</v>
      </c>
      <c r="CB45" s="33">
        <v>0</v>
      </c>
      <c r="CC45" s="33">
        <v>0</v>
      </c>
      <c r="CD45" s="33">
        <v>0</v>
      </c>
      <c r="CE45" s="33">
        <v>0</v>
      </c>
      <c r="CF45" s="33">
        <v>0</v>
      </c>
      <c r="CG45" s="33">
        <v>0</v>
      </c>
      <c r="CH45" s="33">
        <v>0</v>
      </c>
      <c r="CI45" s="33">
        <v>0</v>
      </c>
      <c r="CJ45" s="33">
        <v>0</v>
      </c>
      <c r="CK45" s="33">
        <v>0</v>
      </c>
      <c r="CL45" s="33">
        <v>0</v>
      </c>
      <c r="CM45" s="33">
        <v>0</v>
      </c>
      <c r="CN45" s="33">
        <v>0</v>
      </c>
      <c r="CO45" s="33">
        <v>1</v>
      </c>
      <c r="CP45" s="33">
        <v>0</v>
      </c>
      <c r="CQ45" s="33" t="s">
        <v>2447</v>
      </c>
      <c r="CR45" s="33" t="s">
        <v>3023</v>
      </c>
      <c r="CS45" s="33">
        <v>0</v>
      </c>
      <c r="CT45" s="33">
        <v>0</v>
      </c>
      <c r="CU45" s="33">
        <v>0</v>
      </c>
      <c r="CV45" s="33">
        <v>0</v>
      </c>
      <c r="CW45" s="33">
        <v>0</v>
      </c>
      <c r="CX45" s="33">
        <v>0</v>
      </c>
      <c r="CY45" s="33">
        <v>1</v>
      </c>
      <c r="CZ45" s="33">
        <v>0</v>
      </c>
      <c r="DA45" s="33" t="s">
        <v>112</v>
      </c>
      <c r="DB45" s="33" t="s">
        <v>126</v>
      </c>
      <c r="DC45" s="33" t="s">
        <v>169</v>
      </c>
      <c r="DD45" s="33" t="str">
        <f>IF(DB45=C45,"Oui","Non")</f>
        <v>Oui</v>
      </c>
      <c r="DE45" s="33" t="str">
        <f>IF(DC45=D45,"Oui","Non")</f>
        <v>Oui</v>
      </c>
      <c r="DF45" s="33" t="s">
        <v>112</v>
      </c>
      <c r="DG45" s="33" t="s">
        <v>117</v>
      </c>
      <c r="DH45" s="33" t="s">
        <v>289</v>
      </c>
      <c r="DI45" s="33" t="s">
        <v>289</v>
      </c>
      <c r="DJ45" s="33" t="s">
        <v>289</v>
      </c>
      <c r="DK45" s="33" t="s">
        <v>289</v>
      </c>
      <c r="DL45" s="33" t="s">
        <v>289</v>
      </c>
      <c r="DM45" s="33" t="s">
        <v>289</v>
      </c>
      <c r="DN45" s="33" t="s">
        <v>289</v>
      </c>
      <c r="DO45" s="33" t="s">
        <v>289</v>
      </c>
      <c r="DP45" s="33" t="s">
        <v>112</v>
      </c>
      <c r="DQ45" s="34" t="s">
        <v>112</v>
      </c>
      <c r="DR45" s="33" t="s">
        <v>289</v>
      </c>
      <c r="DS45" s="33" t="s">
        <v>289</v>
      </c>
      <c r="DT45" s="33" t="s">
        <v>289</v>
      </c>
      <c r="DU45" s="33" t="s">
        <v>112</v>
      </c>
      <c r="DV45" s="33" t="s">
        <v>289</v>
      </c>
      <c r="DW45" s="33" t="str">
        <f t="shared" si="2"/>
        <v/>
      </c>
      <c r="DX45" s="33" t="s">
        <v>289</v>
      </c>
      <c r="DY45" s="33" t="s">
        <v>289</v>
      </c>
      <c r="DZ45" s="33" t="s">
        <v>289</v>
      </c>
      <c r="EA45" s="33" t="s">
        <v>289</v>
      </c>
      <c r="EB45" s="33" t="s">
        <v>289</v>
      </c>
      <c r="EC45" s="33" t="s">
        <v>289</v>
      </c>
      <c r="ED45" s="33" t="s">
        <v>289</v>
      </c>
      <c r="EE45" s="33" t="s">
        <v>289</v>
      </c>
      <c r="EF45" s="33" t="s">
        <v>289</v>
      </c>
      <c r="EG45" s="33" t="s">
        <v>289</v>
      </c>
      <c r="EH45" s="33" t="s">
        <v>289</v>
      </c>
      <c r="EI45" s="33" t="s">
        <v>289</v>
      </c>
      <c r="EJ45" s="33" t="s">
        <v>289</v>
      </c>
      <c r="EK45" s="33" t="s">
        <v>289</v>
      </c>
      <c r="EL45" s="33" t="s">
        <v>3024</v>
      </c>
      <c r="EM45" s="33">
        <v>113</v>
      </c>
    </row>
    <row r="46" spans="1:143" x14ac:dyDescent="0.35">
      <c r="A46" s="33" t="s">
        <v>3049</v>
      </c>
      <c r="B46" s="33" t="s">
        <v>166</v>
      </c>
      <c r="C46" s="33" t="s">
        <v>126</v>
      </c>
      <c r="D46" s="33" t="s">
        <v>169</v>
      </c>
      <c r="E46" s="34" t="s">
        <v>171</v>
      </c>
      <c r="F46" s="34" t="s">
        <v>2492</v>
      </c>
      <c r="G46" s="33" t="s">
        <v>2361</v>
      </c>
      <c r="H46" s="33">
        <v>4</v>
      </c>
      <c r="I46" s="33" t="s">
        <v>2327</v>
      </c>
      <c r="J46" s="33">
        <v>0</v>
      </c>
      <c r="K46" s="33">
        <v>1</v>
      </c>
      <c r="L46" s="33" t="s">
        <v>176</v>
      </c>
      <c r="M46" s="33" t="s">
        <v>176</v>
      </c>
      <c r="N46" s="33" t="s">
        <v>176</v>
      </c>
      <c r="O46" s="33" t="s">
        <v>176</v>
      </c>
      <c r="P46" s="33" t="s">
        <v>176</v>
      </c>
      <c r="Q46" s="33" t="s">
        <v>176</v>
      </c>
      <c r="R46" s="33" t="s">
        <v>176</v>
      </c>
      <c r="S46" s="33">
        <v>30</v>
      </c>
      <c r="T46" s="33" t="s">
        <v>176</v>
      </c>
      <c r="U46" s="33" t="s">
        <v>176</v>
      </c>
      <c r="V46" s="33">
        <v>100</v>
      </c>
      <c r="W46" s="33" t="s">
        <v>176</v>
      </c>
      <c r="X46" s="33" t="s">
        <v>176</v>
      </c>
      <c r="Y46" s="33" t="s">
        <v>176</v>
      </c>
      <c r="Z46" s="33" t="s">
        <v>176</v>
      </c>
      <c r="AA46" s="33" t="s">
        <v>2328</v>
      </c>
      <c r="AB46" s="33" t="s">
        <v>2329</v>
      </c>
      <c r="AC46" s="33">
        <v>1</v>
      </c>
      <c r="AD46" s="33">
        <v>0</v>
      </c>
      <c r="AE46" s="33">
        <v>0</v>
      </c>
      <c r="AF46" s="33">
        <v>0</v>
      </c>
      <c r="AG46" s="33">
        <v>1</v>
      </c>
      <c r="AH46" s="33">
        <v>0</v>
      </c>
      <c r="AI46" s="33">
        <v>0</v>
      </c>
      <c r="AJ46" s="33">
        <v>0</v>
      </c>
      <c r="AK46" s="33">
        <v>0</v>
      </c>
      <c r="AL46" s="33">
        <v>0</v>
      </c>
      <c r="AM46" s="33" t="s">
        <v>135</v>
      </c>
      <c r="AN46" s="33" t="s">
        <v>2385</v>
      </c>
      <c r="AO46" s="33" t="s">
        <v>289</v>
      </c>
      <c r="AP46" s="33" t="s">
        <v>289</v>
      </c>
      <c r="AQ46" s="33" t="s">
        <v>289</v>
      </c>
      <c r="AR46" s="33" t="s">
        <v>289</v>
      </c>
      <c r="AS46" s="33" t="s">
        <v>289</v>
      </c>
      <c r="AT46" s="33" t="s">
        <v>289</v>
      </c>
      <c r="AU46" s="33" t="s">
        <v>289</v>
      </c>
      <c r="AV46" s="33" t="s">
        <v>289</v>
      </c>
      <c r="AW46" s="33" t="s">
        <v>289</v>
      </c>
      <c r="AX46" s="33" t="s">
        <v>289</v>
      </c>
      <c r="AY46" s="33" t="s">
        <v>289</v>
      </c>
      <c r="AZ46" s="33" t="s">
        <v>289</v>
      </c>
      <c r="BA46" s="33" t="s">
        <v>289</v>
      </c>
      <c r="BB46" s="33" t="s">
        <v>289</v>
      </c>
      <c r="BC46" s="33" t="s">
        <v>289</v>
      </c>
      <c r="BD46" s="33" t="s">
        <v>289</v>
      </c>
      <c r="BE46" s="33" t="s">
        <v>289</v>
      </c>
      <c r="BF46" s="33" t="s">
        <v>289</v>
      </c>
      <c r="BG46" s="33" t="s">
        <v>289</v>
      </c>
      <c r="BH46" s="33" t="s">
        <v>289</v>
      </c>
      <c r="BI46" s="33" t="s">
        <v>289</v>
      </c>
      <c r="BJ46" s="33" t="s">
        <v>289</v>
      </c>
      <c r="BK46" s="33" t="s">
        <v>289</v>
      </c>
      <c r="BL46" s="33" t="s">
        <v>289</v>
      </c>
      <c r="BM46" s="33" t="s">
        <v>289</v>
      </c>
      <c r="BN46" s="33" t="s">
        <v>289</v>
      </c>
      <c r="BO46" s="33" t="s">
        <v>289</v>
      </c>
      <c r="BP46" s="33" t="s">
        <v>289</v>
      </c>
      <c r="BQ46" s="33" t="s">
        <v>289</v>
      </c>
      <c r="BR46" s="33" t="s">
        <v>289</v>
      </c>
      <c r="BS46" s="33" t="s">
        <v>289</v>
      </c>
      <c r="BT46" s="33" t="s">
        <v>289</v>
      </c>
      <c r="BU46" s="33" t="s">
        <v>289</v>
      </c>
      <c r="BV46" s="33" t="s">
        <v>289</v>
      </c>
      <c r="BW46" s="33"/>
      <c r="BX46" s="33"/>
      <c r="BY46" s="33" t="s">
        <v>112</v>
      </c>
      <c r="BZ46" s="33" t="s">
        <v>3047</v>
      </c>
      <c r="CA46" s="33">
        <v>1</v>
      </c>
      <c r="CB46" s="33">
        <v>0</v>
      </c>
      <c r="CC46" s="33">
        <v>0</v>
      </c>
      <c r="CD46" s="33">
        <v>0</v>
      </c>
      <c r="CE46" s="33">
        <v>1</v>
      </c>
      <c r="CF46" s="33">
        <v>0</v>
      </c>
      <c r="CG46" s="33">
        <v>0</v>
      </c>
      <c r="CH46" s="33">
        <v>0</v>
      </c>
      <c r="CI46" s="33">
        <v>0</v>
      </c>
      <c r="CJ46" s="33">
        <v>0</v>
      </c>
      <c r="CK46" s="33">
        <v>0</v>
      </c>
      <c r="CL46" s="33">
        <v>0</v>
      </c>
      <c r="CM46" s="33">
        <v>0</v>
      </c>
      <c r="CN46" s="33">
        <v>0</v>
      </c>
      <c r="CO46" s="33">
        <v>0</v>
      </c>
      <c r="CP46" s="33">
        <v>0</v>
      </c>
      <c r="CQ46" s="33" t="s">
        <v>289</v>
      </c>
      <c r="CR46" s="33" t="s">
        <v>2933</v>
      </c>
      <c r="CS46" s="33">
        <v>1</v>
      </c>
      <c r="CT46" s="33">
        <v>0</v>
      </c>
      <c r="CU46" s="33">
        <v>0</v>
      </c>
      <c r="CV46" s="33">
        <v>0</v>
      </c>
      <c r="CW46" s="33">
        <v>0</v>
      </c>
      <c r="CX46" s="33">
        <v>1</v>
      </c>
      <c r="CY46" s="33">
        <v>0</v>
      </c>
      <c r="CZ46" s="33">
        <v>0</v>
      </c>
      <c r="DA46" s="33" t="s">
        <v>112</v>
      </c>
      <c r="DB46" s="33" t="s">
        <v>126</v>
      </c>
      <c r="DC46" s="33" t="s">
        <v>173</v>
      </c>
      <c r="DD46" s="33" t="str">
        <f>IF(DB46=C46,"Oui","Non")</f>
        <v>Oui</v>
      </c>
      <c r="DE46" s="33" t="str">
        <f>IF(DC46=D46,"Oui","Non")</f>
        <v>Non</v>
      </c>
      <c r="DF46" s="33" t="s">
        <v>117</v>
      </c>
      <c r="DG46" s="33" t="s">
        <v>140</v>
      </c>
      <c r="DH46" s="33" t="s">
        <v>289</v>
      </c>
      <c r="DI46" s="33" t="s">
        <v>289</v>
      </c>
      <c r="DJ46" s="33" t="s">
        <v>289</v>
      </c>
      <c r="DK46" s="33" t="s">
        <v>289</v>
      </c>
      <c r="DL46" s="33" t="s">
        <v>289</v>
      </c>
      <c r="DM46" s="33" t="s">
        <v>289</v>
      </c>
      <c r="DN46" s="33" t="s">
        <v>289</v>
      </c>
      <c r="DO46" s="33" t="s">
        <v>112</v>
      </c>
      <c r="DP46" s="33" t="s">
        <v>289</v>
      </c>
      <c r="DQ46" s="34" t="s">
        <v>289</v>
      </c>
      <c r="DR46" s="33" t="s">
        <v>289</v>
      </c>
      <c r="DS46" s="33" t="s">
        <v>289</v>
      </c>
      <c r="DT46" s="33" t="s">
        <v>112</v>
      </c>
      <c r="DU46" s="33" t="s">
        <v>289</v>
      </c>
      <c r="DV46" s="33" t="s">
        <v>289</v>
      </c>
      <c r="DW46" s="33" t="str">
        <f t="shared" si="2"/>
        <v/>
      </c>
      <c r="DX46" s="33" t="s">
        <v>289</v>
      </c>
      <c r="DY46" s="33" t="s">
        <v>289</v>
      </c>
      <c r="DZ46" s="33" t="s">
        <v>289</v>
      </c>
      <c r="EA46" s="33" t="s">
        <v>289</v>
      </c>
      <c r="EB46" s="33" t="s">
        <v>289</v>
      </c>
      <c r="EC46" s="33" t="s">
        <v>289</v>
      </c>
      <c r="ED46" s="33" t="s">
        <v>289</v>
      </c>
      <c r="EE46" s="33" t="s">
        <v>289</v>
      </c>
      <c r="EF46" s="33" t="s">
        <v>289</v>
      </c>
      <c r="EG46" s="33" t="s">
        <v>289</v>
      </c>
      <c r="EH46" s="33" t="s">
        <v>289</v>
      </c>
      <c r="EI46" s="33" t="s">
        <v>289</v>
      </c>
      <c r="EJ46" s="33" t="s">
        <v>289</v>
      </c>
      <c r="EK46" s="33" t="s">
        <v>3048</v>
      </c>
      <c r="EL46" s="33" t="s">
        <v>3049</v>
      </c>
      <c r="EM46" s="33">
        <v>122</v>
      </c>
    </row>
    <row r="47" spans="1:143" x14ac:dyDescent="0.35">
      <c r="A47" s="33" t="s">
        <v>3054</v>
      </c>
      <c r="B47" s="33" t="s">
        <v>166</v>
      </c>
      <c r="C47" s="33" t="s">
        <v>126</v>
      </c>
      <c r="D47" s="33" t="s">
        <v>169</v>
      </c>
      <c r="E47" s="34" t="s">
        <v>171</v>
      </c>
      <c r="F47" s="34" t="s">
        <v>2492</v>
      </c>
      <c r="G47" s="33" t="s">
        <v>2361</v>
      </c>
      <c r="H47" s="33">
        <v>4</v>
      </c>
      <c r="I47" s="33" t="s">
        <v>2452</v>
      </c>
      <c r="J47" s="33" t="s">
        <v>289</v>
      </c>
      <c r="K47" s="33" t="s">
        <v>289</v>
      </c>
      <c r="L47" s="33" t="s">
        <v>176</v>
      </c>
      <c r="M47" s="33" t="s">
        <v>176</v>
      </c>
      <c r="N47" s="33" t="s">
        <v>176</v>
      </c>
      <c r="O47" s="33" t="s">
        <v>176</v>
      </c>
      <c r="P47" s="33" t="s">
        <v>176</v>
      </c>
      <c r="Q47" s="33" t="s">
        <v>176</v>
      </c>
      <c r="R47" s="33" t="s">
        <v>176</v>
      </c>
      <c r="S47" s="33" t="s">
        <v>176</v>
      </c>
      <c r="T47" s="33" t="s">
        <v>176</v>
      </c>
      <c r="U47" s="33" t="s">
        <v>176</v>
      </c>
      <c r="V47" s="33" t="s">
        <v>176</v>
      </c>
      <c r="W47" s="33" t="s">
        <v>176</v>
      </c>
      <c r="X47" s="33" t="s">
        <v>176</v>
      </c>
      <c r="Y47" s="33" t="s">
        <v>176</v>
      </c>
      <c r="Z47" s="138">
        <v>0</v>
      </c>
      <c r="AA47" s="33" t="s">
        <v>2340</v>
      </c>
      <c r="AB47" s="33" t="s">
        <v>289</v>
      </c>
      <c r="AC47" s="33" t="s">
        <v>289</v>
      </c>
      <c r="AD47" s="33" t="s">
        <v>289</v>
      </c>
      <c r="AE47" s="33" t="s">
        <v>289</v>
      </c>
      <c r="AF47" s="33" t="s">
        <v>289</v>
      </c>
      <c r="AG47" s="33" t="s">
        <v>289</v>
      </c>
      <c r="AH47" s="33" t="s">
        <v>289</v>
      </c>
      <c r="AI47" s="33" t="s">
        <v>289</v>
      </c>
      <c r="AJ47" s="33" t="s">
        <v>289</v>
      </c>
      <c r="AK47" s="33" t="s">
        <v>289</v>
      </c>
      <c r="AL47" s="33" t="s">
        <v>289</v>
      </c>
      <c r="AM47" s="33" t="s">
        <v>289</v>
      </c>
      <c r="AN47" s="33" t="s">
        <v>289</v>
      </c>
      <c r="AO47" s="33" t="s">
        <v>289</v>
      </c>
      <c r="AP47" s="33" t="s">
        <v>289</v>
      </c>
      <c r="AQ47" s="33" t="s">
        <v>289</v>
      </c>
      <c r="AR47" s="33" t="s">
        <v>289</v>
      </c>
      <c r="AS47" s="33" t="s">
        <v>289</v>
      </c>
      <c r="AT47" s="33" t="s">
        <v>289</v>
      </c>
      <c r="AU47" s="33" t="s">
        <v>289</v>
      </c>
      <c r="AV47" s="33" t="s">
        <v>289</v>
      </c>
      <c r="AW47" s="33" t="s">
        <v>289</v>
      </c>
      <c r="AX47" s="33" t="s">
        <v>289</v>
      </c>
      <c r="AY47" s="33" t="s">
        <v>289</v>
      </c>
      <c r="AZ47" s="33" t="s">
        <v>289</v>
      </c>
      <c r="BA47" s="33" t="s">
        <v>289</v>
      </c>
      <c r="BB47" s="33" t="s">
        <v>289</v>
      </c>
      <c r="BC47" s="33" t="s">
        <v>289</v>
      </c>
      <c r="BD47" s="33" t="s">
        <v>289</v>
      </c>
      <c r="BE47" s="33" t="s">
        <v>289</v>
      </c>
      <c r="BF47" s="33" t="s">
        <v>289</v>
      </c>
      <c r="BG47" s="33" t="s">
        <v>289</v>
      </c>
      <c r="BH47" s="33" t="s">
        <v>289</v>
      </c>
      <c r="BI47" s="33" t="s">
        <v>289</v>
      </c>
      <c r="BJ47" s="33" t="s">
        <v>289</v>
      </c>
      <c r="BK47" s="33" t="s">
        <v>289</v>
      </c>
      <c r="BL47" s="33" t="s">
        <v>289</v>
      </c>
      <c r="BM47" s="33" t="s">
        <v>289</v>
      </c>
      <c r="BN47" s="33" t="s">
        <v>289</v>
      </c>
      <c r="BO47" s="33" t="s">
        <v>289</v>
      </c>
      <c r="BP47" s="33" t="s">
        <v>289</v>
      </c>
      <c r="BQ47" s="33" t="s">
        <v>289</v>
      </c>
      <c r="BR47" s="33" t="s">
        <v>289</v>
      </c>
      <c r="BS47" s="33" t="s">
        <v>289</v>
      </c>
      <c r="BT47" s="33" t="s">
        <v>289</v>
      </c>
      <c r="BU47" s="33" t="s">
        <v>289</v>
      </c>
      <c r="BV47" s="33" t="s">
        <v>289</v>
      </c>
      <c r="BW47" s="33"/>
      <c r="BX47" s="33"/>
      <c r="BY47" s="33" t="s">
        <v>289</v>
      </c>
      <c r="BZ47" s="33" t="s">
        <v>289</v>
      </c>
      <c r="CA47" s="33" t="s">
        <v>289</v>
      </c>
      <c r="CB47" s="33" t="s">
        <v>289</v>
      </c>
      <c r="CC47" s="33" t="s">
        <v>289</v>
      </c>
      <c r="CD47" s="33" t="s">
        <v>289</v>
      </c>
      <c r="CE47" s="33" t="s">
        <v>289</v>
      </c>
      <c r="CF47" s="33" t="s">
        <v>289</v>
      </c>
      <c r="CG47" s="33" t="s">
        <v>289</v>
      </c>
      <c r="CH47" s="33" t="s">
        <v>289</v>
      </c>
      <c r="CI47" s="33" t="s">
        <v>289</v>
      </c>
      <c r="CJ47" s="33" t="s">
        <v>289</v>
      </c>
      <c r="CK47" s="33" t="s">
        <v>289</v>
      </c>
      <c r="CL47" s="33" t="s">
        <v>289</v>
      </c>
      <c r="CM47" s="33" t="s">
        <v>289</v>
      </c>
      <c r="CN47" s="33" t="s">
        <v>289</v>
      </c>
      <c r="CO47" s="33" t="s">
        <v>289</v>
      </c>
      <c r="CP47" s="33" t="s">
        <v>289</v>
      </c>
      <c r="CQ47" s="33" t="s">
        <v>289</v>
      </c>
      <c r="CR47" s="33" t="s">
        <v>289</v>
      </c>
      <c r="CS47" s="33" t="s">
        <v>289</v>
      </c>
      <c r="CT47" s="33" t="s">
        <v>289</v>
      </c>
      <c r="CU47" s="33" t="s">
        <v>289</v>
      </c>
      <c r="CV47" s="33" t="s">
        <v>289</v>
      </c>
      <c r="CW47" s="33" t="s">
        <v>289</v>
      </c>
      <c r="CX47" s="33" t="s">
        <v>289</v>
      </c>
      <c r="CY47" s="33" t="s">
        <v>289</v>
      </c>
      <c r="CZ47" s="33" t="s">
        <v>289</v>
      </c>
      <c r="DA47" s="33" t="s">
        <v>289</v>
      </c>
      <c r="DB47" s="33" t="s">
        <v>289</v>
      </c>
      <c r="DC47" s="33" t="s">
        <v>289</v>
      </c>
      <c r="DD47" s="33"/>
      <c r="DE47" s="33"/>
      <c r="DF47" s="33" t="s">
        <v>289</v>
      </c>
      <c r="DG47" s="33" t="s">
        <v>289</v>
      </c>
      <c r="DH47" s="33" t="s">
        <v>289</v>
      </c>
      <c r="DI47" s="33" t="s">
        <v>289</v>
      </c>
      <c r="DJ47" s="33" t="s">
        <v>289</v>
      </c>
      <c r="DK47" s="33" t="s">
        <v>289</v>
      </c>
      <c r="DL47" s="33" t="s">
        <v>289</v>
      </c>
      <c r="DM47" s="33" t="s">
        <v>289</v>
      </c>
      <c r="DN47" s="33" t="s">
        <v>289</v>
      </c>
      <c r="DO47" s="33" t="s">
        <v>289</v>
      </c>
      <c r="DP47" s="33" t="s">
        <v>289</v>
      </c>
      <c r="DQ47" s="34" t="s">
        <v>289</v>
      </c>
      <c r="DR47" s="33" t="s">
        <v>289</v>
      </c>
      <c r="DS47" s="33" t="s">
        <v>289</v>
      </c>
      <c r="DT47" s="33" t="s">
        <v>289</v>
      </c>
      <c r="DU47" s="33" t="s">
        <v>289</v>
      </c>
      <c r="DV47" s="33" t="s">
        <v>2773</v>
      </c>
      <c r="DW47" s="33" t="s">
        <v>4100</v>
      </c>
      <c r="DX47" s="33" t="s">
        <v>117</v>
      </c>
      <c r="DY47" s="33" t="s">
        <v>289</v>
      </c>
      <c r="DZ47" s="33" t="s">
        <v>289</v>
      </c>
      <c r="EA47" s="33" t="s">
        <v>289</v>
      </c>
      <c r="EB47" s="33" t="s">
        <v>289</v>
      </c>
      <c r="EC47" s="33" t="s">
        <v>289</v>
      </c>
      <c r="ED47" s="33" t="s">
        <v>289</v>
      </c>
      <c r="EE47" s="33" t="s">
        <v>289</v>
      </c>
      <c r="EF47" s="33" t="s">
        <v>289</v>
      </c>
      <c r="EG47" s="33" t="s">
        <v>289</v>
      </c>
      <c r="EH47" s="33" t="s">
        <v>289</v>
      </c>
      <c r="EI47" s="33" t="s">
        <v>289</v>
      </c>
      <c r="EJ47" s="33" t="s">
        <v>289</v>
      </c>
      <c r="EK47" s="33" t="s">
        <v>289</v>
      </c>
      <c r="EL47" s="33" t="s">
        <v>3054</v>
      </c>
      <c r="EM47" s="33">
        <v>125</v>
      </c>
    </row>
    <row r="48" spans="1:143" x14ac:dyDescent="0.35">
      <c r="A48" s="33" t="s">
        <v>3105</v>
      </c>
      <c r="B48" s="33" t="s">
        <v>166</v>
      </c>
      <c r="C48" s="33" t="s">
        <v>126</v>
      </c>
      <c r="D48" s="33" t="s">
        <v>169</v>
      </c>
      <c r="E48" s="34" t="s">
        <v>171</v>
      </c>
      <c r="F48" s="34" t="s">
        <v>2492</v>
      </c>
      <c r="G48" s="33" t="s">
        <v>2361</v>
      </c>
      <c r="H48" s="33">
        <v>4</v>
      </c>
      <c r="I48" s="33" t="s">
        <v>2452</v>
      </c>
      <c r="J48" s="33" t="s">
        <v>289</v>
      </c>
      <c r="K48" s="33" t="s">
        <v>289</v>
      </c>
      <c r="L48" s="33" t="s">
        <v>176</v>
      </c>
      <c r="M48" s="33" t="s">
        <v>176</v>
      </c>
      <c r="N48" s="33" t="s">
        <v>176</v>
      </c>
      <c r="O48" s="33" t="s">
        <v>176</v>
      </c>
      <c r="P48" s="33" t="s">
        <v>176</v>
      </c>
      <c r="Q48" s="33" t="s">
        <v>176</v>
      </c>
      <c r="R48" s="33" t="s">
        <v>176</v>
      </c>
      <c r="S48" s="33" t="s">
        <v>176</v>
      </c>
      <c r="T48" s="33" t="s">
        <v>176</v>
      </c>
      <c r="U48" s="33" t="s">
        <v>176</v>
      </c>
      <c r="V48" s="33" t="s">
        <v>176</v>
      </c>
      <c r="W48" s="33" t="s">
        <v>176</v>
      </c>
      <c r="X48" s="33" t="s">
        <v>176</v>
      </c>
      <c r="Y48" s="33" t="s">
        <v>176</v>
      </c>
      <c r="Z48" s="33">
        <v>50</v>
      </c>
      <c r="AA48" s="33" t="s">
        <v>2328</v>
      </c>
      <c r="AB48" s="33" t="s">
        <v>289</v>
      </c>
      <c r="AC48" s="33" t="s">
        <v>289</v>
      </c>
      <c r="AD48" s="33" t="s">
        <v>289</v>
      </c>
      <c r="AE48" s="33" t="s">
        <v>289</v>
      </c>
      <c r="AF48" s="33" t="s">
        <v>289</v>
      </c>
      <c r="AG48" s="33" t="s">
        <v>289</v>
      </c>
      <c r="AH48" s="33" t="s">
        <v>289</v>
      </c>
      <c r="AI48" s="33" t="s">
        <v>289</v>
      </c>
      <c r="AJ48" s="33" t="s">
        <v>289</v>
      </c>
      <c r="AK48" s="33" t="s">
        <v>289</v>
      </c>
      <c r="AL48" s="33" t="s">
        <v>289</v>
      </c>
      <c r="AM48" s="33" t="s">
        <v>289</v>
      </c>
      <c r="AN48" s="33" t="s">
        <v>289</v>
      </c>
      <c r="AO48" s="33" t="s">
        <v>289</v>
      </c>
      <c r="AP48" s="33" t="s">
        <v>289</v>
      </c>
      <c r="AQ48" s="33" t="s">
        <v>289</v>
      </c>
      <c r="AR48" s="33" t="s">
        <v>289</v>
      </c>
      <c r="AS48" s="33" t="s">
        <v>289</v>
      </c>
      <c r="AT48" s="33" t="s">
        <v>289</v>
      </c>
      <c r="AU48" s="33" t="s">
        <v>289</v>
      </c>
      <c r="AV48" s="33" t="s">
        <v>289</v>
      </c>
      <c r="AW48" s="33" t="s">
        <v>289</v>
      </c>
      <c r="AX48" s="33" t="s">
        <v>289</v>
      </c>
      <c r="AY48" s="33" t="s">
        <v>289</v>
      </c>
      <c r="AZ48" s="33" t="s">
        <v>289</v>
      </c>
      <c r="BA48" s="33" t="s">
        <v>289</v>
      </c>
      <c r="BB48" s="33" t="s">
        <v>289</v>
      </c>
      <c r="BC48" s="33" t="s">
        <v>289</v>
      </c>
      <c r="BD48" s="33" t="s">
        <v>289</v>
      </c>
      <c r="BE48" s="33" t="s">
        <v>289</v>
      </c>
      <c r="BF48" s="33" t="s">
        <v>289</v>
      </c>
      <c r="BG48" s="33" t="s">
        <v>289</v>
      </c>
      <c r="BH48" s="33" t="s">
        <v>289</v>
      </c>
      <c r="BI48" s="33" t="s">
        <v>289</v>
      </c>
      <c r="BJ48" s="33" t="s">
        <v>289</v>
      </c>
      <c r="BK48" s="33" t="s">
        <v>289</v>
      </c>
      <c r="BL48" s="33" t="s">
        <v>289</v>
      </c>
      <c r="BM48" s="33" t="s">
        <v>289</v>
      </c>
      <c r="BN48" s="33" t="s">
        <v>289</v>
      </c>
      <c r="BO48" s="33" t="s">
        <v>289</v>
      </c>
      <c r="BP48" s="33" t="s">
        <v>289</v>
      </c>
      <c r="BQ48" s="33" t="s">
        <v>289</v>
      </c>
      <c r="BR48" s="33" t="s">
        <v>289</v>
      </c>
      <c r="BS48" s="33" t="s">
        <v>289</v>
      </c>
      <c r="BT48" s="33" t="s">
        <v>289</v>
      </c>
      <c r="BU48" s="33" t="s">
        <v>289</v>
      </c>
      <c r="BV48" s="33" t="s">
        <v>289</v>
      </c>
      <c r="BW48" s="33"/>
      <c r="BX48" s="33"/>
      <c r="BY48" s="33" t="s">
        <v>289</v>
      </c>
      <c r="BZ48" s="33" t="s">
        <v>289</v>
      </c>
      <c r="CA48" s="33" t="s">
        <v>289</v>
      </c>
      <c r="CB48" s="33" t="s">
        <v>289</v>
      </c>
      <c r="CC48" s="33" t="s">
        <v>289</v>
      </c>
      <c r="CD48" s="33" t="s">
        <v>289</v>
      </c>
      <c r="CE48" s="33" t="s">
        <v>289</v>
      </c>
      <c r="CF48" s="33" t="s">
        <v>289</v>
      </c>
      <c r="CG48" s="33" t="s">
        <v>289</v>
      </c>
      <c r="CH48" s="33" t="s">
        <v>289</v>
      </c>
      <c r="CI48" s="33" t="s">
        <v>289</v>
      </c>
      <c r="CJ48" s="33" t="s">
        <v>289</v>
      </c>
      <c r="CK48" s="33" t="s">
        <v>289</v>
      </c>
      <c r="CL48" s="33" t="s">
        <v>289</v>
      </c>
      <c r="CM48" s="33" t="s">
        <v>289</v>
      </c>
      <c r="CN48" s="33" t="s">
        <v>289</v>
      </c>
      <c r="CO48" s="33" t="s">
        <v>289</v>
      </c>
      <c r="CP48" s="33" t="s">
        <v>289</v>
      </c>
      <c r="CQ48" s="33" t="s">
        <v>289</v>
      </c>
      <c r="CR48" s="33" t="s">
        <v>289</v>
      </c>
      <c r="CS48" s="33" t="s">
        <v>289</v>
      </c>
      <c r="CT48" s="33" t="s">
        <v>289</v>
      </c>
      <c r="CU48" s="33" t="s">
        <v>289</v>
      </c>
      <c r="CV48" s="33" t="s">
        <v>289</v>
      </c>
      <c r="CW48" s="33" t="s">
        <v>289</v>
      </c>
      <c r="CX48" s="33" t="s">
        <v>289</v>
      </c>
      <c r="CY48" s="33" t="s">
        <v>289</v>
      </c>
      <c r="CZ48" s="33" t="s">
        <v>289</v>
      </c>
      <c r="DA48" s="33" t="s">
        <v>289</v>
      </c>
      <c r="DB48" s="33" t="s">
        <v>289</v>
      </c>
      <c r="DC48" s="33" t="s">
        <v>289</v>
      </c>
      <c r="DD48" s="33"/>
      <c r="DE48" s="33"/>
      <c r="DF48" s="33" t="s">
        <v>289</v>
      </c>
      <c r="DG48" s="33" t="s">
        <v>289</v>
      </c>
      <c r="DH48" s="33" t="s">
        <v>289</v>
      </c>
      <c r="DI48" s="33" t="s">
        <v>289</v>
      </c>
      <c r="DJ48" s="33" t="s">
        <v>289</v>
      </c>
      <c r="DK48" s="33" t="s">
        <v>289</v>
      </c>
      <c r="DL48" s="33" t="s">
        <v>289</v>
      </c>
      <c r="DM48" s="33" t="s">
        <v>289</v>
      </c>
      <c r="DN48" s="33" t="s">
        <v>289</v>
      </c>
      <c r="DO48" s="33" t="s">
        <v>289</v>
      </c>
      <c r="DP48" s="33" t="s">
        <v>289</v>
      </c>
      <c r="DQ48" s="34" t="s">
        <v>289</v>
      </c>
      <c r="DR48" s="33" t="s">
        <v>289</v>
      </c>
      <c r="DS48" s="33" t="s">
        <v>289</v>
      </c>
      <c r="DT48" s="33" t="s">
        <v>289</v>
      </c>
      <c r="DU48" s="33" t="s">
        <v>289</v>
      </c>
      <c r="DV48" s="33" t="s">
        <v>2454</v>
      </c>
      <c r="DW48" s="33" t="str">
        <f t="shared" si="2"/>
        <v>Achat d'eau ou remplissage en boutique</v>
      </c>
      <c r="DX48" s="33" t="s">
        <v>117</v>
      </c>
      <c r="DY48" s="33" t="s">
        <v>289</v>
      </c>
      <c r="DZ48" s="33" t="s">
        <v>289</v>
      </c>
      <c r="EA48" s="33" t="s">
        <v>289</v>
      </c>
      <c r="EB48" s="33" t="s">
        <v>289</v>
      </c>
      <c r="EC48" s="33" t="s">
        <v>289</v>
      </c>
      <c r="ED48" s="33" t="s">
        <v>289</v>
      </c>
      <c r="EE48" s="33" t="s">
        <v>289</v>
      </c>
      <c r="EF48" s="33" t="s">
        <v>289</v>
      </c>
      <c r="EG48" s="33" t="s">
        <v>289</v>
      </c>
      <c r="EH48" s="33" t="s">
        <v>289</v>
      </c>
      <c r="EI48" s="33" t="s">
        <v>289</v>
      </c>
      <c r="EJ48" s="33" t="s">
        <v>289</v>
      </c>
      <c r="EK48" s="33" t="s">
        <v>289</v>
      </c>
      <c r="EL48" s="33" t="s">
        <v>3105</v>
      </c>
      <c r="EM48" s="33">
        <v>124</v>
      </c>
    </row>
    <row r="49" spans="1:143" x14ac:dyDescent="0.35">
      <c r="A49" s="33" t="s">
        <v>3131</v>
      </c>
      <c r="B49" s="33" t="s">
        <v>166</v>
      </c>
      <c r="C49" s="33" t="s">
        <v>126</v>
      </c>
      <c r="D49" s="33" t="s">
        <v>169</v>
      </c>
      <c r="E49" s="34" t="s">
        <v>171</v>
      </c>
      <c r="F49" s="34" t="s">
        <v>2492</v>
      </c>
      <c r="G49" s="33" t="s">
        <v>2361</v>
      </c>
      <c r="H49" s="33">
        <v>4</v>
      </c>
      <c r="I49" s="33" t="s">
        <v>2452</v>
      </c>
      <c r="J49" s="33" t="s">
        <v>289</v>
      </c>
      <c r="K49" s="33" t="s">
        <v>289</v>
      </c>
      <c r="L49" s="33" t="s">
        <v>176</v>
      </c>
      <c r="M49" s="33" t="s">
        <v>176</v>
      </c>
      <c r="N49" s="33" t="s">
        <v>176</v>
      </c>
      <c r="O49" s="33" t="s">
        <v>176</v>
      </c>
      <c r="P49" s="33" t="s">
        <v>176</v>
      </c>
      <c r="Q49" s="33" t="s">
        <v>176</v>
      </c>
      <c r="R49" s="33" t="s">
        <v>176</v>
      </c>
      <c r="S49" s="33" t="s">
        <v>176</v>
      </c>
      <c r="T49" s="33" t="s">
        <v>176</v>
      </c>
      <c r="U49" s="33" t="s">
        <v>176</v>
      </c>
      <c r="V49" s="33" t="s">
        <v>176</v>
      </c>
      <c r="W49" s="33" t="s">
        <v>176</v>
      </c>
      <c r="X49" s="33" t="s">
        <v>176</v>
      </c>
      <c r="Y49" s="33" t="s">
        <v>176</v>
      </c>
      <c r="Z49" s="33">
        <v>25</v>
      </c>
      <c r="AA49" s="33" t="s">
        <v>2328</v>
      </c>
      <c r="AB49" s="33" t="s">
        <v>289</v>
      </c>
      <c r="AC49" s="33" t="s">
        <v>289</v>
      </c>
      <c r="AD49" s="33" t="s">
        <v>289</v>
      </c>
      <c r="AE49" s="33" t="s">
        <v>289</v>
      </c>
      <c r="AF49" s="33" t="s">
        <v>289</v>
      </c>
      <c r="AG49" s="33" t="s">
        <v>289</v>
      </c>
      <c r="AH49" s="33" t="s">
        <v>289</v>
      </c>
      <c r="AI49" s="33" t="s">
        <v>289</v>
      </c>
      <c r="AJ49" s="33" t="s">
        <v>289</v>
      </c>
      <c r="AK49" s="33" t="s">
        <v>289</v>
      </c>
      <c r="AL49" s="33" t="s">
        <v>289</v>
      </c>
      <c r="AM49" s="33" t="s">
        <v>289</v>
      </c>
      <c r="AN49" s="33" t="s">
        <v>289</v>
      </c>
      <c r="AO49" s="33" t="s">
        <v>289</v>
      </c>
      <c r="AP49" s="33" t="s">
        <v>289</v>
      </c>
      <c r="AQ49" s="33" t="s">
        <v>289</v>
      </c>
      <c r="AR49" s="33" t="s">
        <v>289</v>
      </c>
      <c r="AS49" s="33" t="s">
        <v>289</v>
      </c>
      <c r="AT49" s="33" t="s">
        <v>289</v>
      </c>
      <c r="AU49" s="33" t="s">
        <v>289</v>
      </c>
      <c r="AV49" s="33" t="s">
        <v>289</v>
      </c>
      <c r="AW49" s="33" t="s">
        <v>289</v>
      </c>
      <c r="AX49" s="33" t="s">
        <v>289</v>
      </c>
      <c r="AY49" s="33" t="s">
        <v>289</v>
      </c>
      <c r="AZ49" s="33" t="s">
        <v>289</v>
      </c>
      <c r="BA49" s="33" t="s">
        <v>289</v>
      </c>
      <c r="BB49" s="33" t="s">
        <v>289</v>
      </c>
      <c r="BC49" s="33" t="s">
        <v>289</v>
      </c>
      <c r="BD49" s="33" t="s">
        <v>289</v>
      </c>
      <c r="BE49" s="33" t="s">
        <v>289</v>
      </c>
      <c r="BF49" s="33" t="s">
        <v>289</v>
      </c>
      <c r="BG49" s="33" t="s">
        <v>289</v>
      </c>
      <c r="BH49" s="33" t="s">
        <v>289</v>
      </c>
      <c r="BI49" s="33" t="s">
        <v>289</v>
      </c>
      <c r="BJ49" s="33" t="s">
        <v>289</v>
      </c>
      <c r="BK49" s="33" t="s">
        <v>289</v>
      </c>
      <c r="BL49" s="33" t="s">
        <v>289</v>
      </c>
      <c r="BM49" s="33" t="s">
        <v>289</v>
      </c>
      <c r="BN49" s="33" t="s">
        <v>289</v>
      </c>
      <c r="BO49" s="33" t="s">
        <v>289</v>
      </c>
      <c r="BP49" s="33" t="s">
        <v>289</v>
      </c>
      <c r="BQ49" s="33" t="s">
        <v>289</v>
      </c>
      <c r="BR49" s="33" t="s">
        <v>289</v>
      </c>
      <c r="BS49" s="33" t="s">
        <v>289</v>
      </c>
      <c r="BT49" s="33" t="s">
        <v>289</v>
      </c>
      <c r="BU49" s="33" t="s">
        <v>289</v>
      </c>
      <c r="BV49" s="33" t="s">
        <v>289</v>
      </c>
      <c r="BW49" s="33"/>
      <c r="BX49" s="33"/>
      <c r="BY49" s="33" t="s">
        <v>289</v>
      </c>
      <c r="BZ49" s="33" t="s">
        <v>289</v>
      </c>
      <c r="CA49" s="33" t="s">
        <v>289</v>
      </c>
      <c r="CB49" s="33" t="s">
        <v>289</v>
      </c>
      <c r="CC49" s="33" t="s">
        <v>289</v>
      </c>
      <c r="CD49" s="33" t="s">
        <v>289</v>
      </c>
      <c r="CE49" s="33" t="s">
        <v>289</v>
      </c>
      <c r="CF49" s="33" t="s">
        <v>289</v>
      </c>
      <c r="CG49" s="33" t="s">
        <v>289</v>
      </c>
      <c r="CH49" s="33" t="s">
        <v>289</v>
      </c>
      <c r="CI49" s="33" t="s">
        <v>289</v>
      </c>
      <c r="CJ49" s="33" t="s">
        <v>289</v>
      </c>
      <c r="CK49" s="33" t="s">
        <v>289</v>
      </c>
      <c r="CL49" s="33" t="s">
        <v>289</v>
      </c>
      <c r="CM49" s="33" t="s">
        <v>289</v>
      </c>
      <c r="CN49" s="33" t="s">
        <v>289</v>
      </c>
      <c r="CO49" s="33" t="s">
        <v>289</v>
      </c>
      <c r="CP49" s="33" t="s">
        <v>289</v>
      </c>
      <c r="CQ49" s="33" t="s">
        <v>289</v>
      </c>
      <c r="CR49" s="33" t="s">
        <v>289</v>
      </c>
      <c r="CS49" s="33" t="s">
        <v>289</v>
      </c>
      <c r="CT49" s="33" t="s">
        <v>289</v>
      </c>
      <c r="CU49" s="33" t="s">
        <v>289</v>
      </c>
      <c r="CV49" s="33" t="s">
        <v>289</v>
      </c>
      <c r="CW49" s="33" t="s">
        <v>289</v>
      </c>
      <c r="CX49" s="33" t="s">
        <v>289</v>
      </c>
      <c r="CY49" s="33" t="s">
        <v>289</v>
      </c>
      <c r="CZ49" s="33" t="s">
        <v>289</v>
      </c>
      <c r="DA49" s="33" t="s">
        <v>289</v>
      </c>
      <c r="DB49" s="33" t="s">
        <v>289</v>
      </c>
      <c r="DC49" s="33" t="s">
        <v>289</v>
      </c>
      <c r="DD49" s="33"/>
      <c r="DE49" s="33"/>
      <c r="DF49" s="33" t="s">
        <v>289</v>
      </c>
      <c r="DG49" s="33" t="s">
        <v>289</v>
      </c>
      <c r="DH49" s="33" t="s">
        <v>289</v>
      </c>
      <c r="DI49" s="33" t="s">
        <v>289</v>
      </c>
      <c r="DJ49" s="33" t="s">
        <v>289</v>
      </c>
      <c r="DK49" s="33" t="s">
        <v>289</v>
      </c>
      <c r="DL49" s="33" t="s">
        <v>289</v>
      </c>
      <c r="DM49" s="33" t="s">
        <v>289</v>
      </c>
      <c r="DN49" s="33" t="s">
        <v>289</v>
      </c>
      <c r="DO49" s="33" t="s">
        <v>289</v>
      </c>
      <c r="DP49" s="33" t="s">
        <v>289</v>
      </c>
      <c r="DQ49" s="34" t="s">
        <v>289</v>
      </c>
      <c r="DR49" s="33" t="s">
        <v>289</v>
      </c>
      <c r="DS49" s="33" t="s">
        <v>289</v>
      </c>
      <c r="DT49" s="33" t="s">
        <v>289</v>
      </c>
      <c r="DU49" s="33" t="s">
        <v>289</v>
      </c>
      <c r="DV49" s="33" t="s">
        <v>3354</v>
      </c>
      <c r="DW49" s="33" t="str">
        <f t="shared" si="2"/>
        <v/>
      </c>
      <c r="DX49" s="33" t="s">
        <v>112</v>
      </c>
      <c r="DY49" s="33" t="s">
        <v>140</v>
      </c>
      <c r="DZ49" s="33">
        <v>0</v>
      </c>
      <c r="EA49" s="33">
        <v>0</v>
      </c>
      <c r="EB49" s="33">
        <v>0</v>
      </c>
      <c r="EC49" s="33">
        <v>0</v>
      </c>
      <c r="ED49" s="33">
        <v>0</v>
      </c>
      <c r="EE49" s="33">
        <v>0</v>
      </c>
      <c r="EF49" s="33">
        <v>0</v>
      </c>
      <c r="EG49" s="33">
        <v>0</v>
      </c>
      <c r="EH49" s="33">
        <v>0</v>
      </c>
      <c r="EI49" s="33">
        <v>1</v>
      </c>
      <c r="EJ49" s="33" t="s">
        <v>289</v>
      </c>
      <c r="EK49" s="33" t="s">
        <v>289</v>
      </c>
      <c r="EL49" s="33" t="s">
        <v>3131</v>
      </c>
      <c r="EM49" s="33">
        <v>127</v>
      </c>
    </row>
    <row r="50" spans="1:143" x14ac:dyDescent="0.35">
      <c r="A50" s="33" t="s">
        <v>2336</v>
      </c>
      <c r="B50" s="33" t="s">
        <v>191</v>
      </c>
      <c r="C50" s="33" t="s">
        <v>126</v>
      </c>
      <c r="D50" s="33" t="s">
        <v>193</v>
      </c>
      <c r="E50" s="34" t="s">
        <v>195</v>
      </c>
      <c r="F50" s="34" t="s">
        <v>196</v>
      </c>
      <c r="G50" s="33" t="s">
        <v>2326</v>
      </c>
      <c r="H50" s="33">
        <v>5</v>
      </c>
      <c r="I50" s="33" t="s">
        <v>2327</v>
      </c>
      <c r="J50" s="33">
        <v>0</v>
      </c>
      <c r="K50" s="33">
        <v>1</v>
      </c>
      <c r="L50" s="33" t="s">
        <v>176</v>
      </c>
      <c r="M50" s="33" t="s">
        <v>176</v>
      </c>
      <c r="N50" s="33" t="s">
        <v>176</v>
      </c>
      <c r="O50" s="33" t="s">
        <v>176</v>
      </c>
      <c r="P50" s="33" t="s">
        <v>176</v>
      </c>
      <c r="Q50" s="33" t="s">
        <v>176</v>
      </c>
      <c r="R50" s="33" t="s">
        <v>176</v>
      </c>
      <c r="S50" s="33">
        <v>40</v>
      </c>
      <c r="T50" s="33">
        <v>25</v>
      </c>
      <c r="U50" s="33">
        <v>25</v>
      </c>
      <c r="V50" s="33" t="s">
        <v>176</v>
      </c>
      <c r="W50" s="33">
        <v>50</v>
      </c>
      <c r="X50" s="33">
        <v>100</v>
      </c>
      <c r="Y50" s="33" t="s">
        <v>176</v>
      </c>
      <c r="Z50" s="33" t="s">
        <v>176</v>
      </c>
      <c r="AA50" s="33" t="s">
        <v>2328</v>
      </c>
      <c r="AB50" s="33" t="s">
        <v>2329</v>
      </c>
      <c r="AC50" s="33">
        <v>1</v>
      </c>
      <c r="AD50" s="33">
        <v>0</v>
      </c>
      <c r="AE50" s="33">
        <v>0</v>
      </c>
      <c r="AF50" s="33">
        <v>0</v>
      </c>
      <c r="AG50" s="33">
        <v>0</v>
      </c>
      <c r="AH50" s="33">
        <v>0</v>
      </c>
      <c r="AI50" s="33">
        <v>0</v>
      </c>
      <c r="AJ50" s="33">
        <v>0</v>
      </c>
      <c r="AK50" s="33">
        <v>0</v>
      </c>
      <c r="AL50" s="33">
        <v>0</v>
      </c>
      <c r="AM50" s="33" t="s">
        <v>135</v>
      </c>
      <c r="AN50" s="33" t="s">
        <v>2331</v>
      </c>
      <c r="AO50" s="33" t="s">
        <v>289</v>
      </c>
      <c r="AP50" s="33" t="s">
        <v>289</v>
      </c>
      <c r="AQ50" s="33" t="s">
        <v>289</v>
      </c>
      <c r="AR50" s="33" t="s">
        <v>289</v>
      </c>
      <c r="AS50" s="33" t="s">
        <v>289</v>
      </c>
      <c r="AT50" s="33" t="s">
        <v>289</v>
      </c>
      <c r="AU50" s="33" t="s">
        <v>289</v>
      </c>
      <c r="AV50" s="33" t="s">
        <v>289</v>
      </c>
      <c r="AW50" s="33" t="s">
        <v>289</v>
      </c>
      <c r="AX50" s="33" t="s">
        <v>289</v>
      </c>
      <c r="AY50" s="33" t="s">
        <v>289</v>
      </c>
      <c r="AZ50" s="33" t="s">
        <v>289</v>
      </c>
      <c r="BA50" s="33" t="s">
        <v>289</v>
      </c>
      <c r="BB50" s="33" t="s">
        <v>289</v>
      </c>
      <c r="BC50" s="33" t="s">
        <v>289</v>
      </c>
      <c r="BD50" s="33" t="s">
        <v>289</v>
      </c>
      <c r="BE50" s="33" t="s">
        <v>289</v>
      </c>
      <c r="BF50" s="33" t="s">
        <v>289</v>
      </c>
      <c r="BG50" s="33" t="s">
        <v>289</v>
      </c>
      <c r="BH50" s="33" t="s">
        <v>289</v>
      </c>
      <c r="BI50" s="33" t="s">
        <v>289</v>
      </c>
      <c r="BJ50" s="33" t="s">
        <v>289</v>
      </c>
      <c r="BK50" s="33" t="s">
        <v>289</v>
      </c>
      <c r="BL50" s="33" t="s">
        <v>289</v>
      </c>
      <c r="BM50" s="33" t="s">
        <v>289</v>
      </c>
      <c r="BN50" s="33" t="s">
        <v>289</v>
      </c>
      <c r="BO50" s="33" t="s">
        <v>289</v>
      </c>
      <c r="BP50" s="33" t="s">
        <v>289</v>
      </c>
      <c r="BQ50" s="33" t="s">
        <v>289</v>
      </c>
      <c r="BR50" s="33" t="s">
        <v>289</v>
      </c>
      <c r="BS50" s="33" t="s">
        <v>289</v>
      </c>
      <c r="BT50" s="33" t="s">
        <v>289</v>
      </c>
      <c r="BU50" s="33" t="s">
        <v>289</v>
      </c>
      <c r="BV50" s="33" t="s">
        <v>289</v>
      </c>
      <c r="BW50" s="33"/>
      <c r="BX50" s="33"/>
      <c r="BY50" s="33" t="s">
        <v>112</v>
      </c>
      <c r="BZ50" s="33" t="s">
        <v>2333</v>
      </c>
      <c r="CA50" s="33">
        <v>0</v>
      </c>
      <c r="CB50" s="33">
        <v>0</v>
      </c>
      <c r="CC50" s="33">
        <v>1</v>
      </c>
      <c r="CD50" s="33">
        <v>0</v>
      </c>
      <c r="CE50" s="33">
        <v>0</v>
      </c>
      <c r="CF50" s="33">
        <v>0</v>
      </c>
      <c r="CG50" s="33">
        <v>0</v>
      </c>
      <c r="CH50" s="33">
        <v>0</v>
      </c>
      <c r="CI50" s="33">
        <v>0</v>
      </c>
      <c r="CJ50" s="33">
        <v>0</v>
      </c>
      <c r="CK50" s="33">
        <v>0</v>
      </c>
      <c r="CL50" s="33">
        <v>0</v>
      </c>
      <c r="CM50" s="33">
        <v>0</v>
      </c>
      <c r="CN50" s="33">
        <v>0</v>
      </c>
      <c r="CO50" s="33">
        <v>0</v>
      </c>
      <c r="CP50" s="33">
        <v>0</v>
      </c>
      <c r="CQ50" s="33" t="s">
        <v>289</v>
      </c>
      <c r="CR50" s="33" t="s">
        <v>2334</v>
      </c>
      <c r="CS50" s="33">
        <v>0</v>
      </c>
      <c r="CT50" s="33">
        <v>0</v>
      </c>
      <c r="CU50" s="33">
        <v>1</v>
      </c>
      <c r="CV50" s="33">
        <v>1</v>
      </c>
      <c r="CW50" s="33">
        <v>1</v>
      </c>
      <c r="CX50" s="33">
        <v>0</v>
      </c>
      <c r="CY50" s="33">
        <v>0</v>
      </c>
      <c r="CZ50" s="33">
        <v>0</v>
      </c>
      <c r="DA50" s="33" t="s">
        <v>112</v>
      </c>
      <c r="DB50" s="33" t="s">
        <v>126</v>
      </c>
      <c r="DC50" s="33" t="s">
        <v>218</v>
      </c>
      <c r="DD50" s="33" t="str">
        <f>IF(DB50=C50,"Oui","Non")</f>
        <v>Oui</v>
      </c>
      <c r="DE50" s="33" t="str">
        <f>IF(DC50=D50,"Oui","Non")</f>
        <v>Non</v>
      </c>
      <c r="DF50" s="33" t="s">
        <v>117</v>
      </c>
      <c r="DG50" s="33" t="s">
        <v>112</v>
      </c>
      <c r="DH50" s="33" t="s">
        <v>289</v>
      </c>
      <c r="DI50" s="33" t="s">
        <v>289</v>
      </c>
      <c r="DJ50" s="33" t="s">
        <v>289</v>
      </c>
      <c r="DK50" s="33" t="s">
        <v>289</v>
      </c>
      <c r="DL50" s="33" t="s">
        <v>289</v>
      </c>
      <c r="DM50" s="33" t="s">
        <v>289</v>
      </c>
      <c r="DN50" s="33" t="s">
        <v>289</v>
      </c>
      <c r="DO50" s="33" t="s">
        <v>112</v>
      </c>
      <c r="DP50" s="33" t="s">
        <v>112</v>
      </c>
      <c r="DQ50" s="34" t="s">
        <v>112</v>
      </c>
      <c r="DR50" s="33" t="s">
        <v>112</v>
      </c>
      <c r="DS50" s="33" t="s">
        <v>112</v>
      </c>
      <c r="DT50" s="33" t="s">
        <v>289</v>
      </c>
      <c r="DU50" s="33" t="s">
        <v>112</v>
      </c>
      <c r="DV50" s="33" t="s">
        <v>289</v>
      </c>
      <c r="DW50" s="33" t="str">
        <f t="shared" si="2"/>
        <v/>
      </c>
      <c r="DX50" s="33" t="s">
        <v>289</v>
      </c>
      <c r="DY50" s="33" t="s">
        <v>289</v>
      </c>
      <c r="DZ50" s="33" t="s">
        <v>289</v>
      </c>
      <c r="EA50" s="33" t="s">
        <v>289</v>
      </c>
      <c r="EB50" s="33" t="s">
        <v>289</v>
      </c>
      <c r="EC50" s="33" t="s">
        <v>289</v>
      </c>
      <c r="ED50" s="33" t="s">
        <v>289</v>
      </c>
      <c r="EE50" s="33" t="s">
        <v>289</v>
      </c>
      <c r="EF50" s="33" t="s">
        <v>289</v>
      </c>
      <c r="EG50" s="33" t="s">
        <v>289</v>
      </c>
      <c r="EH50" s="33" t="s">
        <v>289</v>
      </c>
      <c r="EI50" s="33" t="s">
        <v>289</v>
      </c>
      <c r="EJ50" s="33" t="s">
        <v>289</v>
      </c>
      <c r="EK50" s="33" t="s">
        <v>2335</v>
      </c>
      <c r="EL50" s="33" t="s">
        <v>2336</v>
      </c>
      <c r="EM50" s="33">
        <v>132</v>
      </c>
    </row>
    <row r="51" spans="1:143" x14ac:dyDescent="0.35">
      <c r="A51" s="33" t="s">
        <v>2346</v>
      </c>
      <c r="B51" s="33" t="s">
        <v>191</v>
      </c>
      <c r="C51" s="33" t="s">
        <v>126</v>
      </c>
      <c r="D51" s="33" t="s">
        <v>193</v>
      </c>
      <c r="E51" s="34" t="s">
        <v>195</v>
      </c>
      <c r="F51" s="34" t="s">
        <v>196</v>
      </c>
      <c r="G51" s="33" t="s">
        <v>2326</v>
      </c>
      <c r="H51" s="33">
        <v>5</v>
      </c>
      <c r="I51" s="33" t="s">
        <v>2327</v>
      </c>
      <c r="J51" s="33">
        <v>0</v>
      </c>
      <c r="K51" s="33">
        <v>1</v>
      </c>
      <c r="L51" s="33" t="s">
        <v>176</v>
      </c>
      <c r="M51" s="33" t="s">
        <v>176</v>
      </c>
      <c r="N51" s="33" t="s">
        <v>176</v>
      </c>
      <c r="O51" s="33" t="s">
        <v>176</v>
      </c>
      <c r="P51" s="33" t="s">
        <v>176</v>
      </c>
      <c r="Q51" s="33" t="s">
        <v>176</v>
      </c>
      <c r="R51" s="33" t="s">
        <v>176</v>
      </c>
      <c r="S51" s="33">
        <v>50</v>
      </c>
      <c r="T51" s="33">
        <v>30</v>
      </c>
      <c r="U51" s="33">
        <v>50</v>
      </c>
      <c r="V51" s="33">
        <v>50</v>
      </c>
      <c r="W51" s="33">
        <v>60</v>
      </c>
      <c r="X51" s="33">
        <v>75</v>
      </c>
      <c r="Y51" s="33" t="s">
        <v>176</v>
      </c>
      <c r="Z51" s="33" t="s">
        <v>176</v>
      </c>
      <c r="AA51" s="33" t="s">
        <v>2340</v>
      </c>
      <c r="AB51" s="33" t="s">
        <v>2329</v>
      </c>
      <c r="AC51" s="33">
        <v>1</v>
      </c>
      <c r="AD51" s="33">
        <v>0</v>
      </c>
      <c r="AE51" s="33">
        <v>1</v>
      </c>
      <c r="AF51" s="33">
        <v>0</v>
      </c>
      <c r="AG51" s="33">
        <v>0</v>
      </c>
      <c r="AH51" s="33">
        <v>0</v>
      </c>
      <c r="AI51" s="33">
        <v>0</v>
      </c>
      <c r="AJ51" s="33">
        <v>0</v>
      </c>
      <c r="AK51" s="33">
        <v>0</v>
      </c>
      <c r="AL51" s="33">
        <v>0</v>
      </c>
      <c r="AM51" s="33" t="s">
        <v>135</v>
      </c>
      <c r="AN51" s="33" t="s">
        <v>2342</v>
      </c>
      <c r="AO51" s="33" t="s">
        <v>289</v>
      </c>
      <c r="AP51" s="33" t="s">
        <v>289</v>
      </c>
      <c r="AQ51" s="33" t="s">
        <v>289</v>
      </c>
      <c r="AR51" s="33" t="s">
        <v>289</v>
      </c>
      <c r="AS51" s="33" t="s">
        <v>289</v>
      </c>
      <c r="AT51" s="33" t="s">
        <v>289</v>
      </c>
      <c r="AU51" s="33" t="s">
        <v>289</v>
      </c>
      <c r="AV51" s="33" t="s">
        <v>289</v>
      </c>
      <c r="AW51" s="33" t="s">
        <v>289</v>
      </c>
      <c r="AX51" s="33" t="s">
        <v>289</v>
      </c>
      <c r="AY51" s="33" t="s">
        <v>289</v>
      </c>
      <c r="AZ51" s="33" t="s">
        <v>289</v>
      </c>
      <c r="BA51" s="33" t="s">
        <v>289</v>
      </c>
      <c r="BB51" s="33" t="s">
        <v>289</v>
      </c>
      <c r="BC51" s="33" t="s">
        <v>289</v>
      </c>
      <c r="BD51" s="33" t="s">
        <v>289</v>
      </c>
      <c r="BE51" s="33" t="s">
        <v>289</v>
      </c>
      <c r="BF51" s="33" t="s">
        <v>289</v>
      </c>
      <c r="BG51" s="33" t="s">
        <v>289</v>
      </c>
      <c r="BH51" s="33" t="s">
        <v>289</v>
      </c>
      <c r="BI51" s="33" t="s">
        <v>289</v>
      </c>
      <c r="BJ51" s="33" t="s">
        <v>289</v>
      </c>
      <c r="BK51" s="33" t="s">
        <v>289</v>
      </c>
      <c r="BL51" s="33" t="s">
        <v>289</v>
      </c>
      <c r="BM51" s="33" t="s">
        <v>289</v>
      </c>
      <c r="BN51" s="33" t="s">
        <v>289</v>
      </c>
      <c r="BO51" s="33" t="s">
        <v>289</v>
      </c>
      <c r="BP51" s="33" t="s">
        <v>289</v>
      </c>
      <c r="BQ51" s="33" t="s">
        <v>289</v>
      </c>
      <c r="BR51" s="33" t="s">
        <v>289</v>
      </c>
      <c r="BS51" s="33" t="s">
        <v>289</v>
      </c>
      <c r="BT51" s="33" t="s">
        <v>289</v>
      </c>
      <c r="BU51" s="33" t="s">
        <v>289</v>
      </c>
      <c r="BV51" s="33" t="s">
        <v>289</v>
      </c>
      <c r="BW51" s="33"/>
      <c r="BX51" s="33"/>
      <c r="BY51" s="33" t="s">
        <v>112</v>
      </c>
      <c r="BZ51" s="33" t="s">
        <v>718</v>
      </c>
      <c r="CA51" s="33">
        <v>0</v>
      </c>
      <c r="CB51" s="33">
        <v>1</v>
      </c>
      <c r="CC51" s="33">
        <v>0</v>
      </c>
      <c r="CD51" s="33">
        <v>0</v>
      </c>
      <c r="CE51" s="33">
        <v>0</v>
      </c>
      <c r="CF51" s="33">
        <v>0</v>
      </c>
      <c r="CG51" s="33">
        <v>0</v>
      </c>
      <c r="CH51" s="33">
        <v>0</v>
      </c>
      <c r="CI51" s="33">
        <v>0</v>
      </c>
      <c r="CJ51" s="33">
        <v>0</v>
      </c>
      <c r="CK51" s="33">
        <v>0</v>
      </c>
      <c r="CL51" s="33">
        <v>0</v>
      </c>
      <c r="CM51" s="33">
        <v>0</v>
      </c>
      <c r="CN51" s="33">
        <v>0</v>
      </c>
      <c r="CO51" s="33">
        <v>0</v>
      </c>
      <c r="CP51" s="33">
        <v>0</v>
      </c>
      <c r="CQ51" s="33" t="s">
        <v>289</v>
      </c>
      <c r="CR51" s="33" t="s">
        <v>2344</v>
      </c>
      <c r="CS51" s="33">
        <v>1</v>
      </c>
      <c r="CT51" s="33">
        <v>1</v>
      </c>
      <c r="CU51" s="33">
        <v>1</v>
      </c>
      <c r="CV51" s="33">
        <v>0</v>
      </c>
      <c r="CW51" s="33">
        <v>0</v>
      </c>
      <c r="CX51" s="33">
        <v>0</v>
      </c>
      <c r="CY51" s="33">
        <v>0</v>
      </c>
      <c r="CZ51" s="33">
        <v>0</v>
      </c>
      <c r="DA51" s="33" t="s">
        <v>112</v>
      </c>
      <c r="DB51" s="33" t="s">
        <v>126</v>
      </c>
      <c r="DC51" s="33" t="s">
        <v>165</v>
      </c>
      <c r="DD51" s="33" t="str">
        <f>IF(DB51=C51,"Oui","Non")</f>
        <v>Oui</v>
      </c>
      <c r="DE51" s="33" t="str">
        <f>IF(DC51=D51,"Oui","Non")</f>
        <v>Non</v>
      </c>
      <c r="DF51" s="33" t="s">
        <v>117</v>
      </c>
      <c r="DG51" s="33" t="s">
        <v>117</v>
      </c>
      <c r="DH51" s="33" t="s">
        <v>289</v>
      </c>
      <c r="DI51" s="33" t="s">
        <v>289</v>
      </c>
      <c r="DJ51" s="33" t="s">
        <v>289</v>
      </c>
      <c r="DK51" s="33" t="s">
        <v>289</v>
      </c>
      <c r="DL51" s="33" t="s">
        <v>289</v>
      </c>
      <c r="DM51" s="33" t="s">
        <v>289</v>
      </c>
      <c r="DN51" s="33" t="s">
        <v>289</v>
      </c>
      <c r="DO51" s="33" t="s">
        <v>112</v>
      </c>
      <c r="DP51" s="33" t="s">
        <v>112</v>
      </c>
      <c r="DQ51" s="34" t="s">
        <v>112</v>
      </c>
      <c r="DR51" s="33" t="s">
        <v>112</v>
      </c>
      <c r="DS51" s="33" t="s">
        <v>112</v>
      </c>
      <c r="DT51" s="33" t="s">
        <v>112</v>
      </c>
      <c r="DU51" s="33" t="s">
        <v>112</v>
      </c>
      <c r="DV51" s="33" t="s">
        <v>289</v>
      </c>
      <c r="DW51" s="33" t="str">
        <f t="shared" si="2"/>
        <v/>
      </c>
      <c r="DX51" s="33" t="s">
        <v>289</v>
      </c>
      <c r="DY51" s="33" t="s">
        <v>289</v>
      </c>
      <c r="DZ51" s="33" t="s">
        <v>289</v>
      </c>
      <c r="EA51" s="33" t="s">
        <v>289</v>
      </c>
      <c r="EB51" s="33" t="s">
        <v>289</v>
      </c>
      <c r="EC51" s="33" t="s">
        <v>289</v>
      </c>
      <c r="ED51" s="33" t="s">
        <v>289</v>
      </c>
      <c r="EE51" s="33" t="s">
        <v>289</v>
      </c>
      <c r="EF51" s="33" t="s">
        <v>289</v>
      </c>
      <c r="EG51" s="33" t="s">
        <v>289</v>
      </c>
      <c r="EH51" s="33" t="s">
        <v>289</v>
      </c>
      <c r="EI51" s="33" t="s">
        <v>289</v>
      </c>
      <c r="EJ51" s="33" t="s">
        <v>289</v>
      </c>
      <c r="EK51" s="33" t="s">
        <v>2345</v>
      </c>
      <c r="EL51" s="33" t="s">
        <v>2346</v>
      </c>
      <c r="EM51" s="33">
        <v>134</v>
      </c>
    </row>
    <row r="52" spans="1:143" x14ac:dyDescent="0.35">
      <c r="A52" s="33" t="s">
        <v>2356</v>
      </c>
      <c r="B52" s="33" t="s">
        <v>191</v>
      </c>
      <c r="C52" s="33" t="s">
        <v>126</v>
      </c>
      <c r="D52" s="33" t="s">
        <v>193</v>
      </c>
      <c r="E52" s="34" t="s">
        <v>195</v>
      </c>
      <c r="F52" s="34" t="s">
        <v>196</v>
      </c>
      <c r="G52" s="33" t="s">
        <v>2326</v>
      </c>
      <c r="H52" s="33">
        <v>5</v>
      </c>
      <c r="I52" s="33" t="s">
        <v>2327</v>
      </c>
      <c r="J52" s="33">
        <v>1</v>
      </c>
      <c r="K52" s="33">
        <v>0</v>
      </c>
      <c r="L52" s="33">
        <v>125</v>
      </c>
      <c r="M52" s="33">
        <v>115.384615384615</v>
      </c>
      <c r="N52" s="33">
        <v>119.565217391304</v>
      </c>
      <c r="O52" s="33">
        <v>103.448275862068</v>
      </c>
      <c r="P52" s="33">
        <v>250</v>
      </c>
      <c r="Q52" s="33" t="s">
        <v>176</v>
      </c>
      <c r="R52" s="147">
        <v>700</v>
      </c>
      <c r="S52" s="33" t="s">
        <v>176</v>
      </c>
      <c r="T52" s="33" t="s">
        <v>176</v>
      </c>
      <c r="U52" s="33" t="s">
        <v>176</v>
      </c>
      <c r="V52" s="33" t="s">
        <v>176</v>
      </c>
      <c r="W52" s="33" t="s">
        <v>176</v>
      </c>
      <c r="X52" s="33" t="s">
        <v>176</v>
      </c>
      <c r="Y52" s="33" t="s">
        <v>176</v>
      </c>
      <c r="Z52" s="33" t="s">
        <v>176</v>
      </c>
      <c r="AA52" s="33" t="s">
        <v>2328</v>
      </c>
      <c r="AB52" s="33" t="s">
        <v>2350</v>
      </c>
      <c r="AC52" s="33">
        <v>1</v>
      </c>
      <c r="AD52" s="33">
        <v>0</v>
      </c>
      <c r="AE52" s="33">
        <v>0</v>
      </c>
      <c r="AF52" s="33">
        <v>0</v>
      </c>
      <c r="AG52" s="33">
        <v>0</v>
      </c>
      <c r="AH52" s="33">
        <v>0</v>
      </c>
      <c r="AI52" s="33">
        <v>0</v>
      </c>
      <c r="AJ52" s="33">
        <v>0</v>
      </c>
      <c r="AK52" s="33">
        <v>0</v>
      </c>
      <c r="AL52" s="33">
        <v>0</v>
      </c>
      <c r="AM52" s="33" t="s">
        <v>135</v>
      </c>
      <c r="AN52" s="33" t="s">
        <v>2331</v>
      </c>
      <c r="AO52" s="33" t="s">
        <v>112</v>
      </c>
      <c r="AP52" s="33" t="s">
        <v>722</v>
      </c>
      <c r="AQ52" s="33">
        <v>0</v>
      </c>
      <c r="AR52" s="33">
        <v>0</v>
      </c>
      <c r="AS52" s="33">
        <v>0</v>
      </c>
      <c r="AT52" s="33">
        <v>1</v>
      </c>
      <c r="AU52" s="33">
        <v>0</v>
      </c>
      <c r="AV52" s="33">
        <v>0</v>
      </c>
      <c r="AW52" s="33">
        <v>0</v>
      </c>
      <c r="AX52" s="33">
        <v>0</v>
      </c>
      <c r="AY52" s="33">
        <v>0</v>
      </c>
      <c r="AZ52" s="33">
        <v>0</v>
      </c>
      <c r="BA52" s="33">
        <v>0</v>
      </c>
      <c r="BB52" s="33">
        <v>0</v>
      </c>
      <c r="BC52" s="33">
        <v>0</v>
      </c>
      <c r="BD52" s="33">
        <v>0</v>
      </c>
      <c r="BE52" s="33">
        <v>0</v>
      </c>
      <c r="BF52" s="33">
        <v>0</v>
      </c>
      <c r="BG52" s="33">
        <v>0</v>
      </c>
      <c r="BH52" s="33" t="s">
        <v>289</v>
      </c>
      <c r="BI52" s="33" t="s">
        <v>2354</v>
      </c>
      <c r="BJ52" s="33">
        <v>1</v>
      </c>
      <c r="BK52" s="33">
        <v>1</v>
      </c>
      <c r="BL52" s="33">
        <v>1</v>
      </c>
      <c r="BM52" s="33">
        <v>1</v>
      </c>
      <c r="BN52" s="33">
        <v>1</v>
      </c>
      <c r="BO52" s="33">
        <v>0</v>
      </c>
      <c r="BP52" s="33">
        <v>0</v>
      </c>
      <c r="BQ52" s="33">
        <v>0</v>
      </c>
      <c r="BR52" s="33" t="s">
        <v>112</v>
      </c>
      <c r="BS52" s="33" t="s">
        <v>126</v>
      </c>
      <c r="BT52" s="33" t="s">
        <v>193</v>
      </c>
      <c r="BU52" s="33" t="s">
        <v>112</v>
      </c>
      <c r="BV52" s="33" t="s">
        <v>112</v>
      </c>
      <c r="BW52" s="33" t="str">
        <f>IF(BS52=C52,"Oui","Non")</f>
        <v>Oui</v>
      </c>
      <c r="BX52" s="33" t="str">
        <f>IF(BT52=D52,"Oui","Non")</f>
        <v>Oui</v>
      </c>
      <c r="BY52" s="33" t="s">
        <v>289</v>
      </c>
      <c r="BZ52" s="33" t="s">
        <v>289</v>
      </c>
      <c r="CA52" s="33" t="s">
        <v>289</v>
      </c>
      <c r="CB52" s="33" t="s">
        <v>289</v>
      </c>
      <c r="CC52" s="33" t="s">
        <v>289</v>
      </c>
      <c r="CD52" s="33" t="s">
        <v>289</v>
      </c>
      <c r="CE52" s="33" t="s">
        <v>289</v>
      </c>
      <c r="CF52" s="33" t="s">
        <v>289</v>
      </c>
      <c r="CG52" s="33" t="s">
        <v>289</v>
      </c>
      <c r="CH52" s="33" t="s">
        <v>289</v>
      </c>
      <c r="CI52" s="33" t="s">
        <v>289</v>
      </c>
      <c r="CJ52" s="33" t="s">
        <v>289</v>
      </c>
      <c r="CK52" s="33" t="s">
        <v>289</v>
      </c>
      <c r="CL52" s="33" t="s">
        <v>289</v>
      </c>
      <c r="CM52" s="33" t="s">
        <v>289</v>
      </c>
      <c r="CN52" s="33" t="s">
        <v>289</v>
      </c>
      <c r="CO52" s="33" t="s">
        <v>289</v>
      </c>
      <c r="CP52" s="33" t="s">
        <v>289</v>
      </c>
      <c r="CQ52" s="33" t="s">
        <v>289</v>
      </c>
      <c r="CR52" s="33" t="s">
        <v>289</v>
      </c>
      <c r="CS52" s="33" t="s">
        <v>289</v>
      </c>
      <c r="CT52" s="33" t="s">
        <v>289</v>
      </c>
      <c r="CU52" s="33" t="s">
        <v>289</v>
      </c>
      <c r="CV52" s="33" t="s">
        <v>289</v>
      </c>
      <c r="CW52" s="33" t="s">
        <v>289</v>
      </c>
      <c r="CX52" s="33" t="s">
        <v>289</v>
      </c>
      <c r="CY52" s="33" t="s">
        <v>289</v>
      </c>
      <c r="CZ52" s="33" t="s">
        <v>289</v>
      </c>
      <c r="DA52" s="33" t="s">
        <v>289</v>
      </c>
      <c r="DB52" s="33" t="s">
        <v>289</v>
      </c>
      <c r="DC52" s="33" t="s">
        <v>289</v>
      </c>
      <c r="DD52" s="33"/>
      <c r="DE52" s="33"/>
      <c r="DF52" s="33" t="s">
        <v>289</v>
      </c>
      <c r="DG52" s="33" t="s">
        <v>289</v>
      </c>
      <c r="DH52" s="33" t="s">
        <v>112</v>
      </c>
      <c r="DI52" s="33" t="s">
        <v>112</v>
      </c>
      <c r="DJ52" s="33" t="s">
        <v>112</v>
      </c>
      <c r="DK52" s="33" t="s">
        <v>112</v>
      </c>
      <c r="DL52" s="33" t="s">
        <v>117</v>
      </c>
      <c r="DM52" s="33" t="s">
        <v>289</v>
      </c>
      <c r="DN52" s="33" t="s">
        <v>112</v>
      </c>
      <c r="DO52" s="33" t="s">
        <v>289</v>
      </c>
      <c r="DP52" s="33" t="s">
        <v>289</v>
      </c>
      <c r="DQ52" s="34" t="s">
        <v>289</v>
      </c>
      <c r="DR52" s="33" t="s">
        <v>289</v>
      </c>
      <c r="DS52" s="33" t="s">
        <v>289</v>
      </c>
      <c r="DT52" s="33" t="s">
        <v>289</v>
      </c>
      <c r="DU52" s="33" t="s">
        <v>289</v>
      </c>
      <c r="DV52" s="33" t="s">
        <v>289</v>
      </c>
      <c r="DW52" s="33" t="str">
        <f t="shared" si="2"/>
        <v/>
      </c>
      <c r="DX52" s="33" t="s">
        <v>289</v>
      </c>
      <c r="DY52" s="33" t="s">
        <v>289</v>
      </c>
      <c r="DZ52" s="33" t="s">
        <v>289</v>
      </c>
      <c r="EA52" s="33" t="s">
        <v>289</v>
      </c>
      <c r="EB52" s="33" t="s">
        <v>289</v>
      </c>
      <c r="EC52" s="33" t="s">
        <v>289</v>
      </c>
      <c r="ED52" s="33" t="s">
        <v>289</v>
      </c>
      <c r="EE52" s="33" t="s">
        <v>289</v>
      </c>
      <c r="EF52" s="33" t="s">
        <v>289</v>
      </c>
      <c r="EG52" s="33" t="s">
        <v>289</v>
      </c>
      <c r="EH52" s="33" t="s">
        <v>289</v>
      </c>
      <c r="EI52" s="33" t="s">
        <v>289</v>
      </c>
      <c r="EJ52" s="33" t="s">
        <v>289</v>
      </c>
      <c r="EK52" s="33" t="s">
        <v>2355</v>
      </c>
      <c r="EL52" s="33" t="s">
        <v>2356</v>
      </c>
      <c r="EM52" s="33">
        <v>133</v>
      </c>
    </row>
    <row r="53" spans="1:143" x14ac:dyDescent="0.35">
      <c r="A53" s="33" t="s">
        <v>2523</v>
      </c>
      <c r="B53" s="33" t="s">
        <v>191</v>
      </c>
      <c r="C53" s="33" t="s">
        <v>126</v>
      </c>
      <c r="D53" s="33" t="s">
        <v>193</v>
      </c>
      <c r="E53" s="34" t="s">
        <v>195</v>
      </c>
      <c r="F53" s="34" t="s">
        <v>196</v>
      </c>
      <c r="G53" s="33" t="s">
        <v>2326</v>
      </c>
      <c r="H53" s="33">
        <v>5</v>
      </c>
      <c r="I53" s="33" t="s">
        <v>2452</v>
      </c>
      <c r="J53" s="33" t="s">
        <v>289</v>
      </c>
      <c r="K53" s="33" t="s">
        <v>289</v>
      </c>
      <c r="L53" s="33" t="s">
        <v>176</v>
      </c>
      <c r="M53" s="33" t="s">
        <v>176</v>
      </c>
      <c r="N53" s="33" t="s">
        <v>176</v>
      </c>
      <c r="O53" s="33" t="s">
        <v>176</v>
      </c>
      <c r="P53" s="33" t="s">
        <v>176</v>
      </c>
      <c r="Q53" s="33" t="s">
        <v>176</v>
      </c>
      <c r="R53" s="33" t="s">
        <v>176</v>
      </c>
      <c r="S53" s="33" t="s">
        <v>176</v>
      </c>
      <c r="T53" s="33" t="s">
        <v>176</v>
      </c>
      <c r="U53" s="33" t="s">
        <v>176</v>
      </c>
      <c r="V53" s="33" t="s">
        <v>176</v>
      </c>
      <c r="W53" s="33" t="s">
        <v>176</v>
      </c>
      <c r="X53" s="33" t="s">
        <v>176</v>
      </c>
      <c r="Y53" s="33" t="s">
        <v>176</v>
      </c>
      <c r="Z53" s="33">
        <v>40</v>
      </c>
      <c r="AA53" s="33" t="s">
        <v>2328</v>
      </c>
      <c r="AB53" s="33" t="s">
        <v>289</v>
      </c>
      <c r="AC53" s="33" t="s">
        <v>289</v>
      </c>
      <c r="AD53" s="33" t="s">
        <v>289</v>
      </c>
      <c r="AE53" s="33" t="s">
        <v>289</v>
      </c>
      <c r="AF53" s="33" t="s">
        <v>289</v>
      </c>
      <c r="AG53" s="33" t="s">
        <v>289</v>
      </c>
      <c r="AH53" s="33" t="s">
        <v>289</v>
      </c>
      <c r="AI53" s="33" t="s">
        <v>289</v>
      </c>
      <c r="AJ53" s="33" t="s">
        <v>289</v>
      </c>
      <c r="AK53" s="33" t="s">
        <v>289</v>
      </c>
      <c r="AL53" s="33" t="s">
        <v>289</v>
      </c>
      <c r="AM53" s="33" t="s">
        <v>289</v>
      </c>
      <c r="AN53" s="33" t="s">
        <v>289</v>
      </c>
      <c r="AO53" s="33" t="s">
        <v>289</v>
      </c>
      <c r="AP53" s="33" t="s">
        <v>289</v>
      </c>
      <c r="AQ53" s="33" t="s">
        <v>289</v>
      </c>
      <c r="AR53" s="33" t="s">
        <v>289</v>
      </c>
      <c r="AS53" s="33" t="s">
        <v>289</v>
      </c>
      <c r="AT53" s="33" t="s">
        <v>289</v>
      </c>
      <c r="AU53" s="33" t="s">
        <v>289</v>
      </c>
      <c r="AV53" s="33" t="s">
        <v>289</v>
      </c>
      <c r="AW53" s="33" t="s">
        <v>289</v>
      </c>
      <c r="AX53" s="33" t="s">
        <v>289</v>
      </c>
      <c r="AY53" s="33" t="s">
        <v>289</v>
      </c>
      <c r="AZ53" s="33" t="s">
        <v>289</v>
      </c>
      <c r="BA53" s="33" t="s">
        <v>289</v>
      </c>
      <c r="BB53" s="33" t="s">
        <v>289</v>
      </c>
      <c r="BC53" s="33" t="s">
        <v>289</v>
      </c>
      <c r="BD53" s="33" t="s">
        <v>289</v>
      </c>
      <c r="BE53" s="33" t="s">
        <v>289</v>
      </c>
      <c r="BF53" s="33" t="s">
        <v>289</v>
      </c>
      <c r="BG53" s="33" t="s">
        <v>289</v>
      </c>
      <c r="BH53" s="33" t="s">
        <v>289</v>
      </c>
      <c r="BI53" s="33" t="s">
        <v>289</v>
      </c>
      <c r="BJ53" s="33" t="s">
        <v>289</v>
      </c>
      <c r="BK53" s="33" t="s">
        <v>289</v>
      </c>
      <c r="BL53" s="33" t="s">
        <v>289</v>
      </c>
      <c r="BM53" s="33" t="s">
        <v>289</v>
      </c>
      <c r="BN53" s="33" t="s">
        <v>289</v>
      </c>
      <c r="BO53" s="33" t="s">
        <v>289</v>
      </c>
      <c r="BP53" s="33" t="s">
        <v>289</v>
      </c>
      <c r="BQ53" s="33" t="s">
        <v>289</v>
      </c>
      <c r="BR53" s="33" t="s">
        <v>289</v>
      </c>
      <c r="BS53" s="33" t="s">
        <v>289</v>
      </c>
      <c r="BT53" s="33" t="s">
        <v>289</v>
      </c>
      <c r="BU53" s="33" t="s">
        <v>289</v>
      </c>
      <c r="BV53" s="33" t="s">
        <v>289</v>
      </c>
      <c r="BW53" s="33"/>
      <c r="BX53" s="33"/>
      <c r="BY53" s="33" t="s">
        <v>289</v>
      </c>
      <c r="BZ53" s="33" t="s">
        <v>289</v>
      </c>
      <c r="CA53" s="33" t="s">
        <v>289</v>
      </c>
      <c r="CB53" s="33" t="s">
        <v>289</v>
      </c>
      <c r="CC53" s="33" t="s">
        <v>289</v>
      </c>
      <c r="CD53" s="33" t="s">
        <v>289</v>
      </c>
      <c r="CE53" s="33" t="s">
        <v>289</v>
      </c>
      <c r="CF53" s="33" t="s">
        <v>289</v>
      </c>
      <c r="CG53" s="33" t="s">
        <v>289</v>
      </c>
      <c r="CH53" s="33" t="s">
        <v>289</v>
      </c>
      <c r="CI53" s="33" t="s">
        <v>289</v>
      </c>
      <c r="CJ53" s="33" t="s">
        <v>289</v>
      </c>
      <c r="CK53" s="33" t="s">
        <v>289</v>
      </c>
      <c r="CL53" s="33" t="s">
        <v>289</v>
      </c>
      <c r="CM53" s="33" t="s">
        <v>289</v>
      </c>
      <c r="CN53" s="33" t="s">
        <v>289</v>
      </c>
      <c r="CO53" s="33" t="s">
        <v>289</v>
      </c>
      <c r="CP53" s="33" t="s">
        <v>289</v>
      </c>
      <c r="CQ53" s="33" t="s">
        <v>289</v>
      </c>
      <c r="CR53" s="33" t="s">
        <v>289</v>
      </c>
      <c r="CS53" s="33" t="s">
        <v>289</v>
      </c>
      <c r="CT53" s="33" t="s">
        <v>289</v>
      </c>
      <c r="CU53" s="33" t="s">
        <v>289</v>
      </c>
      <c r="CV53" s="33" t="s">
        <v>289</v>
      </c>
      <c r="CW53" s="33" t="s">
        <v>289</v>
      </c>
      <c r="CX53" s="33" t="s">
        <v>289</v>
      </c>
      <c r="CY53" s="33" t="s">
        <v>289</v>
      </c>
      <c r="CZ53" s="33" t="s">
        <v>289</v>
      </c>
      <c r="DA53" s="33" t="s">
        <v>289</v>
      </c>
      <c r="DB53" s="33" t="s">
        <v>289</v>
      </c>
      <c r="DC53" s="33" t="s">
        <v>289</v>
      </c>
      <c r="DD53" s="33"/>
      <c r="DE53" s="33"/>
      <c r="DF53" s="33" t="s">
        <v>289</v>
      </c>
      <c r="DG53" s="33" t="s">
        <v>289</v>
      </c>
      <c r="DH53" s="33" t="s">
        <v>289</v>
      </c>
      <c r="DI53" s="33" t="s">
        <v>289</v>
      </c>
      <c r="DJ53" s="33" t="s">
        <v>289</v>
      </c>
      <c r="DK53" s="33" t="s">
        <v>289</v>
      </c>
      <c r="DL53" s="33" t="s">
        <v>289</v>
      </c>
      <c r="DM53" s="33" t="s">
        <v>289</v>
      </c>
      <c r="DN53" s="33" t="s">
        <v>289</v>
      </c>
      <c r="DO53" s="33" t="s">
        <v>289</v>
      </c>
      <c r="DP53" s="33" t="s">
        <v>289</v>
      </c>
      <c r="DQ53" s="34" t="s">
        <v>289</v>
      </c>
      <c r="DR53" s="33" t="s">
        <v>289</v>
      </c>
      <c r="DS53" s="33" t="s">
        <v>289</v>
      </c>
      <c r="DT53" s="33" t="s">
        <v>289</v>
      </c>
      <c r="DU53" s="33" t="s">
        <v>289</v>
      </c>
      <c r="DV53" s="33" t="s">
        <v>2454</v>
      </c>
      <c r="DW53" s="33" t="str">
        <f t="shared" si="2"/>
        <v>Achat d'eau ou remplissage en boutique</v>
      </c>
      <c r="DX53" s="33" t="s">
        <v>112</v>
      </c>
      <c r="DY53" s="33" t="s">
        <v>2521</v>
      </c>
      <c r="DZ53" s="33">
        <v>0</v>
      </c>
      <c r="EA53" s="33">
        <v>1</v>
      </c>
      <c r="EB53" s="33">
        <v>0</v>
      </c>
      <c r="EC53" s="33">
        <v>0</v>
      </c>
      <c r="ED53" s="33">
        <v>0</v>
      </c>
      <c r="EE53" s="33">
        <v>0</v>
      </c>
      <c r="EF53" s="33">
        <v>0</v>
      </c>
      <c r="EG53" s="33">
        <v>0</v>
      </c>
      <c r="EH53" s="33">
        <v>0</v>
      </c>
      <c r="EI53" s="33">
        <v>0</v>
      </c>
      <c r="EJ53" s="33" t="s">
        <v>289</v>
      </c>
      <c r="EK53" s="33" t="s">
        <v>2522</v>
      </c>
      <c r="EL53" s="33" t="s">
        <v>2523</v>
      </c>
      <c r="EM53" s="33">
        <v>136</v>
      </c>
    </row>
    <row r="54" spans="1:143" x14ac:dyDescent="0.35">
      <c r="A54" s="33" t="s">
        <v>2604</v>
      </c>
      <c r="B54" s="33" t="s">
        <v>191</v>
      </c>
      <c r="C54" s="33" t="s">
        <v>126</v>
      </c>
      <c r="D54" s="33" t="s">
        <v>193</v>
      </c>
      <c r="E54" s="34" t="s">
        <v>195</v>
      </c>
      <c r="F54" s="34" t="s">
        <v>196</v>
      </c>
      <c r="G54" s="33" t="s">
        <v>2326</v>
      </c>
      <c r="H54" s="33">
        <v>5</v>
      </c>
      <c r="I54" s="33" t="s">
        <v>2327</v>
      </c>
      <c r="J54" s="33">
        <v>1</v>
      </c>
      <c r="K54" s="33">
        <v>0</v>
      </c>
      <c r="L54" s="33" t="s">
        <v>176</v>
      </c>
      <c r="M54" s="33">
        <v>96.153846153846104</v>
      </c>
      <c r="N54" s="33">
        <v>130.434782608695</v>
      </c>
      <c r="O54" s="33">
        <v>86.2068965517241</v>
      </c>
      <c r="P54" s="33">
        <v>208.333333333333</v>
      </c>
      <c r="Q54" s="33" t="s">
        <v>176</v>
      </c>
      <c r="R54" s="147">
        <v>600</v>
      </c>
      <c r="S54" s="33" t="s">
        <v>176</v>
      </c>
      <c r="T54" s="33" t="s">
        <v>176</v>
      </c>
      <c r="U54" s="33" t="s">
        <v>176</v>
      </c>
      <c r="V54" s="33" t="s">
        <v>176</v>
      </c>
      <c r="W54" s="33" t="s">
        <v>176</v>
      </c>
      <c r="X54" s="33" t="s">
        <v>176</v>
      </c>
      <c r="Y54" s="33" t="s">
        <v>176</v>
      </c>
      <c r="Z54" s="33" t="s">
        <v>176</v>
      </c>
      <c r="AA54" s="33" t="s">
        <v>2340</v>
      </c>
      <c r="AB54" s="33" t="s">
        <v>2329</v>
      </c>
      <c r="AC54" s="33">
        <v>1</v>
      </c>
      <c r="AD54" s="33">
        <v>0</v>
      </c>
      <c r="AE54" s="33">
        <v>0</v>
      </c>
      <c r="AF54" s="33">
        <v>0</v>
      </c>
      <c r="AG54" s="33">
        <v>0</v>
      </c>
      <c r="AH54" s="33">
        <v>0</v>
      </c>
      <c r="AI54" s="33">
        <v>0</v>
      </c>
      <c r="AJ54" s="33">
        <v>0</v>
      </c>
      <c r="AK54" s="33">
        <v>0</v>
      </c>
      <c r="AL54" s="33">
        <v>0</v>
      </c>
      <c r="AM54" s="33" t="s">
        <v>155</v>
      </c>
      <c r="AN54" s="33" t="s">
        <v>2331</v>
      </c>
      <c r="AO54" s="33" t="s">
        <v>112</v>
      </c>
      <c r="AP54" s="33" t="s">
        <v>2333</v>
      </c>
      <c r="AQ54" s="33">
        <v>0</v>
      </c>
      <c r="AR54" s="33">
        <v>0</v>
      </c>
      <c r="AS54" s="33">
        <v>1</v>
      </c>
      <c r="AT54" s="33">
        <v>0</v>
      </c>
      <c r="AU54" s="33">
        <v>0</v>
      </c>
      <c r="AV54" s="33">
        <v>0</v>
      </c>
      <c r="AW54" s="33">
        <v>0</v>
      </c>
      <c r="AX54" s="33">
        <v>0</v>
      </c>
      <c r="AY54" s="33">
        <v>0</v>
      </c>
      <c r="AZ54" s="33">
        <v>0</v>
      </c>
      <c r="BA54" s="33">
        <v>0</v>
      </c>
      <c r="BB54" s="33">
        <v>0</v>
      </c>
      <c r="BC54" s="33">
        <v>0</v>
      </c>
      <c r="BD54" s="33">
        <v>0</v>
      </c>
      <c r="BE54" s="33">
        <v>0</v>
      </c>
      <c r="BF54" s="33">
        <v>0</v>
      </c>
      <c r="BG54" s="33">
        <v>0</v>
      </c>
      <c r="BH54" s="33" t="s">
        <v>289</v>
      </c>
      <c r="BI54" s="33" t="s">
        <v>253</v>
      </c>
      <c r="BJ54" s="33">
        <v>0</v>
      </c>
      <c r="BK54" s="33">
        <v>0</v>
      </c>
      <c r="BL54" s="33">
        <v>0</v>
      </c>
      <c r="BM54" s="33">
        <v>1</v>
      </c>
      <c r="BN54" s="33">
        <v>0</v>
      </c>
      <c r="BO54" s="33">
        <v>0</v>
      </c>
      <c r="BP54" s="33">
        <v>0</v>
      </c>
      <c r="BQ54" s="33">
        <v>0</v>
      </c>
      <c r="BR54" s="33" t="s">
        <v>112</v>
      </c>
      <c r="BS54" s="33" t="s">
        <v>126</v>
      </c>
      <c r="BT54" s="33" t="s">
        <v>165</v>
      </c>
      <c r="BU54" s="33" t="s">
        <v>117</v>
      </c>
      <c r="BV54" s="33" t="s">
        <v>117</v>
      </c>
      <c r="BW54" s="33" t="str">
        <f>IF(BS54=C54,"Oui","Non")</f>
        <v>Oui</v>
      </c>
      <c r="BX54" s="33" t="str">
        <f>IF(BT54=D54,"Oui","Non")</f>
        <v>Non</v>
      </c>
      <c r="BY54" s="33" t="s">
        <v>289</v>
      </c>
      <c r="BZ54" s="33" t="s">
        <v>289</v>
      </c>
      <c r="CA54" s="33" t="s">
        <v>289</v>
      </c>
      <c r="CB54" s="33" t="s">
        <v>289</v>
      </c>
      <c r="CC54" s="33" t="s">
        <v>289</v>
      </c>
      <c r="CD54" s="33" t="s">
        <v>289</v>
      </c>
      <c r="CE54" s="33" t="s">
        <v>289</v>
      </c>
      <c r="CF54" s="33" t="s">
        <v>289</v>
      </c>
      <c r="CG54" s="33" t="s">
        <v>289</v>
      </c>
      <c r="CH54" s="33" t="s">
        <v>289</v>
      </c>
      <c r="CI54" s="33" t="s">
        <v>289</v>
      </c>
      <c r="CJ54" s="33" t="s">
        <v>289</v>
      </c>
      <c r="CK54" s="33" t="s">
        <v>289</v>
      </c>
      <c r="CL54" s="33" t="s">
        <v>289</v>
      </c>
      <c r="CM54" s="33" t="s">
        <v>289</v>
      </c>
      <c r="CN54" s="33" t="s">
        <v>289</v>
      </c>
      <c r="CO54" s="33" t="s">
        <v>289</v>
      </c>
      <c r="CP54" s="33" t="s">
        <v>289</v>
      </c>
      <c r="CQ54" s="33" t="s">
        <v>289</v>
      </c>
      <c r="CR54" s="33" t="s">
        <v>289</v>
      </c>
      <c r="CS54" s="33" t="s">
        <v>289</v>
      </c>
      <c r="CT54" s="33" t="s">
        <v>289</v>
      </c>
      <c r="CU54" s="33" t="s">
        <v>289</v>
      </c>
      <c r="CV54" s="33" t="s">
        <v>289</v>
      </c>
      <c r="CW54" s="33" t="s">
        <v>289</v>
      </c>
      <c r="CX54" s="33" t="s">
        <v>289</v>
      </c>
      <c r="CY54" s="33" t="s">
        <v>289</v>
      </c>
      <c r="CZ54" s="33" t="s">
        <v>289</v>
      </c>
      <c r="DA54" s="33" t="s">
        <v>289</v>
      </c>
      <c r="DB54" s="33" t="s">
        <v>289</v>
      </c>
      <c r="DC54" s="33" t="s">
        <v>289</v>
      </c>
      <c r="DD54" s="33"/>
      <c r="DE54" s="33"/>
      <c r="DF54" s="33" t="s">
        <v>289</v>
      </c>
      <c r="DG54" s="33" t="s">
        <v>289</v>
      </c>
      <c r="DH54" s="33" t="s">
        <v>289</v>
      </c>
      <c r="DI54" s="33" t="s">
        <v>112</v>
      </c>
      <c r="DJ54" s="33" t="s">
        <v>112</v>
      </c>
      <c r="DK54" s="33" t="s">
        <v>112</v>
      </c>
      <c r="DL54" s="33" t="s">
        <v>117</v>
      </c>
      <c r="DM54" s="33" t="s">
        <v>289</v>
      </c>
      <c r="DN54" s="33" t="s">
        <v>112</v>
      </c>
      <c r="DO54" s="33" t="s">
        <v>289</v>
      </c>
      <c r="DP54" s="33" t="s">
        <v>289</v>
      </c>
      <c r="DQ54" s="34" t="s">
        <v>289</v>
      </c>
      <c r="DR54" s="33" t="s">
        <v>289</v>
      </c>
      <c r="DS54" s="33" t="s">
        <v>289</v>
      </c>
      <c r="DT54" s="33" t="s">
        <v>289</v>
      </c>
      <c r="DU54" s="33" t="s">
        <v>289</v>
      </c>
      <c r="DV54" s="33" t="s">
        <v>289</v>
      </c>
      <c r="DW54" s="33" t="str">
        <f t="shared" si="2"/>
        <v/>
      </c>
      <c r="DX54" s="33" t="s">
        <v>289</v>
      </c>
      <c r="DY54" s="33" t="s">
        <v>289</v>
      </c>
      <c r="DZ54" s="33" t="s">
        <v>289</v>
      </c>
      <c r="EA54" s="33" t="s">
        <v>289</v>
      </c>
      <c r="EB54" s="33" t="s">
        <v>289</v>
      </c>
      <c r="EC54" s="33" t="s">
        <v>289</v>
      </c>
      <c r="ED54" s="33" t="s">
        <v>289</v>
      </c>
      <c r="EE54" s="33" t="s">
        <v>289</v>
      </c>
      <c r="EF54" s="33" t="s">
        <v>289</v>
      </c>
      <c r="EG54" s="33" t="s">
        <v>289</v>
      </c>
      <c r="EH54" s="33" t="s">
        <v>289</v>
      </c>
      <c r="EI54" s="33" t="s">
        <v>289</v>
      </c>
      <c r="EJ54" s="33" t="s">
        <v>289</v>
      </c>
      <c r="EK54" s="33" t="s">
        <v>2355</v>
      </c>
      <c r="EL54" s="33" t="s">
        <v>2604</v>
      </c>
      <c r="EM54" s="33">
        <v>130</v>
      </c>
    </row>
    <row r="55" spans="1:143" x14ac:dyDescent="0.35">
      <c r="A55" s="33" t="s">
        <v>2741</v>
      </c>
      <c r="B55" s="33" t="s">
        <v>191</v>
      </c>
      <c r="C55" s="33" t="s">
        <v>126</v>
      </c>
      <c r="D55" s="33" t="s">
        <v>193</v>
      </c>
      <c r="E55" s="34" t="s">
        <v>195</v>
      </c>
      <c r="F55" s="34" t="s">
        <v>196</v>
      </c>
      <c r="G55" s="33" t="s">
        <v>2326</v>
      </c>
      <c r="H55" s="33">
        <v>5</v>
      </c>
      <c r="I55" s="33" t="s">
        <v>2452</v>
      </c>
      <c r="J55" s="33" t="s">
        <v>289</v>
      </c>
      <c r="K55" s="33" t="s">
        <v>289</v>
      </c>
      <c r="L55" s="33" t="s">
        <v>176</v>
      </c>
      <c r="M55" s="33" t="s">
        <v>176</v>
      </c>
      <c r="N55" s="33" t="s">
        <v>176</v>
      </c>
      <c r="O55" s="33" t="s">
        <v>176</v>
      </c>
      <c r="P55" s="33" t="s">
        <v>176</v>
      </c>
      <c r="Q55" s="33" t="s">
        <v>176</v>
      </c>
      <c r="R55" s="33" t="s">
        <v>176</v>
      </c>
      <c r="S55" s="33" t="s">
        <v>176</v>
      </c>
      <c r="T55" s="33" t="s">
        <v>176</v>
      </c>
      <c r="U55" s="33" t="s">
        <v>176</v>
      </c>
      <c r="V55" s="33" t="s">
        <v>176</v>
      </c>
      <c r="W55" s="33" t="s">
        <v>176</v>
      </c>
      <c r="X55" s="33" t="s">
        <v>176</v>
      </c>
      <c r="Y55" s="33" t="s">
        <v>176</v>
      </c>
      <c r="Z55" s="33">
        <v>60</v>
      </c>
      <c r="AA55" s="33" t="s">
        <v>2340</v>
      </c>
      <c r="AB55" s="33" t="s">
        <v>289</v>
      </c>
      <c r="AC55" s="33" t="s">
        <v>289</v>
      </c>
      <c r="AD55" s="33" t="s">
        <v>289</v>
      </c>
      <c r="AE55" s="33" t="s">
        <v>289</v>
      </c>
      <c r="AF55" s="33" t="s">
        <v>289</v>
      </c>
      <c r="AG55" s="33" t="s">
        <v>289</v>
      </c>
      <c r="AH55" s="33" t="s">
        <v>289</v>
      </c>
      <c r="AI55" s="33" t="s">
        <v>289</v>
      </c>
      <c r="AJ55" s="33" t="s">
        <v>289</v>
      </c>
      <c r="AK55" s="33" t="s">
        <v>289</v>
      </c>
      <c r="AL55" s="33" t="s">
        <v>289</v>
      </c>
      <c r="AM55" s="33" t="s">
        <v>289</v>
      </c>
      <c r="AN55" s="33" t="s">
        <v>289</v>
      </c>
      <c r="AO55" s="33" t="s">
        <v>289</v>
      </c>
      <c r="AP55" s="33" t="s">
        <v>289</v>
      </c>
      <c r="AQ55" s="33" t="s">
        <v>289</v>
      </c>
      <c r="AR55" s="33" t="s">
        <v>289</v>
      </c>
      <c r="AS55" s="33" t="s">
        <v>289</v>
      </c>
      <c r="AT55" s="33" t="s">
        <v>289</v>
      </c>
      <c r="AU55" s="33" t="s">
        <v>289</v>
      </c>
      <c r="AV55" s="33" t="s">
        <v>289</v>
      </c>
      <c r="AW55" s="33" t="s">
        <v>289</v>
      </c>
      <c r="AX55" s="33" t="s">
        <v>289</v>
      </c>
      <c r="AY55" s="33" t="s">
        <v>289</v>
      </c>
      <c r="AZ55" s="33" t="s">
        <v>289</v>
      </c>
      <c r="BA55" s="33" t="s">
        <v>289</v>
      </c>
      <c r="BB55" s="33" t="s">
        <v>289</v>
      </c>
      <c r="BC55" s="33" t="s">
        <v>289</v>
      </c>
      <c r="BD55" s="33" t="s">
        <v>289</v>
      </c>
      <c r="BE55" s="33" t="s">
        <v>289</v>
      </c>
      <c r="BF55" s="33" t="s">
        <v>289</v>
      </c>
      <c r="BG55" s="33" t="s">
        <v>289</v>
      </c>
      <c r="BH55" s="33" t="s">
        <v>289</v>
      </c>
      <c r="BI55" s="33" t="s">
        <v>289</v>
      </c>
      <c r="BJ55" s="33" t="s">
        <v>289</v>
      </c>
      <c r="BK55" s="33" t="s">
        <v>289</v>
      </c>
      <c r="BL55" s="33" t="s">
        <v>289</v>
      </c>
      <c r="BM55" s="33" t="s">
        <v>289</v>
      </c>
      <c r="BN55" s="33" t="s">
        <v>289</v>
      </c>
      <c r="BO55" s="33" t="s">
        <v>289</v>
      </c>
      <c r="BP55" s="33" t="s">
        <v>289</v>
      </c>
      <c r="BQ55" s="33" t="s">
        <v>289</v>
      </c>
      <c r="BR55" s="33" t="s">
        <v>289</v>
      </c>
      <c r="BS55" s="33" t="s">
        <v>289</v>
      </c>
      <c r="BT55" s="33" t="s">
        <v>289</v>
      </c>
      <c r="BU55" s="33" t="s">
        <v>289</v>
      </c>
      <c r="BV55" s="33" t="s">
        <v>289</v>
      </c>
      <c r="BW55" s="33"/>
      <c r="BX55" s="33"/>
      <c r="BY55" s="33" t="s">
        <v>289</v>
      </c>
      <c r="BZ55" s="33" t="s">
        <v>289</v>
      </c>
      <c r="CA55" s="33" t="s">
        <v>289</v>
      </c>
      <c r="CB55" s="33" t="s">
        <v>289</v>
      </c>
      <c r="CC55" s="33" t="s">
        <v>289</v>
      </c>
      <c r="CD55" s="33" t="s">
        <v>289</v>
      </c>
      <c r="CE55" s="33" t="s">
        <v>289</v>
      </c>
      <c r="CF55" s="33" t="s">
        <v>289</v>
      </c>
      <c r="CG55" s="33" t="s">
        <v>289</v>
      </c>
      <c r="CH55" s="33" t="s">
        <v>289</v>
      </c>
      <c r="CI55" s="33" t="s">
        <v>289</v>
      </c>
      <c r="CJ55" s="33" t="s">
        <v>289</v>
      </c>
      <c r="CK55" s="33" t="s">
        <v>289</v>
      </c>
      <c r="CL55" s="33" t="s">
        <v>289</v>
      </c>
      <c r="CM55" s="33" t="s">
        <v>289</v>
      </c>
      <c r="CN55" s="33" t="s">
        <v>289</v>
      </c>
      <c r="CO55" s="33" t="s">
        <v>289</v>
      </c>
      <c r="CP55" s="33" t="s">
        <v>289</v>
      </c>
      <c r="CQ55" s="33" t="s">
        <v>289</v>
      </c>
      <c r="CR55" s="33" t="s">
        <v>289</v>
      </c>
      <c r="CS55" s="33" t="s">
        <v>289</v>
      </c>
      <c r="CT55" s="33" t="s">
        <v>289</v>
      </c>
      <c r="CU55" s="33" t="s">
        <v>289</v>
      </c>
      <c r="CV55" s="33" t="s">
        <v>289</v>
      </c>
      <c r="CW55" s="33" t="s">
        <v>289</v>
      </c>
      <c r="CX55" s="33" t="s">
        <v>289</v>
      </c>
      <c r="CY55" s="33" t="s">
        <v>289</v>
      </c>
      <c r="CZ55" s="33" t="s">
        <v>289</v>
      </c>
      <c r="DA55" s="33" t="s">
        <v>289</v>
      </c>
      <c r="DB55" s="33" t="s">
        <v>289</v>
      </c>
      <c r="DC55" s="33" t="s">
        <v>289</v>
      </c>
      <c r="DD55" s="33"/>
      <c r="DE55" s="33"/>
      <c r="DF55" s="33" t="s">
        <v>289</v>
      </c>
      <c r="DG55" s="33" t="s">
        <v>289</v>
      </c>
      <c r="DH55" s="33" t="s">
        <v>289</v>
      </c>
      <c r="DI55" s="33" t="s">
        <v>289</v>
      </c>
      <c r="DJ55" s="33" t="s">
        <v>289</v>
      </c>
      <c r="DK55" s="33" t="s">
        <v>289</v>
      </c>
      <c r="DL55" s="33" t="s">
        <v>289</v>
      </c>
      <c r="DM55" s="33" t="s">
        <v>289</v>
      </c>
      <c r="DN55" s="33" t="s">
        <v>289</v>
      </c>
      <c r="DO55" s="33" t="s">
        <v>289</v>
      </c>
      <c r="DP55" s="33" t="s">
        <v>289</v>
      </c>
      <c r="DQ55" s="34" t="s">
        <v>289</v>
      </c>
      <c r="DR55" s="33" t="s">
        <v>289</v>
      </c>
      <c r="DS55" s="33" t="s">
        <v>289</v>
      </c>
      <c r="DT55" s="33" t="s">
        <v>289</v>
      </c>
      <c r="DU55" s="33" t="s">
        <v>289</v>
      </c>
      <c r="DV55" s="33" t="s">
        <v>2722</v>
      </c>
      <c r="DW55" s="33" t="s">
        <v>4100</v>
      </c>
      <c r="DX55" s="33" t="s">
        <v>112</v>
      </c>
      <c r="DY55" s="33" t="s">
        <v>2516</v>
      </c>
      <c r="DZ55" s="33">
        <v>0</v>
      </c>
      <c r="EA55" s="33">
        <v>0</v>
      </c>
      <c r="EB55" s="33">
        <v>0</v>
      </c>
      <c r="EC55" s="33">
        <v>1</v>
      </c>
      <c r="ED55" s="33">
        <v>0</v>
      </c>
      <c r="EE55" s="33">
        <v>0</v>
      </c>
      <c r="EF55" s="33">
        <v>0</v>
      </c>
      <c r="EG55" s="33">
        <v>0</v>
      </c>
      <c r="EH55" s="33">
        <v>0</v>
      </c>
      <c r="EI55" s="33">
        <v>0</v>
      </c>
      <c r="EJ55" s="33" t="s">
        <v>289</v>
      </c>
      <c r="EK55" s="33" t="s">
        <v>2740</v>
      </c>
      <c r="EL55" s="33" t="s">
        <v>2741</v>
      </c>
      <c r="EM55" s="33">
        <v>135</v>
      </c>
    </row>
    <row r="56" spans="1:143" x14ac:dyDescent="0.35">
      <c r="A56" s="33" t="s">
        <v>2746</v>
      </c>
      <c r="B56" s="33" t="s">
        <v>191</v>
      </c>
      <c r="C56" s="33" t="s">
        <v>126</v>
      </c>
      <c r="D56" s="33" t="s">
        <v>193</v>
      </c>
      <c r="E56" s="34" t="s">
        <v>195</v>
      </c>
      <c r="F56" s="34" t="s">
        <v>196</v>
      </c>
      <c r="G56" s="33" t="s">
        <v>2326</v>
      </c>
      <c r="H56" s="33">
        <v>5</v>
      </c>
      <c r="I56" s="33" t="s">
        <v>2452</v>
      </c>
      <c r="J56" s="33" t="s">
        <v>289</v>
      </c>
      <c r="K56" s="33" t="s">
        <v>289</v>
      </c>
      <c r="L56" s="33" t="s">
        <v>176</v>
      </c>
      <c r="M56" s="33" t="s">
        <v>176</v>
      </c>
      <c r="N56" s="33" t="s">
        <v>176</v>
      </c>
      <c r="O56" s="33" t="s">
        <v>176</v>
      </c>
      <c r="P56" s="33" t="s">
        <v>176</v>
      </c>
      <c r="Q56" s="33" t="s">
        <v>176</v>
      </c>
      <c r="R56" s="33" t="s">
        <v>176</v>
      </c>
      <c r="S56" s="33" t="s">
        <v>176</v>
      </c>
      <c r="T56" s="33" t="s">
        <v>176</v>
      </c>
      <c r="U56" s="33" t="s">
        <v>176</v>
      </c>
      <c r="V56" s="33" t="s">
        <v>176</v>
      </c>
      <c r="W56" s="33" t="s">
        <v>176</v>
      </c>
      <c r="X56" s="33" t="s">
        <v>176</v>
      </c>
      <c r="Y56" s="33" t="s">
        <v>176</v>
      </c>
      <c r="Z56" s="33">
        <v>45</v>
      </c>
      <c r="AA56" s="33" t="s">
        <v>2328</v>
      </c>
      <c r="AB56" s="33" t="s">
        <v>289</v>
      </c>
      <c r="AC56" s="33" t="s">
        <v>289</v>
      </c>
      <c r="AD56" s="33" t="s">
        <v>289</v>
      </c>
      <c r="AE56" s="33" t="s">
        <v>289</v>
      </c>
      <c r="AF56" s="33" t="s">
        <v>289</v>
      </c>
      <c r="AG56" s="33" t="s">
        <v>289</v>
      </c>
      <c r="AH56" s="33" t="s">
        <v>289</v>
      </c>
      <c r="AI56" s="33" t="s">
        <v>289</v>
      </c>
      <c r="AJ56" s="33" t="s">
        <v>289</v>
      </c>
      <c r="AK56" s="33" t="s">
        <v>289</v>
      </c>
      <c r="AL56" s="33" t="s">
        <v>289</v>
      </c>
      <c r="AM56" s="33" t="s">
        <v>289</v>
      </c>
      <c r="AN56" s="33" t="s">
        <v>289</v>
      </c>
      <c r="AO56" s="33" t="s">
        <v>289</v>
      </c>
      <c r="AP56" s="33" t="s">
        <v>289</v>
      </c>
      <c r="AQ56" s="33" t="s">
        <v>289</v>
      </c>
      <c r="AR56" s="33" t="s">
        <v>289</v>
      </c>
      <c r="AS56" s="33" t="s">
        <v>289</v>
      </c>
      <c r="AT56" s="33" t="s">
        <v>289</v>
      </c>
      <c r="AU56" s="33" t="s">
        <v>289</v>
      </c>
      <c r="AV56" s="33" t="s">
        <v>289</v>
      </c>
      <c r="AW56" s="33" t="s">
        <v>289</v>
      </c>
      <c r="AX56" s="33" t="s">
        <v>289</v>
      </c>
      <c r="AY56" s="33" t="s">
        <v>289</v>
      </c>
      <c r="AZ56" s="33" t="s">
        <v>289</v>
      </c>
      <c r="BA56" s="33" t="s">
        <v>289</v>
      </c>
      <c r="BB56" s="33" t="s">
        <v>289</v>
      </c>
      <c r="BC56" s="33" t="s">
        <v>289</v>
      </c>
      <c r="BD56" s="33" t="s">
        <v>289</v>
      </c>
      <c r="BE56" s="33" t="s">
        <v>289</v>
      </c>
      <c r="BF56" s="33" t="s">
        <v>289</v>
      </c>
      <c r="BG56" s="33" t="s">
        <v>289</v>
      </c>
      <c r="BH56" s="33" t="s">
        <v>289</v>
      </c>
      <c r="BI56" s="33" t="s">
        <v>289</v>
      </c>
      <c r="BJ56" s="33" t="s">
        <v>289</v>
      </c>
      <c r="BK56" s="33" t="s">
        <v>289</v>
      </c>
      <c r="BL56" s="33" t="s">
        <v>289</v>
      </c>
      <c r="BM56" s="33" t="s">
        <v>289</v>
      </c>
      <c r="BN56" s="33" t="s">
        <v>289</v>
      </c>
      <c r="BO56" s="33" t="s">
        <v>289</v>
      </c>
      <c r="BP56" s="33" t="s">
        <v>289</v>
      </c>
      <c r="BQ56" s="33" t="s">
        <v>289</v>
      </c>
      <c r="BR56" s="33" t="s">
        <v>289</v>
      </c>
      <c r="BS56" s="33" t="s">
        <v>289</v>
      </c>
      <c r="BT56" s="33" t="s">
        <v>289</v>
      </c>
      <c r="BU56" s="33" t="s">
        <v>289</v>
      </c>
      <c r="BV56" s="33" t="s">
        <v>289</v>
      </c>
      <c r="BW56" s="33"/>
      <c r="BX56" s="33"/>
      <c r="BY56" s="33" t="s">
        <v>289</v>
      </c>
      <c r="BZ56" s="33" t="s">
        <v>289</v>
      </c>
      <c r="CA56" s="33" t="s">
        <v>289</v>
      </c>
      <c r="CB56" s="33" t="s">
        <v>289</v>
      </c>
      <c r="CC56" s="33" t="s">
        <v>289</v>
      </c>
      <c r="CD56" s="33" t="s">
        <v>289</v>
      </c>
      <c r="CE56" s="33" t="s">
        <v>289</v>
      </c>
      <c r="CF56" s="33" t="s">
        <v>289</v>
      </c>
      <c r="CG56" s="33" t="s">
        <v>289</v>
      </c>
      <c r="CH56" s="33" t="s">
        <v>289</v>
      </c>
      <c r="CI56" s="33" t="s">
        <v>289</v>
      </c>
      <c r="CJ56" s="33" t="s">
        <v>289</v>
      </c>
      <c r="CK56" s="33" t="s">
        <v>289</v>
      </c>
      <c r="CL56" s="33" t="s">
        <v>289</v>
      </c>
      <c r="CM56" s="33" t="s">
        <v>289</v>
      </c>
      <c r="CN56" s="33" t="s">
        <v>289</v>
      </c>
      <c r="CO56" s="33" t="s">
        <v>289</v>
      </c>
      <c r="CP56" s="33" t="s">
        <v>289</v>
      </c>
      <c r="CQ56" s="33" t="s">
        <v>289</v>
      </c>
      <c r="CR56" s="33" t="s">
        <v>289</v>
      </c>
      <c r="CS56" s="33" t="s">
        <v>289</v>
      </c>
      <c r="CT56" s="33" t="s">
        <v>289</v>
      </c>
      <c r="CU56" s="33" t="s">
        <v>289</v>
      </c>
      <c r="CV56" s="33" t="s">
        <v>289</v>
      </c>
      <c r="CW56" s="33" t="s">
        <v>289</v>
      </c>
      <c r="CX56" s="33" t="s">
        <v>289</v>
      </c>
      <c r="CY56" s="33" t="s">
        <v>289</v>
      </c>
      <c r="CZ56" s="33" t="s">
        <v>289</v>
      </c>
      <c r="DA56" s="33" t="s">
        <v>289</v>
      </c>
      <c r="DB56" s="33" t="s">
        <v>289</v>
      </c>
      <c r="DC56" s="33" t="s">
        <v>289</v>
      </c>
      <c r="DD56" s="33"/>
      <c r="DE56" s="33"/>
      <c r="DF56" s="33" t="s">
        <v>289</v>
      </c>
      <c r="DG56" s="33" t="s">
        <v>289</v>
      </c>
      <c r="DH56" s="33" t="s">
        <v>289</v>
      </c>
      <c r="DI56" s="33" t="s">
        <v>289</v>
      </c>
      <c r="DJ56" s="33" t="s">
        <v>289</v>
      </c>
      <c r="DK56" s="33" t="s">
        <v>289</v>
      </c>
      <c r="DL56" s="33" t="s">
        <v>289</v>
      </c>
      <c r="DM56" s="33" t="s">
        <v>289</v>
      </c>
      <c r="DN56" s="33" t="s">
        <v>289</v>
      </c>
      <c r="DO56" s="33" t="s">
        <v>289</v>
      </c>
      <c r="DP56" s="33" t="s">
        <v>289</v>
      </c>
      <c r="DQ56" s="34" t="s">
        <v>289</v>
      </c>
      <c r="DR56" s="33" t="s">
        <v>289</v>
      </c>
      <c r="DS56" s="33" t="s">
        <v>289</v>
      </c>
      <c r="DT56" s="33" t="s">
        <v>289</v>
      </c>
      <c r="DU56" s="33" t="s">
        <v>289</v>
      </c>
      <c r="DV56" s="33" t="s">
        <v>2454</v>
      </c>
      <c r="DW56" s="33" t="str">
        <f t="shared" si="2"/>
        <v>Achat d'eau ou remplissage en boutique</v>
      </c>
      <c r="DX56" s="33" t="s">
        <v>112</v>
      </c>
      <c r="DY56" s="33" t="s">
        <v>2521</v>
      </c>
      <c r="DZ56" s="33">
        <v>0</v>
      </c>
      <c r="EA56" s="33">
        <v>1</v>
      </c>
      <c r="EB56" s="33">
        <v>0</v>
      </c>
      <c r="EC56" s="33">
        <v>0</v>
      </c>
      <c r="ED56" s="33">
        <v>0</v>
      </c>
      <c r="EE56" s="33">
        <v>0</v>
      </c>
      <c r="EF56" s="33">
        <v>0</v>
      </c>
      <c r="EG56" s="33">
        <v>0</v>
      </c>
      <c r="EH56" s="33">
        <v>0</v>
      </c>
      <c r="EI56" s="33">
        <v>0</v>
      </c>
      <c r="EJ56" s="33" t="s">
        <v>289</v>
      </c>
      <c r="EK56" s="33" t="s">
        <v>2745</v>
      </c>
      <c r="EL56" s="33" t="s">
        <v>2746</v>
      </c>
      <c r="EM56" s="33">
        <v>137</v>
      </c>
    </row>
    <row r="57" spans="1:143" x14ac:dyDescent="0.35">
      <c r="A57" s="33" t="s">
        <v>2893</v>
      </c>
      <c r="B57" s="33" t="s">
        <v>191</v>
      </c>
      <c r="C57" s="33" t="s">
        <v>126</v>
      </c>
      <c r="D57" s="33" t="s">
        <v>193</v>
      </c>
      <c r="E57" s="34" t="s">
        <v>195</v>
      </c>
      <c r="F57" s="34" t="s">
        <v>196</v>
      </c>
      <c r="G57" s="33" t="s">
        <v>2326</v>
      </c>
      <c r="H57" s="33">
        <v>5</v>
      </c>
      <c r="I57" s="33" t="s">
        <v>2452</v>
      </c>
      <c r="J57" s="33" t="s">
        <v>289</v>
      </c>
      <c r="K57" s="33" t="s">
        <v>289</v>
      </c>
      <c r="L57" s="33" t="s">
        <v>176</v>
      </c>
      <c r="M57" s="33" t="s">
        <v>176</v>
      </c>
      <c r="N57" s="33" t="s">
        <v>176</v>
      </c>
      <c r="O57" s="33" t="s">
        <v>176</v>
      </c>
      <c r="P57" s="33" t="s">
        <v>176</v>
      </c>
      <c r="Q57" s="33" t="s">
        <v>176</v>
      </c>
      <c r="R57" s="33" t="s">
        <v>176</v>
      </c>
      <c r="S57" s="33" t="s">
        <v>176</v>
      </c>
      <c r="T57" s="33" t="s">
        <v>176</v>
      </c>
      <c r="U57" s="33" t="s">
        <v>176</v>
      </c>
      <c r="V57" s="33" t="s">
        <v>176</v>
      </c>
      <c r="W57" s="33" t="s">
        <v>176</v>
      </c>
      <c r="X57" s="33" t="s">
        <v>176</v>
      </c>
      <c r="Y57" s="33" t="s">
        <v>176</v>
      </c>
      <c r="Z57" s="33">
        <v>50</v>
      </c>
      <c r="AA57" s="33" t="s">
        <v>2328</v>
      </c>
      <c r="AB57" s="33" t="s">
        <v>289</v>
      </c>
      <c r="AC57" s="33" t="s">
        <v>289</v>
      </c>
      <c r="AD57" s="33" t="s">
        <v>289</v>
      </c>
      <c r="AE57" s="33" t="s">
        <v>289</v>
      </c>
      <c r="AF57" s="33" t="s">
        <v>289</v>
      </c>
      <c r="AG57" s="33" t="s">
        <v>289</v>
      </c>
      <c r="AH57" s="33" t="s">
        <v>289</v>
      </c>
      <c r="AI57" s="33" t="s">
        <v>289</v>
      </c>
      <c r="AJ57" s="33" t="s">
        <v>289</v>
      </c>
      <c r="AK57" s="33" t="s">
        <v>289</v>
      </c>
      <c r="AL57" s="33" t="s">
        <v>289</v>
      </c>
      <c r="AM57" s="33" t="s">
        <v>289</v>
      </c>
      <c r="AN57" s="33" t="s">
        <v>289</v>
      </c>
      <c r="AO57" s="33" t="s">
        <v>289</v>
      </c>
      <c r="AP57" s="33" t="s">
        <v>289</v>
      </c>
      <c r="AQ57" s="33" t="s">
        <v>289</v>
      </c>
      <c r="AR57" s="33" t="s">
        <v>289</v>
      </c>
      <c r="AS57" s="33" t="s">
        <v>289</v>
      </c>
      <c r="AT57" s="33" t="s">
        <v>289</v>
      </c>
      <c r="AU57" s="33" t="s">
        <v>289</v>
      </c>
      <c r="AV57" s="33" t="s">
        <v>289</v>
      </c>
      <c r="AW57" s="33" t="s">
        <v>289</v>
      </c>
      <c r="AX57" s="33" t="s">
        <v>289</v>
      </c>
      <c r="AY57" s="33" t="s">
        <v>289</v>
      </c>
      <c r="AZ57" s="33" t="s">
        <v>289</v>
      </c>
      <c r="BA57" s="33" t="s">
        <v>289</v>
      </c>
      <c r="BB57" s="33" t="s">
        <v>289</v>
      </c>
      <c r="BC57" s="33" t="s">
        <v>289</v>
      </c>
      <c r="BD57" s="33" t="s">
        <v>289</v>
      </c>
      <c r="BE57" s="33" t="s">
        <v>289</v>
      </c>
      <c r="BF57" s="33" t="s">
        <v>289</v>
      </c>
      <c r="BG57" s="33" t="s">
        <v>289</v>
      </c>
      <c r="BH57" s="33" t="s">
        <v>289</v>
      </c>
      <c r="BI57" s="33" t="s">
        <v>289</v>
      </c>
      <c r="BJ57" s="33" t="s">
        <v>289</v>
      </c>
      <c r="BK57" s="33" t="s">
        <v>289</v>
      </c>
      <c r="BL57" s="33" t="s">
        <v>289</v>
      </c>
      <c r="BM57" s="33" t="s">
        <v>289</v>
      </c>
      <c r="BN57" s="33" t="s">
        <v>289</v>
      </c>
      <c r="BO57" s="33" t="s">
        <v>289</v>
      </c>
      <c r="BP57" s="33" t="s">
        <v>289</v>
      </c>
      <c r="BQ57" s="33" t="s">
        <v>289</v>
      </c>
      <c r="BR57" s="33" t="s">
        <v>289</v>
      </c>
      <c r="BS57" s="33" t="s">
        <v>289</v>
      </c>
      <c r="BT57" s="33" t="s">
        <v>289</v>
      </c>
      <c r="BU57" s="33" t="s">
        <v>289</v>
      </c>
      <c r="BV57" s="33" t="s">
        <v>289</v>
      </c>
      <c r="BW57" s="33"/>
      <c r="BX57" s="33"/>
      <c r="BY57" s="33" t="s">
        <v>289</v>
      </c>
      <c r="BZ57" s="33" t="s">
        <v>289</v>
      </c>
      <c r="CA57" s="33" t="s">
        <v>289</v>
      </c>
      <c r="CB57" s="33" t="s">
        <v>289</v>
      </c>
      <c r="CC57" s="33" t="s">
        <v>289</v>
      </c>
      <c r="CD57" s="33" t="s">
        <v>289</v>
      </c>
      <c r="CE57" s="33" t="s">
        <v>289</v>
      </c>
      <c r="CF57" s="33" t="s">
        <v>289</v>
      </c>
      <c r="CG57" s="33" t="s">
        <v>289</v>
      </c>
      <c r="CH57" s="33" t="s">
        <v>289</v>
      </c>
      <c r="CI57" s="33" t="s">
        <v>289</v>
      </c>
      <c r="CJ57" s="33" t="s">
        <v>289</v>
      </c>
      <c r="CK57" s="33" t="s">
        <v>289</v>
      </c>
      <c r="CL57" s="33" t="s">
        <v>289</v>
      </c>
      <c r="CM57" s="33" t="s">
        <v>289</v>
      </c>
      <c r="CN57" s="33" t="s">
        <v>289</v>
      </c>
      <c r="CO57" s="33" t="s">
        <v>289</v>
      </c>
      <c r="CP57" s="33" t="s">
        <v>289</v>
      </c>
      <c r="CQ57" s="33" t="s">
        <v>289</v>
      </c>
      <c r="CR57" s="33" t="s">
        <v>289</v>
      </c>
      <c r="CS57" s="33" t="s">
        <v>289</v>
      </c>
      <c r="CT57" s="33" t="s">
        <v>289</v>
      </c>
      <c r="CU57" s="33" t="s">
        <v>289</v>
      </c>
      <c r="CV57" s="33" t="s">
        <v>289</v>
      </c>
      <c r="CW57" s="33" t="s">
        <v>289</v>
      </c>
      <c r="CX57" s="33" t="s">
        <v>289</v>
      </c>
      <c r="CY57" s="33" t="s">
        <v>289</v>
      </c>
      <c r="CZ57" s="33" t="s">
        <v>289</v>
      </c>
      <c r="DA57" s="33" t="s">
        <v>289</v>
      </c>
      <c r="DB57" s="33" t="s">
        <v>289</v>
      </c>
      <c r="DC57" s="33" t="s">
        <v>289</v>
      </c>
      <c r="DD57" s="33"/>
      <c r="DE57" s="33"/>
      <c r="DF57" s="33" t="s">
        <v>289</v>
      </c>
      <c r="DG57" s="33" t="s">
        <v>289</v>
      </c>
      <c r="DH57" s="33" t="s">
        <v>289</v>
      </c>
      <c r="DI57" s="33" t="s">
        <v>289</v>
      </c>
      <c r="DJ57" s="33" t="s">
        <v>289</v>
      </c>
      <c r="DK57" s="33" t="s">
        <v>289</v>
      </c>
      <c r="DL57" s="33" t="s">
        <v>289</v>
      </c>
      <c r="DM57" s="33" t="s">
        <v>289</v>
      </c>
      <c r="DN57" s="33" t="s">
        <v>289</v>
      </c>
      <c r="DO57" s="33" t="s">
        <v>289</v>
      </c>
      <c r="DP57" s="33" t="s">
        <v>289</v>
      </c>
      <c r="DQ57" s="34" t="s">
        <v>289</v>
      </c>
      <c r="DR57" s="33" t="s">
        <v>289</v>
      </c>
      <c r="DS57" s="33" t="s">
        <v>289</v>
      </c>
      <c r="DT57" s="33" t="s">
        <v>289</v>
      </c>
      <c r="DU57" s="33" t="s">
        <v>289</v>
      </c>
      <c r="DV57" s="33" t="s">
        <v>2454</v>
      </c>
      <c r="DW57" s="33" t="str">
        <f t="shared" si="2"/>
        <v>Achat d'eau ou remplissage en boutique</v>
      </c>
      <c r="DX57" s="33" t="s">
        <v>112</v>
      </c>
      <c r="DY57" s="33" t="s">
        <v>2891</v>
      </c>
      <c r="DZ57" s="33">
        <v>1</v>
      </c>
      <c r="EA57" s="33">
        <v>0</v>
      </c>
      <c r="EB57" s="33">
        <v>0</v>
      </c>
      <c r="EC57" s="33">
        <v>0</v>
      </c>
      <c r="ED57" s="33">
        <v>0</v>
      </c>
      <c r="EE57" s="33">
        <v>0</v>
      </c>
      <c r="EF57" s="33">
        <v>0</v>
      </c>
      <c r="EG57" s="33">
        <v>0</v>
      </c>
      <c r="EH57" s="33">
        <v>0</v>
      </c>
      <c r="EI57" s="33">
        <v>0</v>
      </c>
      <c r="EJ57" s="33" t="s">
        <v>289</v>
      </c>
      <c r="EK57" s="33" t="s">
        <v>2892</v>
      </c>
      <c r="EL57" s="33" t="s">
        <v>2893</v>
      </c>
      <c r="EM57" s="33">
        <v>131</v>
      </c>
    </row>
    <row r="58" spans="1:143" x14ac:dyDescent="0.35">
      <c r="A58" s="33" t="s">
        <v>2416</v>
      </c>
      <c r="B58" s="33" t="s">
        <v>198</v>
      </c>
      <c r="C58" s="33" t="s">
        <v>120</v>
      </c>
      <c r="D58" s="33" t="s">
        <v>122</v>
      </c>
      <c r="E58" s="34" t="s">
        <v>2413</v>
      </c>
      <c r="F58" s="34" t="s">
        <v>2414</v>
      </c>
      <c r="G58" s="33" t="s">
        <v>2361</v>
      </c>
      <c r="H58" s="33">
        <v>6</v>
      </c>
      <c r="I58" s="33" t="s">
        <v>2327</v>
      </c>
      <c r="J58" s="33">
        <v>0</v>
      </c>
      <c r="K58" s="33">
        <v>1</v>
      </c>
      <c r="L58" s="33" t="s">
        <v>176</v>
      </c>
      <c r="M58" s="33" t="s">
        <v>176</v>
      </c>
      <c r="N58" s="33" t="s">
        <v>176</v>
      </c>
      <c r="O58" s="33" t="s">
        <v>176</v>
      </c>
      <c r="P58" s="33" t="s">
        <v>176</v>
      </c>
      <c r="Q58" s="33" t="s">
        <v>176</v>
      </c>
      <c r="R58" s="33" t="s">
        <v>176</v>
      </c>
      <c r="S58" s="33" t="s">
        <v>176</v>
      </c>
      <c r="T58" s="33">
        <v>25</v>
      </c>
      <c r="U58" s="33">
        <v>75</v>
      </c>
      <c r="V58" s="33" t="s">
        <v>176</v>
      </c>
      <c r="W58" s="33">
        <v>25</v>
      </c>
      <c r="X58" s="33">
        <v>63.75</v>
      </c>
      <c r="Y58" s="33" t="s">
        <v>176</v>
      </c>
      <c r="Z58" s="33" t="s">
        <v>176</v>
      </c>
      <c r="AA58" s="33" t="s">
        <v>2328</v>
      </c>
      <c r="AB58" s="33" t="s">
        <v>2350</v>
      </c>
      <c r="AC58" s="33">
        <v>1</v>
      </c>
      <c r="AD58" s="33">
        <v>0</v>
      </c>
      <c r="AE58" s="33">
        <v>0</v>
      </c>
      <c r="AF58" s="33">
        <v>0</v>
      </c>
      <c r="AG58" s="33">
        <v>0</v>
      </c>
      <c r="AH58" s="33">
        <v>0</v>
      </c>
      <c r="AI58" s="33">
        <v>0</v>
      </c>
      <c r="AJ58" s="33">
        <v>0</v>
      </c>
      <c r="AK58" s="33">
        <v>0</v>
      </c>
      <c r="AL58" s="33">
        <v>0</v>
      </c>
      <c r="AM58" s="33" t="s">
        <v>116</v>
      </c>
      <c r="AN58" s="33" t="s">
        <v>2385</v>
      </c>
      <c r="AO58" s="33" t="s">
        <v>289</v>
      </c>
      <c r="AP58" s="33" t="s">
        <v>289</v>
      </c>
      <c r="AQ58" s="33" t="s">
        <v>289</v>
      </c>
      <c r="AR58" s="33" t="s">
        <v>289</v>
      </c>
      <c r="AS58" s="33" t="s">
        <v>289</v>
      </c>
      <c r="AT58" s="33" t="s">
        <v>289</v>
      </c>
      <c r="AU58" s="33" t="s">
        <v>289</v>
      </c>
      <c r="AV58" s="33" t="s">
        <v>289</v>
      </c>
      <c r="AW58" s="33" t="s">
        <v>289</v>
      </c>
      <c r="AX58" s="33" t="s">
        <v>289</v>
      </c>
      <c r="AY58" s="33" t="s">
        <v>289</v>
      </c>
      <c r="AZ58" s="33" t="s">
        <v>289</v>
      </c>
      <c r="BA58" s="33" t="s">
        <v>289</v>
      </c>
      <c r="BB58" s="33" t="s">
        <v>289</v>
      </c>
      <c r="BC58" s="33" t="s">
        <v>289</v>
      </c>
      <c r="BD58" s="33" t="s">
        <v>289</v>
      </c>
      <c r="BE58" s="33" t="s">
        <v>289</v>
      </c>
      <c r="BF58" s="33" t="s">
        <v>289</v>
      </c>
      <c r="BG58" s="33" t="s">
        <v>289</v>
      </c>
      <c r="BH58" s="33" t="s">
        <v>289</v>
      </c>
      <c r="BI58" s="33" t="s">
        <v>289</v>
      </c>
      <c r="BJ58" s="33" t="s">
        <v>289</v>
      </c>
      <c r="BK58" s="33" t="s">
        <v>289</v>
      </c>
      <c r="BL58" s="33" t="s">
        <v>289</v>
      </c>
      <c r="BM58" s="33" t="s">
        <v>289</v>
      </c>
      <c r="BN58" s="33" t="s">
        <v>289</v>
      </c>
      <c r="BO58" s="33" t="s">
        <v>289</v>
      </c>
      <c r="BP58" s="33" t="s">
        <v>289</v>
      </c>
      <c r="BQ58" s="33" t="s">
        <v>289</v>
      </c>
      <c r="BR58" s="33" t="s">
        <v>289</v>
      </c>
      <c r="BS58" s="33" t="s">
        <v>289</v>
      </c>
      <c r="BT58" s="33" t="s">
        <v>289</v>
      </c>
      <c r="BU58" s="33" t="s">
        <v>289</v>
      </c>
      <c r="BV58" s="33" t="s">
        <v>289</v>
      </c>
      <c r="BW58" s="33"/>
      <c r="BX58" s="33"/>
      <c r="BY58" s="33" t="s">
        <v>117</v>
      </c>
      <c r="BZ58" s="33" t="s">
        <v>289</v>
      </c>
      <c r="CA58" s="33" t="s">
        <v>289</v>
      </c>
      <c r="CB58" s="33" t="s">
        <v>289</v>
      </c>
      <c r="CC58" s="33" t="s">
        <v>289</v>
      </c>
      <c r="CD58" s="33" t="s">
        <v>289</v>
      </c>
      <c r="CE58" s="33" t="s">
        <v>289</v>
      </c>
      <c r="CF58" s="33" t="s">
        <v>289</v>
      </c>
      <c r="CG58" s="33" t="s">
        <v>289</v>
      </c>
      <c r="CH58" s="33" t="s">
        <v>289</v>
      </c>
      <c r="CI58" s="33" t="s">
        <v>289</v>
      </c>
      <c r="CJ58" s="33" t="s">
        <v>289</v>
      </c>
      <c r="CK58" s="33" t="s">
        <v>289</v>
      </c>
      <c r="CL58" s="33" t="s">
        <v>289</v>
      </c>
      <c r="CM58" s="33" t="s">
        <v>289</v>
      </c>
      <c r="CN58" s="33" t="s">
        <v>289</v>
      </c>
      <c r="CO58" s="33" t="s">
        <v>289</v>
      </c>
      <c r="CP58" s="33" t="s">
        <v>289</v>
      </c>
      <c r="CQ58" s="33" t="s">
        <v>289</v>
      </c>
      <c r="CR58" s="33" t="s">
        <v>289</v>
      </c>
      <c r="CS58" s="33" t="s">
        <v>289</v>
      </c>
      <c r="CT58" s="33" t="s">
        <v>289</v>
      </c>
      <c r="CU58" s="33" t="s">
        <v>289</v>
      </c>
      <c r="CV58" s="33" t="s">
        <v>289</v>
      </c>
      <c r="CW58" s="33" t="s">
        <v>289</v>
      </c>
      <c r="CX58" s="33" t="s">
        <v>289</v>
      </c>
      <c r="CY58" s="33" t="s">
        <v>289</v>
      </c>
      <c r="CZ58" s="33" t="s">
        <v>289</v>
      </c>
      <c r="DA58" s="33" t="s">
        <v>112</v>
      </c>
      <c r="DB58" s="33" t="s">
        <v>120</v>
      </c>
      <c r="DC58" s="33" t="s">
        <v>122</v>
      </c>
      <c r="DD58" s="33" t="str">
        <f>IF(DB58=C58,"Oui","Non")</f>
        <v>Oui</v>
      </c>
      <c r="DE58" s="33" t="str">
        <f>IF(DC58=D58,"Oui","Non")</f>
        <v>Oui</v>
      </c>
      <c r="DF58" s="33" t="s">
        <v>117</v>
      </c>
      <c r="DG58" s="33" t="s">
        <v>117</v>
      </c>
      <c r="DH58" s="33" t="s">
        <v>289</v>
      </c>
      <c r="DI58" s="33" t="s">
        <v>289</v>
      </c>
      <c r="DJ58" s="33" t="s">
        <v>289</v>
      </c>
      <c r="DK58" s="33" t="s">
        <v>289</v>
      </c>
      <c r="DL58" s="33" t="s">
        <v>289</v>
      </c>
      <c r="DM58" s="33" t="s">
        <v>289</v>
      </c>
      <c r="DN58" s="33" t="s">
        <v>289</v>
      </c>
      <c r="DO58" s="33" t="s">
        <v>289</v>
      </c>
      <c r="DP58" s="33" t="s">
        <v>140</v>
      </c>
      <c r="DQ58" s="34" t="s">
        <v>112</v>
      </c>
      <c r="DR58" s="33" t="s">
        <v>140</v>
      </c>
      <c r="DS58" s="33" t="s">
        <v>140</v>
      </c>
      <c r="DT58" s="33" t="s">
        <v>289</v>
      </c>
      <c r="DU58" s="33" t="s">
        <v>140</v>
      </c>
      <c r="DV58" s="33" t="s">
        <v>289</v>
      </c>
      <c r="DW58" s="33" t="str">
        <f t="shared" si="2"/>
        <v/>
      </c>
      <c r="DX58" s="33" t="s">
        <v>289</v>
      </c>
      <c r="DY58" s="33" t="s">
        <v>289</v>
      </c>
      <c r="DZ58" s="33" t="s">
        <v>289</v>
      </c>
      <c r="EA58" s="33" t="s">
        <v>289</v>
      </c>
      <c r="EB58" s="33" t="s">
        <v>289</v>
      </c>
      <c r="EC58" s="33" t="s">
        <v>289</v>
      </c>
      <c r="ED58" s="33" t="s">
        <v>289</v>
      </c>
      <c r="EE58" s="33" t="s">
        <v>289</v>
      </c>
      <c r="EF58" s="33" t="s">
        <v>289</v>
      </c>
      <c r="EG58" s="33" t="s">
        <v>289</v>
      </c>
      <c r="EH58" s="33" t="s">
        <v>289</v>
      </c>
      <c r="EI58" s="33" t="s">
        <v>289</v>
      </c>
      <c r="EJ58" s="33" t="s">
        <v>289</v>
      </c>
      <c r="EK58" s="33" t="s">
        <v>289</v>
      </c>
      <c r="EL58" s="33" t="s">
        <v>2416</v>
      </c>
      <c r="EM58" s="33">
        <v>55</v>
      </c>
    </row>
    <row r="59" spans="1:143" x14ac:dyDescent="0.35">
      <c r="A59" s="33" t="s">
        <v>2440</v>
      </c>
      <c r="B59" s="33" t="s">
        <v>198</v>
      </c>
      <c r="C59" s="33" t="s">
        <v>120</v>
      </c>
      <c r="D59" s="33" t="s">
        <v>122</v>
      </c>
      <c r="E59" s="34" t="e">
        <f>GETPIVOTDATA("Espèces (gourdes)",$A$13,"MILIEU","Milieu rural")/Processed_Data!I12</f>
        <v>#REF!</v>
      </c>
      <c r="F59" s="34" t="s">
        <v>2414</v>
      </c>
      <c r="G59" s="33" t="s">
        <v>2361</v>
      </c>
      <c r="H59" s="33">
        <v>6</v>
      </c>
      <c r="I59" s="33" t="s">
        <v>2327</v>
      </c>
      <c r="J59" s="33">
        <v>1</v>
      </c>
      <c r="K59" s="33">
        <v>0</v>
      </c>
      <c r="L59" s="33">
        <v>75</v>
      </c>
      <c r="M59" s="33">
        <v>96.153846153846104</v>
      </c>
      <c r="N59" s="33">
        <v>86.956521739130395</v>
      </c>
      <c r="O59" s="33">
        <v>68.965517241379303</v>
      </c>
      <c r="P59" s="33">
        <v>166.666666666666</v>
      </c>
      <c r="Q59" s="33">
        <v>187.5</v>
      </c>
      <c r="R59" s="33">
        <v>550</v>
      </c>
      <c r="S59" s="33" t="s">
        <v>176</v>
      </c>
      <c r="T59" s="33" t="s">
        <v>176</v>
      </c>
      <c r="U59" s="33" t="s">
        <v>176</v>
      </c>
      <c r="V59" s="33" t="s">
        <v>176</v>
      </c>
      <c r="W59" s="33" t="s">
        <v>176</v>
      </c>
      <c r="X59" s="33" t="s">
        <v>176</v>
      </c>
      <c r="Y59" s="33" t="s">
        <v>176</v>
      </c>
      <c r="Z59" s="33" t="s">
        <v>176</v>
      </c>
      <c r="AA59" s="33" t="s">
        <v>2328</v>
      </c>
      <c r="AB59" s="33" t="s">
        <v>2350</v>
      </c>
      <c r="AC59" s="33">
        <v>1</v>
      </c>
      <c r="AD59" s="33">
        <v>0</v>
      </c>
      <c r="AE59" s="33">
        <v>0</v>
      </c>
      <c r="AF59" s="33">
        <v>0</v>
      </c>
      <c r="AG59" s="33">
        <v>0</v>
      </c>
      <c r="AH59" s="33">
        <v>0</v>
      </c>
      <c r="AI59" s="33">
        <v>0</v>
      </c>
      <c r="AJ59" s="33">
        <v>0</v>
      </c>
      <c r="AK59" s="33">
        <v>0</v>
      </c>
      <c r="AL59" s="33">
        <v>0</v>
      </c>
      <c r="AM59" s="33" t="s">
        <v>116</v>
      </c>
      <c r="AN59" s="33" t="s">
        <v>151</v>
      </c>
      <c r="AO59" s="33" t="s">
        <v>112</v>
      </c>
      <c r="AP59" s="33" t="s">
        <v>174</v>
      </c>
      <c r="AQ59" s="33">
        <v>0</v>
      </c>
      <c r="AR59" s="33">
        <v>0</v>
      </c>
      <c r="AS59" s="33">
        <v>0</v>
      </c>
      <c r="AT59" s="33">
        <v>0</v>
      </c>
      <c r="AU59" s="33">
        <v>0</v>
      </c>
      <c r="AV59" s="33">
        <v>0</v>
      </c>
      <c r="AW59" s="33">
        <v>0</v>
      </c>
      <c r="AX59" s="33">
        <v>0</v>
      </c>
      <c r="AY59" s="33">
        <v>0</v>
      </c>
      <c r="AZ59" s="33">
        <v>0</v>
      </c>
      <c r="BA59" s="33">
        <v>1</v>
      </c>
      <c r="BB59" s="33">
        <v>0</v>
      </c>
      <c r="BC59" s="33">
        <v>0</v>
      </c>
      <c r="BD59" s="33">
        <v>0</v>
      </c>
      <c r="BE59" s="33">
        <v>0</v>
      </c>
      <c r="BF59" s="33">
        <v>0</v>
      </c>
      <c r="BG59" s="33">
        <v>0</v>
      </c>
      <c r="BH59" s="33" t="s">
        <v>289</v>
      </c>
      <c r="BI59" s="33" t="s">
        <v>2439</v>
      </c>
      <c r="BJ59" s="33">
        <v>1</v>
      </c>
      <c r="BK59" s="33">
        <v>1</v>
      </c>
      <c r="BL59" s="33">
        <v>1</v>
      </c>
      <c r="BM59" s="33">
        <v>1</v>
      </c>
      <c r="BN59" s="33">
        <v>1</v>
      </c>
      <c r="BO59" s="33">
        <v>1</v>
      </c>
      <c r="BP59" s="33">
        <v>1</v>
      </c>
      <c r="BQ59" s="33">
        <v>0</v>
      </c>
      <c r="BR59" s="33" t="s">
        <v>112</v>
      </c>
      <c r="BS59" s="33" t="s">
        <v>126</v>
      </c>
      <c r="BT59" s="33" t="s">
        <v>127</v>
      </c>
      <c r="BU59" s="33" t="s">
        <v>117</v>
      </c>
      <c r="BV59" s="33" t="s">
        <v>112</v>
      </c>
      <c r="BW59" s="33" t="str">
        <f>IF(BS59=C59,"Oui","Non")</f>
        <v>Non</v>
      </c>
      <c r="BX59" s="33" t="str">
        <f>IF(BT59=D59,"Oui","Non")</f>
        <v>Non</v>
      </c>
      <c r="BY59" s="33" t="s">
        <v>289</v>
      </c>
      <c r="BZ59" s="33" t="s">
        <v>289</v>
      </c>
      <c r="CA59" s="33" t="s">
        <v>289</v>
      </c>
      <c r="CB59" s="33" t="s">
        <v>289</v>
      </c>
      <c r="CC59" s="33" t="s">
        <v>289</v>
      </c>
      <c r="CD59" s="33" t="s">
        <v>289</v>
      </c>
      <c r="CE59" s="33" t="s">
        <v>289</v>
      </c>
      <c r="CF59" s="33" t="s">
        <v>289</v>
      </c>
      <c r="CG59" s="33" t="s">
        <v>289</v>
      </c>
      <c r="CH59" s="33" t="s">
        <v>289</v>
      </c>
      <c r="CI59" s="33" t="s">
        <v>289</v>
      </c>
      <c r="CJ59" s="33" t="s">
        <v>289</v>
      </c>
      <c r="CK59" s="33" t="s">
        <v>289</v>
      </c>
      <c r="CL59" s="33" t="s">
        <v>289</v>
      </c>
      <c r="CM59" s="33" t="s">
        <v>289</v>
      </c>
      <c r="CN59" s="33" t="s">
        <v>289</v>
      </c>
      <c r="CO59" s="33" t="s">
        <v>289</v>
      </c>
      <c r="CP59" s="33" t="s">
        <v>289</v>
      </c>
      <c r="CQ59" s="33" t="s">
        <v>289</v>
      </c>
      <c r="CR59" s="33" t="s">
        <v>289</v>
      </c>
      <c r="CS59" s="33" t="s">
        <v>289</v>
      </c>
      <c r="CT59" s="33" t="s">
        <v>289</v>
      </c>
      <c r="CU59" s="33" t="s">
        <v>289</v>
      </c>
      <c r="CV59" s="33" t="s">
        <v>289</v>
      </c>
      <c r="CW59" s="33" t="s">
        <v>289</v>
      </c>
      <c r="CX59" s="33" t="s">
        <v>289</v>
      </c>
      <c r="CY59" s="33" t="s">
        <v>289</v>
      </c>
      <c r="CZ59" s="33" t="s">
        <v>289</v>
      </c>
      <c r="DA59" s="33" t="s">
        <v>289</v>
      </c>
      <c r="DB59" s="33" t="s">
        <v>289</v>
      </c>
      <c r="DC59" s="33" t="s">
        <v>289</v>
      </c>
      <c r="DD59" s="33"/>
      <c r="DE59" s="33"/>
      <c r="DF59" s="33" t="s">
        <v>289</v>
      </c>
      <c r="DG59" s="33" t="s">
        <v>289</v>
      </c>
      <c r="DH59" s="33" t="s">
        <v>112</v>
      </c>
      <c r="DI59" s="33" t="s">
        <v>112</v>
      </c>
      <c r="DJ59" s="33" t="s">
        <v>112</v>
      </c>
      <c r="DK59" s="33" t="s">
        <v>112</v>
      </c>
      <c r="DL59" s="33" t="s">
        <v>112</v>
      </c>
      <c r="DM59" s="33" t="s">
        <v>112</v>
      </c>
      <c r="DN59" s="33" t="s">
        <v>112</v>
      </c>
      <c r="DO59" s="33" t="s">
        <v>289</v>
      </c>
      <c r="DP59" s="33" t="s">
        <v>289</v>
      </c>
      <c r="DQ59" s="34" t="s">
        <v>289</v>
      </c>
      <c r="DR59" s="33" t="s">
        <v>289</v>
      </c>
      <c r="DS59" s="33" t="s">
        <v>289</v>
      </c>
      <c r="DT59" s="33" t="s">
        <v>289</v>
      </c>
      <c r="DU59" s="33" t="s">
        <v>289</v>
      </c>
      <c r="DV59" s="33" t="s">
        <v>289</v>
      </c>
      <c r="DW59" s="33" t="str">
        <f t="shared" si="2"/>
        <v/>
      </c>
      <c r="DX59" s="33" t="s">
        <v>289</v>
      </c>
      <c r="DY59" s="33" t="s">
        <v>289</v>
      </c>
      <c r="DZ59" s="33" t="s">
        <v>289</v>
      </c>
      <c r="EA59" s="33" t="s">
        <v>289</v>
      </c>
      <c r="EB59" s="33" t="s">
        <v>289</v>
      </c>
      <c r="EC59" s="33" t="s">
        <v>289</v>
      </c>
      <c r="ED59" s="33" t="s">
        <v>289</v>
      </c>
      <c r="EE59" s="33" t="s">
        <v>289</v>
      </c>
      <c r="EF59" s="33" t="s">
        <v>289</v>
      </c>
      <c r="EG59" s="33" t="s">
        <v>289</v>
      </c>
      <c r="EH59" s="33" t="s">
        <v>289</v>
      </c>
      <c r="EI59" s="33" t="s">
        <v>289</v>
      </c>
      <c r="EJ59" s="33" t="s">
        <v>289</v>
      </c>
      <c r="EK59" s="33" t="s">
        <v>289</v>
      </c>
      <c r="EL59" s="33" t="s">
        <v>2440</v>
      </c>
      <c r="EM59" s="33">
        <v>48</v>
      </c>
    </row>
    <row r="60" spans="1:143" x14ac:dyDescent="0.35">
      <c r="A60" s="33" t="s">
        <v>2459</v>
      </c>
      <c r="B60" s="33" t="s">
        <v>198</v>
      </c>
      <c r="C60" s="33" t="s">
        <v>120</v>
      </c>
      <c r="D60" s="33" t="s">
        <v>122</v>
      </c>
      <c r="E60" s="34" t="s">
        <v>2413</v>
      </c>
      <c r="F60" s="34" t="s">
        <v>2414</v>
      </c>
      <c r="G60" s="33" t="s">
        <v>2361</v>
      </c>
      <c r="H60" s="33">
        <v>6</v>
      </c>
      <c r="I60" s="33" t="s">
        <v>2452</v>
      </c>
      <c r="J60" s="33" t="s">
        <v>289</v>
      </c>
      <c r="K60" s="33" t="s">
        <v>289</v>
      </c>
      <c r="L60" s="33" t="s">
        <v>176</v>
      </c>
      <c r="M60" s="33" t="s">
        <v>176</v>
      </c>
      <c r="N60" s="33" t="s">
        <v>176</v>
      </c>
      <c r="O60" s="33" t="s">
        <v>176</v>
      </c>
      <c r="P60" s="33" t="s">
        <v>176</v>
      </c>
      <c r="Q60" s="33" t="s">
        <v>176</v>
      </c>
      <c r="R60" s="33" t="s">
        <v>176</v>
      </c>
      <c r="S60" s="33" t="s">
        <v>176</v>
      </c>
      <c r="T60" s="33" t="s">
        <v>176</v>
      </c>
      <c r="U60" s="33" t="s">
        <v>176</v>
      </c>
      <c r="V60" s="33" t="s">
        <v>176</v>
      </c>
      <c r="W60" s="33" t="s">
        <v>176</v>
      </c>
      <c r="X60" s="33" t="s">
        <v>176</v>
      </c>
      <c r="Y60" s="33" t="s">
        <v>176</v>
      </c>
      <c r="Z60" s="33">
        <v>25</v>
      </c>
      <c r="AA60" s="33" t="s">
        <v>2340</v>
      </c>
      <c r="AB60" s="33" t="s">
        <v>289</v>
      </c>
      <c r="AC60" s="33" t="s">
        <v>289</v>
      </c>
      <c r="AD60" s="33" t="s">
        <v>289</v>
      </c>
      <c r="AE60" s="33" t="s">
        <v>289</v>
      </c>
      <c r="AF60" s="33" t="s">
        <v>289</v>
      </c>
      <c r="AG60" s="33" t="s">
        <v>289</v>
      </c>
      <c r="AH60" s="33" t="s">
        <v>289</v>
      </c>
      <c r="AI60" s="33" t="s">
        <v>289</v>
      </c>
      <c r="AJ60" s="33" t="s">
        <v>289</v>
      </c>
      <c r="AK60" s="33" t="s">
        <v>289</v>
      </c>
      <c r="AL60" s="33" t="s">
        <v>289</v>
      </c>
      <c r="AM60" s="33" t="s">
        <v>289</v>
      </c>
      <c r="AN60" s="33" t="s">
        <v>289</v>
      </c>
      <c r="AO60" s="33" t="s">
        <v>289</v>
      </c>
      <c r="AP60" s="33" t="s">
        <v>289</v>
      </c>
      <c r="AQ60" s="33" t="s">
        <v>289</v>
      </c>
      <c r="AR60" s="33" t="s">
        <v>289</v>
      </c>
      <c r="AS60" s="33" t="s">
        <v>289</v>
      </c>
      <c r="AT60" s="33" t="s">
        <v>289</v>
      </c>
      <c r="AU60" s="33" t="s">
        <v>289</v>
      </c>
      <c r="AV60" s="33" t="s">
        <v>289</v>
      </c>
      <c r="AW60" s="33" t="s">
        <v>289</v>
      </c>
      <c r="AX60" s="33" t="s">
        <v>289</v>
      </c>
      <c r="AY60" s="33" t="s">
        <v>289</v>
      </c>
      <c r="AZ60" s="33" t="s">
        <v>289</v>
      </c>
      <c r="BA60" s="33" t="s">
        <v>289</v>
      </c>
      <c r="BB60" s="33" t="s">
        <v>289</v>
      </c>
      <c r="BC60" s="33" t="s">
        <v>289</v>
      </c>
      <c r="BD60" s="33" t="s">
        <v>289</v>
      </c>
      <c r="BE60" s="33" t="s">
        <v>289</v>
      </c>
      <c r="BF60" s="33" t="s">
        <v>289</v>
      </c>
      <c r="BG60" s="33" t="s">
        <v>289</v>
      </c>
      <c r="BH60" s="33" t="s">
        <v>289</v>
      </c>
      <c r="BI60" s="33" t="s">
        <v>289</v>
      </c>
      <c r="BJ60" s="33" t="s">
        <v>289</v>
      </c>
      <c r="BK60" s="33" t="s">
        <v>289</v>
      </c>
      <c r="BL60" s="33" t="s">
        <v>289</v>
      </c>
      <c r="BM60" s="33" t="s">
        <v>289</v>
      </c>
      <c r="BN60" s="33" t="s">
        <v>289</v>
      </c>
      <c r="BO60" s="33" t="s">
        <v>289</v>
      </c>
      <c r="BP60" s="33" t="s">
        <v>289</v>
      </c>
      <c r="BQ60" s="33" t="s">
        <v>289</v>
      </c>
      <c r="BR60" s="33" t="s">
        <v>289</v>
      </c>
      <c r="BS60" s="33" t="s">
        <v>289</v>
      </c>
      <c r="BT60" s="33" t="s">
        <v>289</v>
      </c>
      <c r="BU60" s="33" t="s">
        <v>289</v>
      </c>
      <c r="BV60" s="33" t="s">
        <v>289</v>
      </c>
      <c r="BW60" s="33"/>
      <c r="BX60" s="33"/>
      <c r="BY60" s="33" t="s">
        <v>289</v>
      </c>
      <c r="BZ60" s="33" t="s">
        <v>289</v>
      </c>
      <c r="CA60" s="33" t="s">
        <v>289</v>
      </c>
      <c r="CB60" s="33" t="s">
        <v>289</v>
      </c>
      <c r="CC60" s="33" t="s">
        <v>289</v>
      </c>
      <c r="CD60" s="33" t="s">
        <v>289</v>
      </c>
      <c r="CE60" s="33" t="s">
        <v>289</v>
      </c>
      <c r="CF60" s="33" t="s">
        <v>289</v>
      </c>
      <c r="CG60" s="33" t="s">
        <v>289</v>
      </c>
      <c r="CH60" s="33" t="s">
        <v>289</v>
      </c>
      <c r="CI60" s="33" t="s">
        <v>289</v>
      </c>
      <c r="CJ60" s="33" t="s">
        <v>289</v>
      </c>
      <c r="CK60" s="33" t="s">
        <v>289</v>
      </c>
      <c r="CL60" s="33" t="s">
        <v>289</v>
      </c>
      <c r="CM60" s="33" t="s">
        <v>289</v>
      </c>
      <c r="CN60" s="33" t="s">
        <v>289</v>
      </c>
      <c r="CO60" s="33" t="s">
        <v>289</v>
      </c>
      <c r="CP60" s="33" t="s">
        <v>289</v>
      </c>
      <c r="CQ60" s="33" t="s">
        <v>289</v>
      </c>
      <c r="CR60" s="33" t="s">
        <v>289</v>
      </c>
      <c r="CS60" s="33" t="s">
        <v>289</v>
      </c>
      <c r="CT60" s="33" t="s">
        <v>289</v>
      </c>
      <c r="CU60" s="33" t="s">
        <v>289</v>
      </c>
      <c r="CV60" s="33" t="s">
        <v>289</v>
      </c>
      <c r="CW60" s="33" t="s">
        <v>289</v>
      </c>
      <c r="CX60" s="33" t="s">
        <v>289</v>
      </c>
      <c r="CY60" s="33" t="s">
        <v>289</v>
      </c>
      <c r="CZ60" s="33" t="s">
        <v>289</v>
      </c>
      <c r="DA60" s="33" t="s">
        <v>289</v>
      </c>
      <c r="DB60" s="33" t="s">
        <v>289</v>
      </c>
      <c r="DC60" s="33" t="s">
        <v>289</v>
      </c>
      <c r="DD60" s="33"/>
      <c r="DE60" s="33"/>
      <c r="DF60" s="33" t="s">
        <v>289</v>
      </c>
      <c r="DG60" s="33" t="s">
        <v>289</v>
      </c>
      <c r="DH60" s="33" t="s">
        <v>289</v>
      </c>
      <c r="DI60" s="33" t="s">
        <v>289</v>
      </c>
      <c r="DJ60" s="33" t="s">
        <v>289</v>
      </c>
      <c r="DK60" s="33" t="s">
        <v>289</v>
      </c>
      <c r="DL60" s="33" t="s">
        <v>289</v>
      </c>
      <c r="DM60" s="33" t="s">
        <v>289</v>
      </c>
      <c r="DN60" s="33" t="s">
        <v>289</v>
      </c>
      <c r="DO60" s="33" t="s">
        <v>289</v>
      </c>
      <c r="DP60" s="33" t="s">
        <v>289</v>
      </c>
      <c r="DQ60" s="34" t="s">
        <v>289</v>
      </c>
      <c r="DR60" s="33" t="s">
        <v>289</v>
      </c>
      <c r="DS60" s="33" t="s">
        <v>289</v>
      </c>
      <c r="DT60" s="33" t="s">
        <v>289</v>
      </c>
      <c r="DU60" s="33" t="s">
        <v>289</v>
      </c>
      <c r="DV60" s="33" t="s">
        <v>2454</v>
      </c>
      <c r="DW60" s="33" t="str">
        <f t="shared" si="2"/>
        <v>Achat d'eau ou remplissage en boutique</v>
      </c>
      <c r="DX60" s="33" t="s">
        <v>117</v>
      </c>
      <c r="DY60" s="33" t="s">
        <v>289</v>
      </c>
      <c r="DZ60" s="33" t="s">
        <v>289</v>
      </c>
      <c r="EA60" s="33" t="s">
        <v>289</v>
      </c>
      <c r="EB60" s="33" t="s">
        <v>289</v>
      </c>
      <c r="EC60" s="33" t="s">
        <v>289</v>
      </c>
      <c r="ED60" s="33" t="s">
        <v>289</v>
      </c>
      <c r="EE60" s="33" t="s">
        <v>289</v>
      </c>
      <c r="EF60" s="33" t="s">
        <v>289</v>
      </c>
      <c r="EG60" s="33" t="s">
        <v>289</v>
      </c>
      <c r="EH60" s="33" t="s">
        <v>289</v>
      </c>
      <c r="EI60" s="33" t="s">
        <v>289</v>
      </c>
      <c r="EJ60" s="33" t="s">
        <v>289</v>
      </c>
      <c r="EK60" s="33" t="s">
        <v>289</v>
      </c>
      <c r="EL60" s="33" t="s">
        <v>2459</v>
      </c>
      <c r="EM60" s="33">
        <v>41</v>
      </c>
    </row>
    <row r="61" spans="1:143" x14ac:dyDescent="0.35">
      <c r="A61" s="33" t="s">
        <v>2463</v>
      </c>
      <c r="B61" s="33" t="s">
        <v>198</v>
      </c>
      <c r="C61" s="33" t="s">
        <v>120</v>
      </c>
      <c r="D61" s="33" t="s">
        <v>122</v>
      </c>
      <c r="E61" s="34" t="s">
        <v>2413</v>
      </c>
      <c r="F61" s="34" t="s">
        <v>2414</v>
      </c>
      <c r="G61" s="33" t="s">
        <v>2361</v>
      </c>
      <c r="H61" s="33">
        <v>6</v>
      </c>
      <c r="I61" s="33" t="s">
        <v>2452</v>
      </c>
      <c r="J61" s="33" t="s">
        <v>289</v>
      </c>
      <c r="K61" s="33" t="s">
        <v>289</v>
      </c>
      <c r="L61" s="33" t="s">
        <v>176</v>
      </c>
      <c r="M61" s="33" t="s">
        <v>176</v>
      </c>
      <c r="N61" s="33" t="s">
        <v>176</v>
      </c>
      <c r="O61" s="33" t="s">
        <v>176</v>
      </c>
      <c r="P61" s="33" t="s">
        <v>176</v>
      </c>
      <c r="Q61" s="33" t="s">
        <v>176</v>
      </c>
      <c r="R61" s="33" t="s">
        <v>176</v>
      </c>
      <c r="S61" s="33" t="s">
        <v>176</v>
      </c>
      <c r="T61" s="33" t="s">
        <v>176</v>
      </c>
      <c r="U61" s="33" t="s">
        <v>176</v>
      </c>
      <c r="V61" s="33" t="s">
        <v>176</v>
      </c>
      <c r="W61" s="33" t="s">
        <v>176</v>
      </c>
      <c r="X61" s="33" t="s">
        <v>176</v>
      </c>
      <c r="Y61" s="33" t="s">
        <v>176</v>
      </c>
      <c r="Z61" s="33">
        <v>50</v>
      </c>
      <c r="AA61" s="33" t="s">
        <v>2340</v>
      </c>
      <c r="AB61" s="33" t="s">
        <v>289</v>
      </c>
      <c r="AC61" s="33" t="s">
        <v>289</v>
      </c>
      <c r="AD61" s="33" t="s">
        <v>289</v>
      </c>
      <c r="AE61" s="33" t="s">
        <v>289</v>
      </c>
      <c r="AF61" s="33" t="s">
        <v>289</v>
      </c>
      <c r="AG61" s="33" t="s">
        <v>289</v>
      </c>
      <c r="AH61" s="33" t="s">
        <v>289</v>
      </c>
      <c r="AI61" s="33" t="s">
        <v>289</v>
      </c>
      <c r="AJ61" s="33" t="s">
        <v>289</v>
      </c>
      <c r="AK61" s="33" t="s">
        <v>289</v>
      </c>
      <c r="AL61" s="33" t="s">
        <v>289</v>
      </c>
      <c r="AM61" s="33" t="s">
        <v>289</v>
      </c>
      <c r="AN61" s="33" t="s">
        <v>289</v>
      </c>
      <c r="AO61" s="33" t="s">
        <v>289</v>
      </c>
      <c r="AP61" s="33" t="s">
        <v>289</v>
      </c>
      <c r="AQ61" s="33" t="s">
        <v>289</v>
      </c>
      <c r="AR61" s="33" t="s">
        <v>289</v>
      </c>
      <c r="AS61" s="33" t="s">
        <v>289</v>
      </c>
      <c r="AT61" s="33" t="s">
        <v>289</v>
      </c>
      <c r="AU61" s="33" t="s">
        <v>289</v>
      </c>
      <c r="AV61" s="33" t="s">
        <v>289</v>
      </c>
      <c r="AW61" s="33" t="s">
        <v>289</v>
      </c>
      <c r="AX61" s="33" t="s">
        <v>289</v>
      </c>
      <c r="AY61" s="33" t="s">
        <v>289</v>
      </c>
      <c r="AZ61" s="33" t="s">
        <v>289</v>
      </c>
      <c r="BA61" s="33" t="s">
        <v>289</v>
      </c>
      <c r="BB61" s="33" t="s">
        <v>289</v>
      </c>
      <c r="BC61" s="33" t="s">
        <v>289</v>
      </c>
      <c r="BD61" s="33" t="s">
        <v>289</v>
      </c>
      <c r="BE61" s="33" t="s">
        <v>289</v>
      </c>
      <c r="BF61" s="33" t="s">
        <v>289</v>
      </c>
      <c r="BG61" s="33" t="s">
        <v>289</v>
      </c>
      <c r="BH61" s="33" t="s">
        <v>289</v>
      </c>
      <c r="BI61" s="33" t="s">
        <v>289</v>
      </c>
      <c r="BJ61" s="33" t="s">
        <v>289</v>
      </c>
      <c r="BK61" s="33" t="s">
        <v>289</v>
      </c>
      <c r="BL61" s="33" t="s">
        <v>289</v>
      </c>
      <c r="BM61" s="33" t="s">
        <v>289</v>
      </c>
      <c r="BN61" s="33" t="s">
        <v>289</v>
      </c>
      <c r="BO61" s="33" t="s">
        <v>289</v>
      </c>
      <c r="BP61" s="33" t="s">
        <v>289</v>
      </c>
      <c r="BQ61" s="33" t="s">
        <v>289</v>
      </c>
      <c r="BR61" s="33" t="s">
        <v>289</v>
      </c>
      <c r="BS61" s="33" t="s">
        <v>289</v>
      </c>
      <c r="BT61" s="33" t="s">
        <v>289</v>
      </c>
      <c r="BU61" s="33" t="s">
        <v>289</v>
      </c>
      <c r="BV61" s="33" t="s">
        <v>289</v>
      </c>
      <c r="BW61" s="33"/>
      <c r="BX61" s="33"/>
      <c r="BY61" s="33" t="s">
        <v>289</v>
      </c>
      <c r="BZ61" s="33" t="s">
        <v>289</v>
      </c>
      <c r="CA61" s="33" t="s">
        <v>289</v>
      </c>
      <c r="CB61" s="33" t="s">
        <v>289</v>
      </c>
      <c r="CC61" s="33" t="s">
        <v>289</v>
      </c>
      <c r="CD61" s="33" t="s">
        <v>289</v>
      </c>
      <c r="CE61" s="33" t="s">
        <v>289</v>
      </c>
      <c r="CF61" s="33" t="s">
        <v>289</v>
      </c>
      <c r="CG61" s="33" t="s">
        <v>289</v>
      </c>
      <c r="CH61" s="33" t="s">
        <v>289</v>
      </c>
      <c r="CI61" s="33" t="s">
        <v>289</v>
      </c>
      <c r="CJ61" s="33" t="s">
        <v>289</v>
      </c>
      <c r="CK61" s="33" t="s">
        <v>289</v>
      </c>
      <c r="CL61" s="33" t="s">
        <v>289</v>
      </c>
      <c r="CM61" s="33" t="s">
        <v>289</v>
      </c>
      <c r="CN61" s="33" t="s">
        <v>289</v>
      </c>
      <c r="CO61" s="33" t="s">
        <v>289</v>
      </c>
      <c r="CP61" s="33" t="s">
        <v>289</v>
      </c>
      <c r="CQ61" s="33" t="s">
        <v>289</v>
      </c>
      <c r="CR61" s="33" t="s">
        <v>289</v>
      </c>
      <c r="CS61" s="33" t="s">
        <v>289</v>
      </c>
      <c r="CT61" s="33" t="s">
        <v>289</v>
      </c>
      <c r="CU61" s="33" t="s">
        <v>289</v>
      </c>
      <c r="CV61" s="33" t="s">
        <v>289</v>
      </c>
      <c r="CW61" s="33" t="s">
        <v>289</v>
      </c>
      <c r="CX61" s="33" t="s">
        <v>289</v>
      </c>
      <c r="CY61" s="33" t="s">
        <v>289</v>
      </c>
      <c r="CZ61" s="33" t="s">
        <v>289</v>
      </c>
      <c r="DA61" s="33" t="s">
        <v>289</v>
      </c>
      <c r="DB61" s="33" t="s">
        <v>289</v>
      </c>
      <c r="DC61" s="33" t="s">
        <v>289</v>
      </c>
      <c r="DD61" s="33"/>
      <c r="DE61" s="33"/>
      <c r="DF61" s="33" t="s">
        <v>289</v>
      </c>
      <c r="DG61" s="33" t="s">
        <v>289</v>
      </c>
      <c r="DH61" s="33" t="s">
        <v>289</v>
      </c>
      <c r="DI61" s="33" t="s">
        <v>289</v>
      </c>
      <c r="DJ61" s="33" t="s">
        <v>289</v>
      </c>
      <c r="DK61" s="33" t="s">
        <v>289</v>
      </c>
      <c r="DL61" s="33" t="s">
        <v>289</v>
      </c>
      <c r="DM61" s="33" t="s">
        <v>289</v>
      </c>
      <c r="DN61" s="33" t="s">
        <v>289</v>
      </c>
      <c r="DO61" s="33" t="s">
        <v>289</v>
      </c>
      <c r="DP61" s="33" t="s">
        <v>289</v>
      </c>
      <c r="DQ61" s="34" t="s">
        <v>289</v>
      </c>
      <c r="DR61" s="33" t="s">
        <v>289</v>
      </c>
      <c r="DS61" s="33" t="s">
        <v>289</v>
      </c>
      <c r="DT61" s="33" t="s">
        <v>289</v>
      </c>
      <c r="DU61" s="33" t="s">
        <v>289</v>
      </c>
      <c r="DV61" s="33" t="s">
        <v>2454</v>
      </c>
      <c r="DW61" s="33" t="str">
        <f t="shared" si="2"/>
        <v>Achat d'eau ou remplissage en boutique</v>
      </c>
      <c r="DX61" s="33" t="s">
        <v>117</v>
      </c>
      <c r="DY61" s="33" t="s">
        <v>289</v>
      </c>
      <c r="DZ61" s="33" t="s">
        <v>289</v>
      </c>
      <c r="EA61" s="33" t="s">
        <v>289</v>
      </c>
      <c r="EB61" s="33" t="s">
        <v>289</v>
      </c>
      <c r="EC61" s="33" t="s">
        <v>289</v>
      </c>
      <c r="ED61" s="33" t="s">
        <v>289</v>
      </c>
      <c r="EE61" s="33" t="s">
        <v>289</v>
      </c>
      <c r="EF61" s="33" t="s">
        <v>289</v>
      </c>
      <c r="EG61" s="33" t="s">
        <v>289</v>
      </c>
      <c r="EH61" s="33" t="s">
        <v>289</v>
      </c>
      <c r="EI61" s="33" t="s">
        <v>289</v>
      </c>
      <c r="EJ61" s="33" t="s">
        <v>289</v>
      </c>
      <c r="EK61" s="33" t="s">
        <v>289</v>
      </c>
      <c r="EL61" s="33" t="s">
        <v>2463</v>
      </c>
      <c r="EM61" s="33">
        <v>44</v>
      </c>
    </row>
    <row r="62" spans="1:143" x14ac:dyDescent="0.35">
      <c r="A62" s="33" t="s">
        <v>2501</v>
      </c>
      <c r="B62" s="33" t="s">
        <v>198</v>
      </c>
      <c r="C62" s="33" t="s">
        <v>120</v>
      </c>
      <c r="D62" s="33" t="s">
        <v>122</v>
      </c>
      <c r="E62" s="34" t="s">
        <v>2413</v>
      </c>
      <c r="F62" s="34" t="s">
        <v>2414</v>
      </c>
      <c r="G62" s="33" t="s">
        <v>2361</v>
      </c>
      <c r="H62" s="33">
        <v>6</v>
      </c>
      <c r="I62" s="33" t="s">
        <v>2452</v>
      </c>
      <c r="J62" s="33" t="s">
        <v>289</v>
      </c>
      <c r="K62" s="33" t="s">
        <v>289</v>
      </c>
      <c r="L62" s="33" t="s">
        <v>176</v>
      </c>
      <c r="M62" s="33" t="s">
        <v>176</v>
      </c>
      <c r="N62" s="33" t="s">
        <v>176</v>
      </c>
      <c r="O62" s="33" t="s">
        <v>176</v>
      </c>
      <c r="P62" s="33" t="s">
        <v>176</v>
      </c>
      <c r="Q62" s="33" t="s">
        <v>176</v>
      </c>
      <c r="R62" s="33" t="s">
        <v>176</v>
      </c>
      <c r="S62" s="33" t="s">
        <v>176</v>
      </c>
      <c r="T62" s="33" t="s">
        <v>176</v>
      </c>
      <c r="U62" s="33" t="s">
        <v>176</v>
      </c>
      <c r="V62" s="33" t="s">
        <v>176</v>
      </c>
      <c r="W62" s="33" t="s">
        <v>176</v>
      </c>
      <c r="X62" s="33" t="s">
        <v>176</v>
      </c>
      <c r="Y62" s="33" t="s">
        <v>176</v>
      </c>
      <c r="Z62" s="33">
        <v>25</v>
      </c>
      <c r="AA62" s="33" t="s">
        <v>2340</v>
      </c>
      <c r="AB62" s="33" t="s">
        <v>289</v>
      </c>
      <c r="AC62" s="33" t="s">
        <v>289</v>
      </c>
      <c r="AD62" s="33" t="s">
        <v>289</v>
      </c>
      <c r="AE62" s="33" t="s">
        <v>289</v>
      </c>
      <c r="AF62" s="33" t="s">
        <v>289</v>
      </c>
      <c r="AG62" s="33" t="s">
        <v>289</v>
      </c>
      <c r="AH62" s="33" t="s">
        <v>289</v>
      </c>
      <c r="AI62" s="33" t="s">
        <v>289</v>
      </c>
      <c r="AJ62" s="33" t="s">
        <v>289</v>
      </c>
      <c r="AK62" s="33" t="s">
        <v>289</v>
      </c>
      <c r="AL62" s="33" t="s">
        <v>289</v>
      </c>
      <c r="AM62" s="33" t="s">
        <v>289</v>
      </c>
      <c r="AN62" s="33" t="s">
        <v>289</v>
      </c>
      <c r="AO62" s="33" t="s">
        <v>289</v>
      </c>
      <c r="AP62" s="33" t="s">
        <v>289</v>
      </c>
      <c r="AQ62" s="33" t="s">
        <v>289</v>
      </c>
      <c r="AR62" s="33" t="s">
        <v>289</v>
      </c>
      <c r="AS62" s="33" t="s">
        <v>289</v>
      </c>
      <c r="AT62" s="33" t="s">
        <v>289</v>
      </c>
      <c r="AU62" s="33" t="s">
        <v>289</v>
      </c>
      <c r="AV62" s="33" t="s">
        <v>289</v>
      </c>
      <c r="AW62" s="33" t="s">
        <v>289</v>
      </c>
      <c r="AX62" s="33" t="s">
        <v>289</v>
      </c>
      <c r="AY62" s="33" t="s">
        <v>289</v>
      </c>
      <c r="AZ62" s="33" t="s">
        <v>289</v>
      </c>
      <c r="BA62" s="33" t="s">
        <v>289</v>
      </c>
      <c r="BB62" s="33" t="s">
        <v>289</v>
      </c>
      <c r="BC62" s="33" t="s">
        <v>289</v>
      </c>
      <c r="BD62" s="33" t="s">
        <v>289</v>
      </c>
      <c r="BE62" s="33" t="s">
        <v>289</v>
      </c>
      <c r="BF62" s="33" t="s">
        <v>289</v>
      </c>
      <c r="BG62" s="33" t="s">
        <v>289</v>
      </c>
      <c r="BH62" s="33" t="s">
        <v>289</v>
      </c>
      <c r="BI62" s="33" t="s">
        <v>289</v>
      </c>
      <c r="BJ62" s="33" t="s">
        <v>289</v>
      </c>
      <c r="BK62" s="33" t="s">
        <v>289</v>
      </c>
      <c r="BL62" s="33" t="s">
        <v>289</v>
      </c>
      <c r="BM62" s="33" t="s">
        <v>289</v>
      </c>
      <c r="BN62" s="33" t="s">
        <v>289</v>
      </c>
      <c r="BO62" s="33" t="s">
        <v>289</v>
      </c>
      <c r="BP62" s="33" t="s">
        <v>289</v>
      </c>
      <c r="BQ62" s="33" t="s">
        <v>289</v>
      </c>
      <c r="BR62" s="33" t="s">
        <v>289</v>
      </c>
      <c r="BS62" s="33" t="s">
        <v>289</v>
      </c>
      <c r="BT62" s="33" t="s">
        <v>289</v>
      </c>
      <c r="BU62" s="33" t="s">
        <v>289</v>
      </c>
      <c r="BV62" s="33" t="s">
        <v>289</v>
      </c>
      <c r="BW62" s="33"/>
      <c r="BX62" s="33"/>
      <c r="BY62" s="33" t="s">
        <v>289</v>
      </c>
      <c r="BZ62" s="33" t="s">
        <v>289</v>
      </c>
      <c r="CA62" s="33" t="s">
        <v>289</v>
      </c>
      <c r="CB62" s="33" t="s">
        <v>289</v>
      </c>
      <c r="CC62" s="33" t="s">
        <v>289</v>
      </c>
      <c r="CD62" s="33" t="s">
        <v>289</v>
      </c>
      <c r="CE62" s="33" t="s">
        <v>289</v>
      </c>
      <c r="CF62" s="33" t="s">
        <v>289</v>
      </c>
      <c r="CG62" s="33" t="s">
        <v>289</v>
      </c>
      <c r="CH62" s="33" t="s">
        <v>289</v>
      </c>
      <c r="CI62" s="33" t="s">
        <v>289</v>
      </c>
      <c r="CJ62" s="33" t="s">
        <v>289</v>
      </c>
      <c r="CK62" s="33" t="s">
        <v>289</v>
      </c>
      <c r="CL62" s="33" t="s">
        <v>289</v>
      </c>
      <c r="CM62" s="33" t="s">
        <v>289</v>
      </c>
      <c r="CN62" s="33" t="s">
        <v>289</v>
      </c>
      <c r="CO62" s="33" t="s">
        <v>289</v>
      </c>
      <c r="CP62" s="33" t="s">
        <v>289</v>
      </c>
      <c r="CQ62" s="33" t="s">
        <v>289</v>
      </c>
      <c r="CR62" s="33" t="s">
        <v>289</v>
      </c>
      <c r="CS62" s="33" t="s">
        <v>289</v>
      </c>
      <c r="CT62" s="33" t="s">
        <v>289</v>
      </c>
      <c r="CU62" s="33" t="s">
        <v>289</v>
      </c>
      <c r="CV62" s="33" t="s">
        <v>289</v>
      </c>
      <c r="CW62" s="33" t="s">
        <v>289</v>
      </c>
      <c r="CX62" s="33" t="s">
        <v>289</v>
      </c>
      <c r="CY62" s="33" t="s">
        <v>289</v>
      </c>
      <c r="CZ62" s="33" t="s">
        <v>289</v>
      </c>
      <c r="DA62" s="33" t="s">
        <v>289</v>
      </c>
      <c r="DB62" s="33" t="s">
        <v>289</v>
      </c>
      <c r="DC62" s="33" t="s">
        <v>289</v>
      </c>
      <c r="DD62" s="33"/>
      <c r="DE62" s="33"/>
      <c r="DF62" s="33" t="s">
        <v>289</v>
      </c>
      <c r="DG62" s="33" t="s">
        <v>289</v>
      </c>
      <c r="DH62" s="33" t="s">
        <v>289</v>
      </c>
      <c r="DI62" s="33" t="s">
        <v>289</v>
      </c>
      <c r="DJ62" s="33" t="s">
        <v>289</v>
      </c>
      <c r="DK62" s="33" t="s">
        <v>289</v>
      </c>
      <c r="DL62" s="33" t="s">
        <v>289</v>
      </c>
      <c r="DM62" s="33" t="s">
        <v>289</v>
      </c>
      <c r="DN62" s="33" t="s">
        <v>289</v>
      </c>
      <c r="DO62" s="33" t="s">
        <v>289</v>
      </c>
      <c r="DP62" s="33" t="s">
        <v>289</v>
      </c>
      <c r="DQ62" s="34" t="s">
        <v>289</v>
      </c>
      <c r="DR62" s="33" t="s">
        <v>289</v>
      </c>
      <c r="DS62" s="33" t="s">
        <v>289</v>
      </c>
      <c r="DT62" s="33" t="s">
        <v>289</v>
      </c>
      <c r="DU62" s="33" t="s">
        <v>289</v>
      </c>
      <c r="DV62" s="33" t="s">
        <v>2454</v>
      </c>
      <c r="DW62" s="33" t="str">
        <f t="shared" si="2"/>
        <v>Achat d'eau ou remplissage en boutique</v>
      </c>
      <c r="DX62" s="33" t="s">
        <v>117</v>
      </c>
      <c r="DY62" s="33" t="s">
        <v>289</v>
      </c>
      <c r="DZ62" s="33" t="s">
        <v>289</v>
      </c>
      <c r="EA62" s="33" t="s">
        <v>289</v>
      </c>
      <c r="EB62" s="33" t="s">
        <v>289</v>
      </c>
      <c r="EC62" s="33" t="s">
        <v>289</v>
      </c>
      <c r="ED62" s="33" t="s">
        <v>289</v>
      </c>
      <c r="EE62" s="33" t="s">
        <v>289</v>
      </c>
      <c r="EF62" s="33" t="s">
        <v>289</v>
      </c>
      <c r="EG62" s="33" t="s">
        <v>289</v>
      </c>
      <c r="EH62" s="33" t="s">
        <v>289</v>
      </c>
      <c r="EI62" s="33" t="s">
        <v>289</v>
      </c>
      <c r="EJ62" s="33" t="s">
        <v>289</v>
      </c>
      <c r="EK62" s="33" t="s">
        <v>289</v>
      </c>
      <c r="EL62" s="33" t="s">
        <v>2501</v>
      </c>
      <c r="EM62" s="33">
        <v>39</v>
      </c>
    </row>
    <row r="63" spans="1:143" x14ac:dyDescent="0.35">
      <c r="A63" s="33" t="s">
        <v>2505</v>
      </c>
      <c r="B63" s="33" t="s">
        <v>198</v>
      </c>
      <c r="C63" s="33" t="s">
        <v>120</v>
      </c>
      <c r="D63" s="33" t="s">
        <v>122</v>
      </c>
      <c r="E63" s="34" t="s">
        <v>2413</v>
      </c>
      <c r="F63" s="34" t="s">
        <v>2414</v>
      </c>
      <c r="G63" s="33" t="s">
        <v>2361</v>
      </c>
      <c r="H63" s="33">
        <v>6</v>
      </c>
      <c r="I63" s="33" t="s">
        <v>2452</v>
      </c>
      <c r="J63" s="33" t="s">
        <v>289</v>
      </c>
      <c r="K63" s="33" t="s">
        <v>289</v>
      </c>
      <c r="L63" s="33" t="s">
        <v>176</v>
      </c>
      <c r="M63" s="33" t="s">
        <v>176</v>
      </c>
      <c r="N63" s="33" t="s">
        <v>176</v>
      </c>
      <c r="O63" s="33" t="s">
        <v>176</v>
      </c>
      <c r="P63" s="33" t="s">
        <v>176</v>
      </c>
      <c r="Q63" s="33" t="s">
        <v>176</v>
      </c>
      <c r="R63" s="33" t="s">
        <v>176</v>
      </c>
      <c r="S63" s="33" t="s">
        <v>176</v>
      </c>
      <c r="T63" s="33" t="s">
        <v>176</v>
      </c>
      <c r="U63" s="33" t="s">
        <v>176</v>
      </c>
      <c r="V63" s="33" t="s">
        <v>176</v>
      </c>
      <c r="W63" s="33" t="s">
        <v>176</v>
      </c>
      <c r="X63" s="33" t="s">
        <v>176</v>
      </c>
      <c r="Y63" s="33" t="s">
        <v>176</v>
      </c>
      <c r="Z63" s="33">
        <v>25</v>
      </c>
      <c r="AA63" s="33" t="s">
        <v>2340</v>
      </c>
      <c r="AB63" s="33" t="s">
        <v>289</v>
      </c>
      <c r="AC63" s="33" t="s">
        <v>289</v>
      </c>
      <c r="AD63" s="33" t="s">
        <v>289</v>
      </c>
      <c r="AE63" s="33" t="s">
        <v>289</v>
      </c>
      <c r="AF63" s="33" t="s">
        <v>289</v>
      </c>
      <c r="AG63" s="33" t="s">
        <v>289</v>
      </c>
      <c r="AH63" s="33" t="s">
        <v>289</v>
      </c>
      <c r="AI63" s="33" t="s">
        <v>289</v>
      </c>
      <c r="AJ63" s="33" t="s">
        <v>289</v>
      </c>
      <c r="AK63" s="33" t="s">
        <v>289</v>
      </c>
      <c r="AL63" s="33" t="s">
        <v>289</v>
      </c>
      <c r="AM63" s="33" t="s">
        <v>289</v>
      </c>
      <c r="AN63" s="33" t="s">
        <v>289</v>
      </c>
      <c r="AO63" s="33" t="s">
        <v>289</v>
      </c>
      <c r="AP63" s="33" t="s">
        <v>289</v>
      </c>
      <c r="AQ63" s="33" t="s">
        <v>289</v>
      </c>
      <c r="AR63" s="33" t="s">
        <v>289</v>
      </c>
      <c r="AS63" s="33" t="s">
        <v>289</v>
      </c>
      <c r="AT63" s="33" t="s">
        <v>289</v>
      </c>
      <c r="AU63" s="33" t="s">
        <v>289</v>
      </c>
      <c r="AV63" s="33" t="s">
        <v>289</v>
      </c>
      <c r="AW63" s="33" t="s">
        <v>289</v>
      </c>
      <c r="AX63" s="33" t="s">
        <v>289</v>
      </c>
      <c r="AY63" s="33" t="s">
        <v>289</v>
      </c>
      <c r="AZ63" s="33" t="s">
        <v>289</v>
      </c>
      <c r="BA63" s="33" t="s">
        <v>289</v>
      </c>
      <c r="BB63" s="33" t="s">
        <v>289</v>
      </c>
      <c r="BC63" s="33" t="s">
        <v>289</v>
      </c>
      <c r="BD63" s="33" t="s">
        <v>289</v>
      </c>
      <c r="BE63" s="33" t="s">
        <v>289</v>
      </c>
      <c r="BF63" s="33" t="s">
        <v>289</v>
      </c>
      <c r="BG63" s="33" t="s">
        <v>289</v>
      </c>
      <c r="BH63" s="33" t="s">
        <v>289</v>
      </c>
      <c r="BI63" s="33" t="s">
        <v>289</v>
      </c>
      <c r="BJ63" s="33" t="s">
        <v>289</v>
      </c>
      <c r="BK63" s="33" t="s">
        <v>289</v>
      </c>
      <c r="BL63" s="33" t="s">
        <v>289</v>
      </c>
      <c r="BM63" s="33" t="s">
        <v>289</v>
      </c>
      <c r="BN63" s="33" t="s">
        <v>289</v>
      </c>
      <c r="BO63" s="33" t="s">
        <v>289</v>
      </c>
      <c r="BP63" s="33" t="s">
        <v>289</v>
      </c>
      <c r="BQ63" s="33" t="s">
        <v>289</v>
      </c>
      <c r="BR63" s="33" t="s">
        <v>289</v>
      </c>
      <c r="BS63" s="33" t="s">
        <v>289</v>
      </c>
      <c r="BT63" s="33" t="s">
        <v>289</v>
      </c>
      <c r="BU63" s="33" t="s">
        <v>289</v>
      </c>
      <c r="BV63" s="33" t="s">
        <v>289</v>
      </c>
      <c r="BW63" s="33"/>
      <c r="BX63" s="33"/>
      <c r="BY63" s="33" t="s">
        <v>289</v>
      </c>
      <c r="BZ63" s="33" t="s">
        <v>289</v>
      </c>
      <c r="CA63" s="33" t="s">
        <v>289</v>
      </c>
      <c r="CB63" s="33" t="s">
        <v>289</v>
      </c>
      <c r="CC63" s="33" t="s">
        <v>289</v>
      </c>
      <c r="CD63" s="33" t="s">
        <v>289</v>
      </c>
      <c r="CE63" s="33" t="s">
        <v>289</v>
      </c>
      <c r="CF63" s="33" t="s">
        <v>289</v>
      </c>
      <c r="CG63" s="33" t="s">
        <v>289</v>
      </c>
      <c r="CH63" s="33" t="s">
        <v>289</v>
      </c>
      <c r="CI63" s="33" t="s">
        <v>289</v>
      </c>
      <c r="CJ63" s="33" t="s">
        <v>289</v>
      </c>
      <c r="CK63" s="33" t="s">
        <v>289</v>
      </c>
      <c r="CL63" s="33" t="s">
        <v>289</v>
      </c>
      <c r="CM63" s="33" t="s">
        <v>289</v>
      </c>
      <c r="CN63" s="33" t="s">
        <v>289</v>
      </c>
      <c r="CO63" s="33" t="s">
        <v>289</v>
      </c>
      <c r="CP63" s="33" t="s">
        <v>289</v>
      </c>
      <c r="CQ63" s="33" t="s">
        <v>289</v>
      </c>
      <c r="CR63" s="33" t="s">
        <v>289</v>
      </c>
      <c r="CS63" s="33" t="s">
        <v>289</v>
      </c>
      <c r="CT63" s="33" t="s">
        <v>289</v>
      </c>
      <c r="CU63" s="33" t="s">
        <v>289</v>
      </c>
      <c r="CV63" s="33" t="s">
        <v>289</v>
      </c>
      <c r="CW63" s="33" t="s">
        <v>289</v>
      </c>
      <c r="CX63" s="33" t="s">
        <v>289</v>
      </c>
      <c r="CY63" s="33" t="s">
        <v>289</v>
      </c>
      <c r="CZ63" s="33" t="s">
        <v>289</v>
      </c>
      <c r="DA63" s="33" t="s">
        <v>289</v>
      </c>
      <c r="DB63" s="33" t="s">
        <v>289</v>
      </c>
      <c r="DC63" s="33" t="s">
        <v>289</v>
      </c>
      <c r="DD63" s="33"/>
      <c r="DE63" s="33"/>
      <c r="DF63" s="33" t="s">
        <v>289</v>
      </c>
      <c r="DG63" s="33" t="s">
        <v>289</v>
      </c>
      <c r="DH63" s="33" t="s">
        <v>289</v>
      </c>
      <c r="DI63" s="33" t="s">
        <v>289</v>
      </c>
      <c r="DJ63" s="33" t="s">
        <v>289</v>
      </c>
      <c r="DK63" s="33" t="s">
        <v>289</v>
      </c>
      <c r="DL63" s="33" t="s">
        <v>289</v>
      </c>
      <c r="DM63" s="33" t="s">
        <v>289</v>
      </c>
      <c r="DN63" s="33" t="s">
        <v>289</v>
      </c>
      <c r="DO63" s="33" t="s">
        <v>289</v>
      </c>
      <c r="DP63" s="33" t="s">
        <v>289</v>
      </c>
      <c r="DQ63" s="34" t="s">
        <v>289</v>
      </c>
      <c r="DR63" s="33" t="s">
        <v>289</v>
      </c>
      <c r="DS63" s="33" t="s">
        <v>289</v>
      </c>
      <c r="DT63" s="33" t="s">
        <v>289</v>
      </c>
      <c r="DU63" s="33" t="s">
        <v>289</v>
      </c>
      <c r="DV63" s="33" t="s">
        <v>2454</v>
      </c>
      <c r="DW63" s="33" t="str">
        <f t="shared" si="2"/>
        <v>Achat d'eau ou remplissage en boutique</v>
      </c>
      <c r="DX63" s="33" t="s">
        <v>117</v>
      </c>
      <c r="DY63" s="33" t="s">
        <v>289</v>
      </c>
      <c r="DZ63" s="33" t="s">
        <v>289</v>
      </c>
      <c r="EA63" s="33" t="s">
        <v>289</v>
      </c>
      <c r="EB63" s="33" t="s">
        <v>289</v>
      </c>
      <c r="EC63" s="33" t="s">
        <v>289</v>
      </c>
      <c r="ED63" s="33" t="s">
        <v>289</v>
      </c>
      <c r="EE63" s="33" t="s">
        <v>289</v>
      </c>
      <c r="EF63" s="33" t="s">
        <v>289</v>
      </c>
      <c r="EG63" s="33" t="s">
        <v>289</v>
      </c>
      <c r="EH63" s="33" t="s">
        <v>289</v>
      </c>
      <c r="EI63" s="33" t="s">
        <v>289</v>
      </c>
      <c r="EJ63" s="33" t="s">
        <v>289</v>
      </c>
      <c r="EK63" s="33" t="s">
        <v>289</v>
      </c>
      <c r="EL63" s="33" t="s">
        <v>2505</v>
      </c>
      <c r="EM63" s="33">
        <v>40</v>
      </c>
    </row>
    <row r="64" spans="1:143" x14ac:dyDescent="0.35">
      <c r="A64" s="33" t="s">
        <v>2509</v>
      </c>
      <c r="B64" s="33" t="s">
        <v>198</v>
      </c>
      <c r="C64" s="33" t="s">
        <v>120</v>
      </c>
      <c r="D64" s="33" t="s">
        <v>122</v>
      </c>
      <c r="E64" s="34" t="s">
        <v>2413</v>
      </c>
      <c r="F64" s="34" t="s">
        <v>2414</v>
      </c>
      <c r="G64" s="33" t="s">
        <v>2361</v>
      </c>
      <c r="H64" s="33">
        <v>6</v>
      </c>
      <c r="I64" s="33" t="s">
        <v>2452</v>
      </c>
      <c r="J64" s="33" t="s">
        <v>289</v>
      </c>
      <c r="K64" s="33" t="s">
        <v>289</v>
      </c>
      <c r="L64" s="33" t="s">
        <v>176</v>
      </c>
      <c r="M64" s="33" t="s">
        <v>176</v>
      </c>
      <c r="N64" s="33" t="s">
        <v>176</v>
      </c>
      <c r="O64" s="33" t="s">
        <v>176</v>
      </c>
      <c r="P64" s="33" t="s">
        <v>176</v>
      </c>
      <c r="Q64" s="33" t="s">
        <v>176</v>
      </c>
      <c r="R64" s="33" t="s">
        <v>176</v>
      </c>
      <c r="S64" s="33" t="s">
        <v>176</v>
      </c>
      <c r="T64" s="33" t="s">
        <v>176</v>
      </c>
      <c r="U64" s="33" t="s">
        <v>176</v>
      </c>
      <c r="V64" s="33" t="s">
        <v>176</v>
      </c>
      <c r="W64" s="33" t="s">
        <v>176</v>
      </c>
      <c r="X64" s="33" t="s">
        <v>176</v>
      </c>
      <c r="Y64" s="33" t="s">
        <v>176</v>
      </c>
      <c r="Z64" s="33">
        <v>25</v>
      </c>
      <c r="AA64" s="33" t="s">
        <v>2340</v>
      </c>
      <c r="AB64" s="33" t="s">
        <v>289</v>
      </c>
      <c r="AC64" s="33" t="s">
        <v>289</v>
      </c>
      <c r="AD64" s="33" t="s">
        <v>289</v>
      </c>
      <c r="AE64" s="33" t="s">
        <v>289</v>
      </c>
      <c r="AF64" s="33" t="s">
        <v>289</v>
      </c>
      <c r="AG64" s="33" t="s">
        <v>289</v>
      </c>
      <c r="AH64" s="33" t="s">
        <v>289</v>
      </c>
      <c r="AI64" s="33" t="s">
        <v>289</v>
      </c>
      <c r="AJ64" s="33" t="s">
        <v>289</v>
      </c>
      <c r="AK64" s="33" t="s">
        <v>289</v>
      </c>
      <c r="AL64" s="33" t="s">
        <v>289</v>
      </c>
      <c r="AM64" s="33" t="s">
        <v>289</v>
      </c>
      <c r="AN64" s="33" t="s">
        <v>289</v>
      </c>
      <c r="AO64" s="33" t="s">
        <v>289</v>
      </c>
      <c r="AP64" s="33" t="s">
        <v>289</v>
      </c>
      <c r="AQ64" s="33" t="s">
        <v>289</v>
      </c>
      <c r="AR64" s="33" t="s">
        <v>289</v>
      </c>
      <c r="AS64" s="33" t="s">
        <v>289</v>
      </c>
      <c r="AT64" s="33" t="s">
        <v>289</v>
      </c>
      <c r="AU64" s="33" t="s">
        <v>289</v>
      </c>
      <c r="AV64" s="33" t="s">
        <v>289</v>
      </c>
      <c r="AW64" s="33" t="s">
        <v>289</v>
      </c>
      <c r="AX64" s="33" t="s">
        <v>289</v>
      </c>
      <c r="AY64" s="33" t="s">
        <v>289</v>
      </c>
      <c r="AZ64" s="33" t="s">
        <v>289</v>
      </c>
      <c r="BA64" s="33" t="s">
        <v>289</v>
      </c>
      <c r="BB64" s="33" t="s">
        <v>289</v>
      </c>
      <c r="BC64" s="33" t="s">
        <v>289</v>
      </c>
      <c r="BD64" s="33" t="s">
        <v>289</v>
      </c>
      <c r="BE64" s="33" t="s">
        <v>289</v>
      </c>
      <c r="BF64" s="33" t="s">
        <v>289</v>
      </c>
      <c r="BG64" s="33" t="s">
        <v>289</v>
      </c>
      <c r="BH64" s="33" t="s">
        <v>289</v>
      </c>
      <c r="BI64" s="33" t="s">
        <v>289</v>
      </c>
      <c r="BJ64" s="33" t="s">
        <v>289</v>
      </c>
      <c r="BK64" s="33" t="s">
        <v>289</v>
      </c>
      <c r="BL64" s="33" t="s">
        <v>289</v>
      </c>
      <c r="BM64" s="33" t="s">
        <v>289</v>
      </c>
      <c r="BN64" s="33" t="s">
        <v>289</v>
      </c>
      <c r="BO64" s="33" t="s">
        <v>289</v>
      </c>
      <c r="BP64" s="33" t="s">
        <v>289</v>
      </c>
      <c r="BQ64" s="33" t="s">
        <v>289</v>
      </c>
      <c r="BR64" s="33" t="s">
        <v>289</v>
      </c>
      <c r="BS64" s="33" t="s">
        <v>289</v>
      </c>
      <c r="BT64" s="33" t="s">
        <v>289</v>
      </c>
      <c r="BU64" s="33" t="s">
        <v>289</v>
      </c>
      <c r="BV64" s="33" t="s">
        <v>289</v>
      </c>
      <c r="BW64" s="33"/>
      <c r="BX64" s="33"/>
      <c r="BY64" s="33" t="s">
        <v>289</v>
      </c>
      <c r="BZ64" s="33" t="s">
        <v>289</v>
      </c>
      <c r="CA64" s="33" t="s">
        <v>289</v>
      </c>
      <c r="CB64" s="33" t="s">
        <v>289</v>
      </c>
      <c r="CC64" s="33" t="s">
        <v>289</v>
      </c>
      <c r="CD64" s="33" t="s">
        <v>289</v>
      </c>
      <c r="CE64" s="33" t="s">
        <v>289</v>
      </c>
      <c r="CF64" s="33" t="s">
        <v>289</v>
      </c>
      <c r="CG64" s="33" t="s">
        <v>289</v>
      </c>
      <c r="CH64" s="33" t="s">
        <v>289</v>
      </c>
      <c r="CI64" s="33" t="s">
        <v>289</v>
      </c>
      <c r="CJ64" s="33" t="s">
        <v>289</v>
      </c>
      <c r="CK64" s="33" t="s">
        <v>289</v>
      </c>
      <c r="CL64" s="33" t="s">
        <v>289</v>
      </c>
      <c r="CM64" s="33" t="s">
        <v>289</v>
      </c>
      <c r="CN64" s="33" t="s">
        <v>289</v>
      </c>
      <c r="CO64" s="33" t="s">
        <v>289</v>
      </c>
      <c r="CP64" s="33" t="s">
        <v>289</v>
      </c>
      <c r="CQ64" s="33" t="s">
        <v>289</v>
      </c>
      <c r="CR64" s="33" t="s">
        <v>289</v>
      </c>
      <c r="CS64" s="33" t="s">
        <v>289</v>
      </c>
      <c r="CT64" s="33" t="s">
        <v>289</v>
      </c>
      <c r="CU64" s="33" t="s">
        <v>289</v>
      </c>
      <c r="CV64" s="33" t="s">
        <v>289</v>
      </c>
      <c r="CW64" s="33" t="s">
        <v>289</v>
      </c>
      <c r="CX64" s="33" t="s">
        <v>289</v>
      </c>
      <c r="CY64" s="33" t="s">
        <v>289</v>
      </c>
      <c r="CZ64" s="33" t="s">
        <v>289</v>
      </c>
      <c r="DA64" s="33" t="s">
        <v>289</v>
      </c>
      <c r="DB64" s="33" t="s">
        <v>289</v>
      </c>
      <c r="DC64" s="33" t="s">
        <v>289</v>
      </c>
      <c r="DD64" s="33"/>
      <c r="DE64" s="33"/>
      <c r="DF64" s="33" t="s">
        <v>289</v>
      </c>
      <c r="DG64" s="33" t="s">
        <v>289</v>
      </c>
      <c r="DH64" s="33" t="s">
        <v>289</v>
      </c>
      <c r="DI64" s="33" t="s">
        <v>289</v>
      </c>
      <c r="DJ64" s="33" t="s">
        <v>289</v>
      </c>
      <c r="DK64" s="33" t="s">
        <v>289</v>
      </c>
      <c r="DL64" s="33" t="s">
        <v>289</v>
      </c>
      <c r="DM64" s="33" t="s">
        <v>289</v>
      </c>
      <c r="DN64" s="33" t="s">
        <v>289</v>
      </c>
      <c r="DO64" s="33" t="s">
        <v>289</v>
      </c>
      <c r="DP64" s="33" t="s">
        <v>289</v>
      </c>
      <c r="DQ64" s="34" t="s">
        <v>289</v>
      </c>
      <c r="DR64" s="33" t="s">
        <v>289</v>
      </c>
      <c r="DS64" s="33" t="s">
        <v>289</v>
      </c>
      <c r="DT64" s="33" t="s">
        <v>289</v>
      </c>
      <c r="DU64" s="33" t="s">
        <v>289</v>
      </c>
      <c r="DV64" s="33" t="s">
        <v>2454</v>
      </c>
      <c r="DW64" s="33" t="str">
        <f t="shared" si="2"/>
        <v>Achat d'eau ou remplissage en boutique</v>
      </c>
      <c r="DX64" s="33" t="s">
        <v>117</v>
      </c>
      <c r="DY64" s="33" t="s">
        <v>289</v>
      </c>
      <c r="DZ64" s="33" t="s">
        <v>289</v>
      </c>
      <c r="EA64" s="33" t="s">
        <v>289</v>
      </c>
      <c r="EB64" s="33" t="s">
        <v>289</v>
      </c>
      <c r="EC64" s="33" t="s">
        <v>289</v>
      </c>
      <c r="ED64" s="33" t="s">
        <v>289</v>
      </c>
      <c r="EE64" s="33" t="s">
        <v>289</v>
      </c>
      <c r="EF64" s="33" t="s">
        <v>289</v>
      </c>
      <c r="EG64" s="33" t="s">
        <v>289</v>
      </c>
      <c r="EH64" s="33" t="s">
        <v>289</v>
      </c>
      <c r="EI64" s="33" t="s">
        <v>289</v>
      </c>
      <c r="EJ64" s="33" t="s">
        <v>289</v>
      </c>
      <c r="EK64" s="33" t="s">
        <v>289</v>
      </c>
      <c r="EL64" s="33" t="s">
        <v>2509</v>
      </c>
      <c r="EM64" s="33">
        <v>43</v>
      </c>
    </row>
    <row r="65" spans="1:143" x14ac:dyDescent="0.35">
      <c r="A65" s="33" t="s">
        <v>2517</v>
      </c>
      <c r="B65" s="33" t="s">
        <v>198</v>
      </c>
      <c r="C65" s="33" t="s">
        <v>120</v>
      </c>
      <c r="D65" s="33" t="s">
        <v>122</v>
      </c>
      <c r="E65" s="34" t="s">
        <v>2413</v>
      </c>
      <c r="F65" s="34" t="s">
        <v>2414</v>
      </c>
      <c r="G65" s="33" t="s">
        <v>2361</v>
      </c>
      <c r="H65" s="33">
        <v>6</v>
      </c>
      <c r="I65" s="33" t="s">
        <v>2452</v>
      </c>
      <c r="J65" s="33" t="s">
        <v>289</v>
      </c>
      <c r="K65" s="33" t="s">
        <v>289</v>
      </c>
      <c r="L65" s="33" t="s">
        <v>176</v>
      </c>
      <c r="M65" s="33" t="s">
        <v>176</v>
      </c>
      <c r="N65" s="33" t="s">
        <v>176</v>
      </c>
      <c r="O65" s="33" t="s">
        <v>176</v>
      </c>
      <c r="P65" s="33" t="s">
        <v>176</v>
      </c>
      <c r="Q65" s="33" t="s">
        <v>176</v>
      </c>
      <c r="R65" s="33" t="s">
        <v>176</v>
      </c>
      <c r="S65" s="33" t="s">
        <v>176</v>
      </c>
      <c r="T65" s="33" t="s">
        <v>176</v>
      </c>
      <c r="U65" s="33" t="s">
        <v>176</v>
      </c>
      <c r="V65" s="33" t="s">
        <v>176</v>
      </c>
      <c r="W65" s="33" t="s">
        <v>176</v>
      </c>
      <c r="X65" s="33" t="s">
        <v>176</v>
      </c>
      <c r="Y65" s="33" t="s">
        <v>176</v>
      </c>
      <c r="Z65" s="138">
        <v>0</v>
      </c>
      <c r="AA65" s="33" t="s">
        <v>2340</v>
      </c>
      <c r="AB65" s="33" t="s">
        <v>289</v>
      </c>
      <c r="AC65" s="33" t="s">
        <v>289</v>
      </c>
      <c r="AD65" s="33" t="s">
        <v>289</v>
      </c>
      <c r="AE65" s="33" t="s">
        <v>289</v>
      </c>
      <c r="AF65" s="33" t="s">
        <v>289</v>
      </c>
      <c r="AG65" s="33" t="s">
        <v>289</v>
      </c>
      <c r="AH65" s="33" t="s">
        <v>289</v>
      </c>
      <c r="AI65" s="33" t="s">
        <v>289</v>
      </c>
      <c r="AJ65" s="33" t="s">
        <v>289</v>
      </c>
      <c r="AK65" s="33" t="s">
        <v>289</v>
      </c>
      <c r="AL65" s="33" t="s">
        <v>289</v>
      </c>
      <c r="AM65" s="33" t="s">
        <v>289</v>
      </c>
      <c r="AN65" s="33" t="s">
        <v>289</v>
      </c>
      <c r="AO65" s="33" t="s">
        <v>289</v>
      </c>
      <c r="AP65" s="33" t="s">
        <v>289</v>
      </c>
      <c r="AQ65" s="33" t="s">
        <v>289</v>
      </c>
      <c r="AR65" s="33" t="s">
        <v>289</v>
      </c>
      <c r="AS65" s="33" t="s">
        <v>289</v>
      </c>
      <c r="AT65" s="33" t="s">
        <v>289</v>
      </c>
      <c r="AU65" s="33" t="s">
        <v>289</v>
      </c>
      <c r="AV65" s="33" t="s">
        <v>289</v>
      </c>
      <c r="AW65" s="33" t="s">
        <v>289</v>
      </c>
      <c r="AX65" s="33" t="s">
        <v>289</v>
      </c>
      <c r="AY65" s="33" t="s">
        <v>289</v>
      </c>
      <c r="AZ65" s="33" t="s">
        <v>289</v>
      </c>
      <c r="BA65" s="33" t="s">
        <v>289</v>
      </c>
      <c r="BB65" s="33" t="s">
        <v>289</v>
      </c>
      <c r="BC65" s="33" t="s">
        <v>289</v>
      </c>
      <c r="BD65" s="33" t="s">
        <v>289</v>
      </c>
      <c r="BE65" s="33" t="s">
        <v>289</v>
      </c>
      <c r="BF65" s="33" t="s">
        <v>289</v>
      </c>
      <c r="BG65" s="33" t="s">
        <v>289</v>
      </c>
      <c r="BH65" s="33" t="s">
        <v>289</v>
      </c>
      <c r="BI65" s="33" t="s">
        <v>289</v>
      </c>
      <c r="BJ65" s="33" t="s">
        <v>289</v>
      </c>
      <c r="BK65" s="33" t="s">
        <v>289</v>
      </c>
      <c r="BL65" s="33" t="s">
        <v>289</v>
      </c>
      <c r="BM65" s="33" t="s">
        <v>289</v>
      </c>
      <c r="BN65" s="33" t="s">
        <v>289</v>
      </c>
      <c r="BO65" s="33" t="s">
        <v>289</v>
      </c>
      <c r="BP65" s="33" t="s">
        <v>289</v>
      </c>
      <c r="BQ65" s="33" t="s">
        <v>289</v>
      </c>
      <c r="BR65" s="33" t="s">
        <v>289</v>
      </c>
      <c r="BS65" s="33" t="s">
        <v>289</v>
      </c>
      <c r="BT65" s="33" t="s">
        <v>289</v>
      </c>
      <c r="BU65" s="33" t="s">
        <v>289</v>
      </c>
      <c r="BV65" s="33" t="s">
        <v>289</v>
      </c>
      <c r="BW65" s="33"/>
      <c r="BX65" s="33"/>
      <c r="BY65" s="33" t="s">
        <v>289</v>
      </c>
      <c r="BZ65" s="33" t="s">
        <v>289</v>
      </c>
      <c r="CA65" s="33" t="s">
        <v>289</v>
      </c>
      <c r="CB65" s="33" t="s">
        <v>289</v>
      </c>
      <c r="CC65" s="33" t="s">
        <v>289</v>
      </c>
      <c r="CD65" s="33" t="s">
        <v>289</v>
      </c>
      <c r="CE65" s="33" t="s">
        <v>289</v>
      </c>
      <c r="CF65" s="33" t="s">
        <v>289</v>
      </c>
      <c r="CG65" s="33" t="s">
        <v>289</v>
      </c>
      <c r="CH65" s="33" t="s">
        <v>289</v>
      </c>
      <c r="CI65" s="33" t="s">
        <v>289</v>
      </c>
      <c r="CJ65" s="33" t="s">
        <v>289</v>
      </c>
      <c r="CK65" s="33" t="s">
        <v>289</v>
      </c>
      <c r="CL65" s="33" t="s">
        <v>289</v>
      </c>
      <c r="CM65" s="33" t="s">
        <v>289</v>
      </c>
      <c r="CN65" s="33" t="s">
        <v>289</v>
      </c>
      <c r="CO65" s="33" t="s">
        <v>289</v>
      </c>
      <c r="CP65" s="33" t="s">
        <v>289</v>
      </c>
      <c r="CQ65" s="33" t="s">
        <v>289</v>
      </c>
      <c r="CR65" s="33" t="s">
        <v>289</v>
      </c>
      <c r="CS65" s="33" t="s">
        <v>289</v>
      </c>
      <c r="CT65" s="33" t="s">
        <v>289</v>
      </c>
      <c r="CU65" s="33" t="s">
        <v>289</v>
      </c>
      <c r="CV65" s="33" t="s">
        <v>289</v>
      </c>
      <c r="CW65" s="33" t="s">
        <v>289</v>
      </c>
      <c r="CX65" s="33" t="s">
        <v>289</v>
      </c>
      <c r="CY65" s="33" t="s">
        <v>289</v>
      </c>
      <c r="CZ65" s="33" t="s">
        <v>289</v>
      </c>
      <c r="DA65" s="33" t="s">
        <v>289</v>
      </c>
      <c r="DB65" s="33" t="s">
        <v>289</v>
      </c>
      <c r="DC65" s="33" t="s">
        <v>289</v>
      </c>
      <c r="DD65" s="33"/>
      <c r="DE65" s="33"/>
      <c r="DF65" s="33" t="s">
        <v>289</v>
      </c>
      <c r="DG65" s="33" t="s">
        <v>289</v>
      </c>
      <c r="DH65" s="33" t="s">
        <v>289</v>
      </c>
      <c r="DI65" s="33" t="s">
        <v>289</v>
      </c>
      <c r="DJ65" s="33" t="s">
        <v>289</v>
      </c>
      <c r="DK65" s="33" t="s">
        <v>289</v>
      </c>
      <c r="DL65" s="33" t="s">
        <v>289</v>
      </c>
      <c r="DM65" s="33" t="s">
        <v>289</v>
      </c>
      <c r="DN65" s="33" t="s">
        <v>289</v>
      </c>
      <c r="DO65" s="33" t="s">
        <v>289</v>
      </c>
      <c r="DP65" s="33" t="s">
        <v>289</v>
      </c>
      <c r="DQ65" s="34" t="s">
        <v>289</v>
      </c>
      <c r="DR65" s="33" t="s">
        <v>289</v>
      </c>
      <c r="DS65" s="33" t="s">
        <v>289</v>
      </c>
      <c r="DT65" s="33" t="s">
        <v>289</v>
      </c>
      <c r="DU65" s="33" t="s">
        <v>289</v>
      </c>
      <c r="DV65" s="33" t="s">
        <v>2513</v>
      </c>
      <c r="DW65" s="33" t="s">
        <v>4102</v>
      </c>
      <c r="DX65" s="33" t="s">
        <v>112</v>
      </c>
      <c r="DY65" s="33" t="s">
        <v>2516</v>
      </c>
      <c r="DZ65" s="33">
        <v>0</v>
      </c>
      <c r="EA65" s="33">
        <v>0</v>
      </c>
      <c r="EB65" s="33">
        <v>0</v>
      </c>
      <c r="EC65" s="33">
        <v>1</v>
      </c>
      <c r="ED65" s="33">
        <v>0</v>
      </c>
      <c r="EE65" s="33">
        <v>0</v>
      </c>
      <c r="EF65" s="33">
        <v>0</v>
      </c>
      <c r="EG65" s="33">
        <v>0</v>
      </c>
      <c r="EH65" s="33">
        <v>0</v>
      </c>
      <c r="EI65" s="33">
        <v>0</v>
      </c>
      <c r="EJ65" s="33" t="s">
        <v>289</v>
      </c>
      <c r="EK65" s="33" t="s">
        <v>289</v>
      </c>
      <c r="EL65" s="33" t="s">
        <v>2517</v>
      </c>
      <c r="EM65" s="33">
        <v>45</v>
      </c>
    </row>
    <row r="66" spans="1:143" x14ac:dyDescent="0.35">
      <c r="A66" s="33" t="s">
        <v>2670</v>
      </c>
      <c r="B66" s="33" t="s">
        <v>198</v>
      </c>
      <c r="C66" s="33" t="s">
        <v>120</v>
      </c>
      <c r="D66" s="33" t="s">
        <v>122</v>
      </c>
      <c r="E66" s="34" t="s">
        <v>2413</v>
      </c>
      <c r="F66" s="34" t="s">
        <v>2414</v>
      </c>
      <c r="G66" s="33" t="s">
        <v>2361</v>
      </c>
      <c r="H66" s="33">
        <v>6</v>
      </c>
      <c r="I66" s="33" t="s">
        <v>2327</v>
      </c>
      <c r="J66" s="33">
        <v>1</v>
      </c>
      <c r="K66" s="33">
        <v>0</v>
      </c>
      <c r="L66" s="33">
        <v>62.5</v>
      </c>
      <c r="M66" s="33">
        <v>96.153846153846104</v>
      </c>
      <c r="N66" s="33">
        <v>86.956521739130395</v>
      </c>
      <c r="O66" s="33">
        <v>86.2068965517241</v>
      </c>
      <c r="P66" s="33">
        <v>208.333333333333</v>
      </c>
      <c r="Q66" s="33">
        <v>208.33333329999999</v>
      </c>
      <c r="R66" s="33">
        <v>550</v>
      </c>
      <c r="S66" s="33" t="s">
        <v>176</v>
      </c>
      <c r="T66" s="33" t="s">
        <v>176</v>
      </c>
      <c r="U66" s="33" t="s">
        <v>176</v>
      </c>
      <c r="V66" s="33" t="s">
        <v>176</v>
      </c>
      <c r="W66" s="33" t="s">
        <v>176</v>
      </c>
      <c r="X66" s="33" t="s">
        <v>176</v>
      </c>
      <c r="Y66" s="33" t="s">
        <v>176</v>
      </c>
      <c r="Z66" s="33" t="s">
        <v>176</v>
      </c>
      <c r="AA66" s="33" t="s">
        <v>2328</v>
      </c>
      <c r="AB66" s="33" t="s">
        <v>2350</v>
      </c>
      <c r="AC66" s="33">
        <v>1</v>
      </c>
      <c r="AD66" s="33">
        <v>0</v>
      </c>
      <c r="AE66" s="33">
        <v>0</v>
      </c>
      <c r="AF66" s="33">
        <v>0</v>
      </c>
      <c r="AG66" s="33">
        <v>1</v>
      </c>
      <c r="AH66" s="33">
        <v>0</v>
      </c>
      <c r="AI66" s="33">
        <v>0</v>
      </c>
      <c r="AJ66" s="33">
        <v>0</v>
      </c>
      <c r="AK66" s="33">
        <v>0</v>
      </c>
      <c r="AL66" s="33">
        <v>0</v>
      </c>
      <c r="AM66" s="33" t="s">
        <v>135</v>
      </c>
      <c r="AN66" s="33" t="s">
        <v>2385</v>
      </c>
      <c r="AO66" s="33" t="s">
        <v>112</v>
      </c>
      <c r="AP66" s="33" t="s">
        <v>2528</v>
      </c>
      <c r="AQ66" s="33">
        <v>1</v>
      </c>
      <c r="AR66" s="33">
        <v>0</v>
      </c>
      <c r="AS66" s="33">
        <v>0</v>
      </c>
      <c r="AT66" s="33">
        <v>0</v>
      </c>
      <c r="AU66" s="33">
        <v>0</v>
      </c>
      <c r="AV66" s="33">
        <v>0</v>
      </c>
      <c r="AW66" s="33">
        <v>0</v>
      </c>
      <c r="AX66" s="33">
        <v>0</v>
      </c>
      <c r="AY66" s="33">
        <v>0</v>
      </c>
      <c r="AZ66" s="33">
        <v>0</v>
      </c>
      <c r="BA66" s="33">
        <v>1</v>
      </c>
      <c r="BB66" s="33">
        <v>0</v>
      </c>
      <c r="BC66" s="33">
        <v>0</v>
      </c>
      <c r="BD66" s="33">
        <v>0</v>
      </c>
      <c r="BE66" s="33">
        <v>0</v>
      </c>
      <c r="BF66" s="33">
        <v>0</v>
      </c>
      <c r="BG66" s="33">
        <v>0</v>
      </c>
      <c r="BH66" s="33" t="s">
        <v>289</v>
      </c>
      <c r="BI66" s="33" t="s">
        <v>2669</v>
      </c>
      <c r="BJ66" s="33">
        <v>1</v>
      </c>
      <c r="BK66" s="33">
        <v>1</v>
      </c>
      <c r="BL66" s="33">
        <v>1</v>
      </c>
      <c r="BM66" s="33">
        <v>1</v>
      </c>
      <c r="BN66" s="33">
        <v>1</v>
      </c>
      <c r="BO66" s="33">
        <v>1</v>
      </c>
      <c r="BP66" s="33">
        <v>0</v>
      </c>
      <c r="BQ66" s="33">
        <v>0</v>
      </c>
      <c r="BR66" s="33" t="s">
        <v>112</v>
      </c>
      <c r="BS66" s="33" t="s">
        <v>120</v>
      </c>
      <c r="BT66" s="33" t="s">
        <v>122</v>
      </c>
      <c r="BU66" s="33" t="s">
        <v>117</v>
      </c>
      <c r="BV66" s="33" t="s">
        <v>117</v>
      </c>
      <c r="BW66" s="33" t="str">
        <f>IF(BS66=C66,"Oui","Non")</f>
        <v>Oui</v>
      </c>
      <c r="BX66" s="33" t="str">
        <f>IF(BT66=D66,"Oui","Non")</f>
        <v>Oui</v>
      </c>
      <c r="BY66" s="33" t="s">
        <v>289</v>
      </c>
      <c r="BZ66" s="33" t="s">
        <v>289</v>
      </c>
      <c r="CA66" s="33" t="s">
        <v>289</v>
      </c>
      <c r="CB66" s="33" t="s">
        <v>289</v>
      </c>
      <c r="CC66" s="33" t="s">
        <v>289</v>
      </c>
      <c r="CD66" s="33" t="s">
        <v>289</v>
      </c>
      <c r="CE66" s="33" t="s">
        <v>289</v>
      </c>
      <c r="CF66" s="33" t="s">
        <v>289</v>
      </c>
      <c r="CG66" s="33" t="s">
        <v>289</v>
      </c>
      <c r="CH66" s="33" t="s">
        <v>289</v>
      </c>
      <c r="CI66" s="33" t="s">
        <v>289</v>
      </c>
      <c r="CJ66" s="33" t="s">
        <v>289</v>
      </c>
      <c r="CK66" s="33" t="s">
        <v>289</v>
      </c>
      <c r="CL66" s="33" t="s">
        <v>289</v>
      </c>
      <c r="CM66" s="33" t="s">
        <v>289</v>
      </c>
      <c r="CN66" s="33" t="s">
        <v>289</v>
      </c>
      <c r="CO66" s="33" t="s">
        <v>289</v>
      </c>
      <c r="CP66" s="33" t="s">
        <v>289</v>
      </c>
      <c r="CQ66" s="33" t="s">
        <v>289</v>
      </c>
      <c r="CR66" s="33" t="s">
        <v>289</v>
      </c>
      <c r="CS66" s="33" t="s">
        <v>289</v>
      </c>
      <c r="CT66" s="33" t="s">
        <v>289</v>
      </c>
      <c r="CU66" s="33" t="s">
        <v>289</v>
      </c>
      <c r="CV66" s="33" t="s">
        <v>289</v>
      </c>
      <c r="CW66" s="33" t="s">
        <v>289</v>
      </c>
      <c r="CX66" s="33" t="s">
        <v>289</v>
      </c>
      <c r="CY66" s="33" t="s">
        <v>289</v>
      </c>
      <c r="CZ66" s="33" t="s">
        <v>289</v>
      </c>
      <c r="DA66" s="33" t="s">
        <v>289</v>
      </c>
      <c r="DB66" s="33" t="s">
        <v>289</v>
      </c>
      <c r="DC66" s="33" t="s">
        <v>289</v>
      </c>
      <c r="DD66" s="33"/>
      <c r="DE66" s="33"/>
      <c r="DF66" s="33" t="s">
        <v>289</v>
      </c>
      <c r="DG66" s="33" t="s">
        <v>289</v>
      </c>
      <c r="DH66" s="33" t="s">
        <v>112</v>
      </c>
      <c r="DI66" s="33" t="s">
        <v>112</v>
      </c>
      <c r="DJ66" s="33" t="s">
        <v>117</v>
      </c>
      <c r="DK66" s="33" t="s">
        <v>112</v>
      </c>
      <c r="DL66" s="33" t="s">
        <v>117</v>
      </c>
      <c r="DM66" s="33" t="s">
        <v>112</v>
      </c>
      <c r="DN66" s="33" t="s">
        <v>112</v>
      </c>
      <c r="DO66" s="33" t="s">
        <v>289</v>
      </c>
      <c r="DP66" s="33" t="s">
        <v>289</v>
      </c>
      <c r="DQ66" s="34" t="s">
        <v>289</v>
      </c>
      <c r="DR66" s="33" t="s">
        <v>289</v>
      </c>
      <c r="DS66" s="33" t="s">
        <v>289</v>
      </c>
      <c r="DT66" s="33" t="s">
        <v>289</v>
      </c>
      <c r="DU66" s="33" t="s">
        <v>289</v>
      </c>
      <c r="DV66" s="33" t="s">
        <v>289</v>
      </c>
      <c r="DW66" s="33" t="str">
        <f t="shared" si="2"/>
        <v/>
      </c>
      <c r="DX66" s="33" t="s">
        <v>289</v>
      </c>
      <c r="DY66" s="33" t="s">
        <v>289</v>
      </c>
      <c r="DZ66" s="33" t="s">
        <v>289</v>
      </c>
      <c r="EA66" s="33" t="s">
        <v>289</v>
      </c>
      <c r="EB66" s="33" t="s">
        <v>289</v>
      </c>
      <c r="EC66" s="33" t="s">
        <v>289</v>
      </c>
      <c r="ED66" s="33" t="s">
        <v>289</v>
      </c>
      <c r="EE66" s="33" t="s">
        <v>289</v>
      </c>
      <c r="EF66" s="33" t="s">
        <v>289</v>
      </c>
      <c r="EG66" s="33" t="s">
        <v>289</v>
      </c>
      <c r="EH66" s="33" t="s">
        <v>289</v>
      </c>
      <c r="EI66" s="33" t="s">
        <v>289</v>
      </c>
      <c r="EJ66" s="33" t="s">
        <v>289</v>
      </c>
      <c r="EK66" s="33" t="s">
        <v>289</v>
      </c>
      <c r="EL66" s="33" t="s">
        <v>2670</v>
      </c>
      <c r="EM66" s="33">
        <v>47</v>
      </c>
    </row>
    <row r="67" spans="1:143" x14ac:dyDescent="0.35">
      <c r="A67" s="33" t="s">
        <v>2718</v>
      </c>
      <c r="B67" s="33" t="s">
        <v>198</v>
      </c>
      <c r="C67" s="33" t="s">
        <v>120</v>
      </c>
      <c r="D67" s="33" t="s">
        <v>122</v>
      </c>
      <c r="E67" s="34" t="s">
        <v>2413</v>
      </c>
      <c r="F67" s="34" t="s">
        <v>2414</v>
      </c>
      <c r="G67" s="33" t="s">
        <v>2361</v>
      </c>
      <c r="H67" s="33">
        <v>6</v>
      </c>
      <c r="I67" s="33" t="s">
        <v>2327</v>
      </c>
      <c r="J67" s="33">
        <v>0</v>
      </c>
      <c r="K67" s="33">
        <v>1</v>
      </c>
      <c r="L67" s="33" t="s">
        <v>176</v>
      </c>
      <c r="M67" s="33" t="s">
        <v>176</v>
      </c>
      <c r="N67" s="33" t="s">
        <v>176</v>
      </c>
      <c r="O67" s="33" t="s">
        <v>176</v>
      </c>
      <c r="P67" s="33" t="s">
        <v>176</v>
      </c>
      <c r="Q67" s="33" t="s">
        <v>176</v>
      </c>
      <c r="R67" s="33" t="s">
        <v>176</v>
      </c>
      <c r="S67" s="33">
        <v>25</v>
      </c>
      <c r="T67" s="33">
        <v>25</v>
      </c>
      <c r="U67" s="33">
        <v>50</v>
      </c>
      <c r="V67" s="33" t="s">
        <v>176</v>
      </c>
      <c r="W67" s="33">
        <v>25</v>
      </c>
      <c r="X67" s="33">
        <v>63.75</v>
      </c>
      <c r="Y67" s="33" t="s">
        <v>176</v>
      </c>
      <c r="Z67" s="33" t="s">
        <v>176</v>
      </c>
      <c r="AA67" s="33" t="s">
        <v>2328</v>
      </c>
      <c r="AB67" s="33" t="s">
        <v>2329</v>
      </c>
      <c r="AC67" s="33">
        <v>1</v>
      </c>
      <c r="AD67" s="33">
        <v>0</v>
      </c>
      <c r="AE67" s="33">
        <v>0</v>
      </c>
      <c r="AF67" s="33">
        <v>0</v>
      </c>
      <c r="AG67" s="33">
        <v>0</v>
      </c>
      <c r="AH67" s="33">
        <v>0</v>
      </c>
      <c r="AI67" s="33">
        <v>0</v>
      </c>
      <c r="AJ67" s="33">
        <v>0</v>
      </c>
      <c r="AK67" s="33">
        <v>0</v>
      </c>
      <c r="AL67" s="33">
        <v>0</v>
      </c>
      <c r="AM67" s="33" t="s">
        <v>116</v>
      </c>
      <c r="AN67" s="33" t="s">
        <v>151</v>
      </c>
      <c r="AO67" s="33" t="s">
        <v>289</v>
      </c>
      <c r="AP67" s="33" t="s">
        <v>289</v>
      </c>
      <c r="AQ67" s="33" t="s">
        <v>289</v>
      </c>
      <c r="AR67" s="33" t="s">
        <v>289</v>
      </c>
      <c r="AS67" s="33" t="s">
        <v>289</v>
      </c>
      <c r="AT67" s="33" t="s">
        <v>289</v>
      </c>
      <c r="AU67" s="33" t="s">
        <v>289</v>
      </c>
      <c r="AV67" s="33" t="s">
        <v>289</v>
      </c>
      <c r="AW67" s="33" t="s">
        <v>289</v>
      </c>
      <c r="AX67" s="33" t="s">
        <v>289</v>
      </c>
      <c r="AY67" s="33" t="s">
        <v>289</v>
      </c>
      <c r="AZ67" s="33" t="s">
        <v>289</v>
      </c>
      <c r="BA67" s="33" t="s">
        <v>289</v>
      </c>
      <c r="BB67" s="33" t="s">
        <v>289</v>
      </c>
      <c r="BC67" s="33" t="s">
        <v>289</v>
      </c>
      <c r="BD67" s="33" t="s">
        <v>289</v>
      </c>
      <c r="BE67" s="33" t="s">
        <v>289</v>
      </c>
      <c r="BF67" s="33" t="s">
        <v>289</v>
      </c>
      <c r="BG67" s="33" t="s">
        <v>289</v>
      </c>
      <c r="BH67" s="33" t="s">
        <v>289</v>
      </c>
      <c r="BI67" s="33" t="s">
        <v>289</v>
      </c>
      <c r="BJ67" s="33" t="s">
        <v>289</v>
      </c>
      <c r="BK67" s="33" t="s">
        <v>289</v>
      </c>
      <c r="BL67" s="33" t="s">
        <v>289</v>
      </c>
      <c r="BM67" s="33" t="s">
        <v>289</v>
      </c>
      <c r="BN67" s="33" t="s">
        <v>289</v>
      </c>
      <c r="BO67" s="33" t="s">
        <v>289</v>
      </c>
      <c r="BP67" s="33" t="s">
        <v>289</v>
      </c>
      <c r="BQ67" s="33" t="s">
        <v>289</v>
      </c>
      <c r="BR67" s="33" t="s">
        <v>289</v>
      </c>
      <c r="BS67" s="33" t="s">
        <v>289</v>
      </c>
      <c r="BT67" s="33" t="s">
        <v>289</v>
      </c>
      <c r="BU67" s="33" t="s">
        <v>289</v>
      </c>
      <c r="BV67" s="33" t="s">
        <v>289</v>
      </c>
      <c r="BW67" s="33"/>
      <c r="BX67" s="33"/>
      <c r="BY67" s="33" t="s">
        <v>112</v>
      </c>
      <c r="BZ67" s="33" t="s">
        <v>2717</v>
      </c>
      <c r="CA67" s="33">
        <v>0</v>
      </c>
      <c r="CB67" s="33">
        <v>1</v>
      </c>
      <c r="CC67" s="33">
        <v>0</v>
      </c>
      <c r="CD67" s="33">
        <v>0</v>
      </c>
      <c r="CE67" s="33">
        <v>0</v>
      </c>
      <c r="CF67" s="33">
        <v>0</v>
      </c>
      <c r="CG67" s="33">
        <v>0</v>
      </c>
      <c r="CH67" s="33">
        <v>0</v>
      </c>
      <c r="CI67" s="33">
        <v>0</v>
      </c>
      <c r="CJ67" s="33">
        <v>1</v>
      </c>
      <c r="CK67" s="33">
        <v>0</v>
      </c>
      <c r="CL67" s="33">
        <v>0</v>
      </c>
      <c r="CM67" s="33">
        <v>0</v>
      </c>
      <c r="CN67" s="33">
        <v>0</v>
      </c>
      <c r="CO67" s="33">
        <v>0</v>
      </c>
      <c r="CP67" s="33">
        <v>0</v>
      </c>
      <c r="CQ67" s="33" t="s">
        <v>289</v>
      </c>
      <c r="CR67" s="33" t="s">
        <v>2332</v>
      </c>
      <c r="CS67" s="33">
        <v>1</v>
      </c>
      <c r="CT67" s="33">
        <v>1</v>
      </c>
      <c r="CU67" s="33">
        <v>1</v>
      </c>
      <c r="CV67" s="33">
        <v>1</v>
      </c>
      <c r="CW67" s="33">
        <v>1</v>
      </c>
      <c r="CX67" s="33">
        <v>0</v>
      </c>
      <c r="CY67" s="33">
        <v>1</v>
      </c>
      <c r="CZ67" s="33">
        <v>0</v>
      </c>
      <c r="DA67" s="33" t="s">
        <v>112</v>
      </c>
      <c r="DB67" s="33" t="s">
        <v>120</v>
      </c>
      <c r="DC67" s="33" t="s">
        <v>122</v>
      </c>
      <c r="DD67" s="33" t="str">
        <f>IF(DB67=C67,"Oui","Non")</f>
        <v>Oui</v>
      </c>
      <c r="DE67" s="33" t="str">
        <f>IF(DC67=D67,"Oui","Non")</f>
        <v>Oui</v>
      </c>
      <c r="DF67" s="33" t="s">
        <v>112</v>
      </c>
      <c r="DG67" s="33" t="s">
        <v>117</v>
      </c>
      <c r="DH67" s="33" t="s">
        <v>289</v>
      </c>
      <c r="DI67" s="33" t="s">
        <v>289</v>
      </c>
      <c r="DJ67" s="33" t="s">
        <v>289</v>
      </c>
      <c r="DK67" s="33" t="s">
        <v>289</v>
      </c>
      <c r="DL67" s="33" t="s">
        <v>289</v>
      </c>
      <c r="DM67" s="33" t="s">
        <v>289</v>
      </c>
      <c r="DN67" s="33" t="s">
        <v>289</v>
      </c>
      <c r="DO67" s="33" t="s">
        <v>140</v>
      </c>
      <c r="DP67" s="33" t="s">
        <v>140</v>
      </c>
      <c r="DQ67" s="34" t="s">
        <v>140</v>
      </c>
      <c r="DR67" s="33" t="s">
        <v>140</v>
      </c>
      <c r="DS67" s="33" t="s">
        <v>140</v>
      </c>
      <c r="DT67" s="33" t="s">
        <v>289</v>
      </c>
      <c r="DU67" s="33" t="s">
        <v>140</v>
      </c>
      <c r="DV67" s="33" t="s">
        <v>289</v>
      </c>
      <c r="DW67" s="33" t="str">
        <f t="shared" ref="DW67:DW130" si="8">IF(OR(DV67="remplissage à une boutique", DV67="achat d'eau en boutique (bidon ou bouteille fermée)"), "Achat d'eau ou remplissage en boutique","")</f>
        <v/>
      </c>
      <c r="DX67" s="33" t="s">
        <v>289</v>
      </c>
      <c r="DY67" s="33" t="s">
        <v>289</v>
      </c>
      <c r="DZ67" s="33" t="s">
        <v>289</v>
      </c>
      <c r="EA67" s="33" t="s">
        <v>289</v>
      </c>
      <c r="EB67" s="33" t="s">
        <v>289</v>
      </c>
      <c r="EC67" s="33" t="s">
        <v>289</v>
      </c>
      <c r="ED67" s="33" t="s">
        <v>289</v>
      </c>
      <c r="EE67" s="33" t="s">
        <v>289</v>
      </c>
      <c r="EF67" s="33" t="s">
        <v>289</v>
      </c>
      <c r="EG67" s="33" t="s">
        <v>289</v>
      </c>
      <c r="EH67" s="33" t="s">
        <v>289</v>
      </c>
      <c r="EI67" s="33" t="s">
        <v>289</v>
      </c>
      <c r="EJ67" s="33" t="s">
        <v>289</v>
      </c>
      <c r="EK67" s="33" t="s">
        <v>289</v>
      </c>
      <c r="EL67" s="33" t="s">
        <v>2718</v>
      </c>
      <c r="EM67" s="33">
        <v>49</v>
      </c>
    </row>
    <row r="68" spans="1:143" x14ac:dyDescent="0.35">
      <c r="A68" s="33" t="s">
        <v>2725</v>
      </c>
      <c r="B68" s="33" t="s">
        <v>198</v>
      </c>
      <c r="C68" s="33" t="s">
        <v>120</v>
      </c>
      <c r="D68" s="33" t="s">
        <v>122</v>
      </c>
      <c r="E68" s="34" t="s">
        <v>2413</v>
      </c>
      <c r="F68" s="34" t="s">
        <v>2414</v>
      </c>
      <c r="G68" s="33" t="s">
        <v>2361</v>
      </c>
      <c r="H68" s="33">
        <v>6</v>
      </c>
      <c r="I68" s="33" t="s">
        <v>2452</v>
      </c>
      <c r="J68" s="33" t="s">
        <v>289</v>
      </c>
      <c r="K68" s="33" t="s">
        <v>289</v>
      </c>
      <c r="L68" s="33" t="s">
        <v>176</v>
      </c>
      <c r="M68" s="33" t="s">
        <v>176</v>
      </c>
      <c r="N68" s="33" t="s">
        <v>176</v>
      </c>
      <c r="O68" s="33" t="s">
        <v>176</v>
      </c>
      <c r="P68" s="33" t="s">
        <v>176</v>
      </c>
      <c r="Q68" s="33" t="s">
        <v>176</v>
      </c>
      <c r="R68" s="33" t="s">
        <v>176</v>
      </c>
      <c r="S68" s="33" t="s">
        <v>176</v>
      </c>
      <c r="T68" s="33" t="s">
        <v>176</v>
      </c>
      <c r="U68" s="33" t="s">
        <v>176</v>
      </c>
      <c r="V68" s="33" t="s">
        <v>176</v>
      </c>
      <c r="W68" s="33" t="s">
        <v>176</v>
      </c>
      <c r="X68" s="33" t="s">
        <v>176</v>
      </c>
      <c r="Y68" s="33" t="s">
        <v>176</v>
      </c>
      <c r="Z68" s="138">
        <v>0</v>
      </c>
      <c r="AA68" s="33" t="s">
        <v>2328</v>
      </c>
      <c r="AB68" s="33" t="s">
        <v>289</v>
      </c>
      <c r="AC68" s="33" t="s">
        <v>289</v>
      </c>
      <c r="AD68" s="33" t="s">
        <v>289</v>
      </c>
      <c r="AE68" s="33" t="s">
        <v>289</v>
      </c>
      <c r="AF68" s="33" t="s">
        <v>289</v>
      </c>
      <c r="AG68" s="33" t="s">
        <v>289</v>
      </c>
      <c r="AH68" s="33" t="s">
        <v>289</v>
      </c>
      <c r="AI68" s="33" t="s">
        <v>289</v>
      </c>
      <c r="AJ68" s="33" t="s">
        <v>289</v>
      </c>
      <c r="AK68" s="33" t="s">
        <v>289</v>
      </c>
      <c r="AL68" s="33" t="s">
        <v>289</v>
      </c>
      <c r="AM68" s="33" t="s">
        <v>289</v>
      </c>
      <c r="AN68" s="33" t="s">
        <v>289</v>
      </c>
      <c r="AO68" s="33" t="s">
        <v>289</v>
      </c>
      <c r="AP68" s="33" t="s">
        <v>289</v>
      </c>
      <c r="AQ68" s="33" t="s">
        <v>289</v>
      </c>
      <c r="AR68" s="33" t="s">
        <v>289</v>
      </c>
      <c r="AS68" s="33" t="s">
        <v>289</v>
      </c>
      <c r="AT68" s="33" t="s">
        <v>289</v>
      </c>
      <c r="AU68" s="33" t="s">
        <v>289</v>
      </c>
      <c r="AV68" s="33" t="s">
        <v>289</v>
      </c>
      <c r="AW68" s="33" t="s">
        <v>289</v>
      </c>
      <c r="AX68" s="33" t="s">
        <v>289</v>
      </c>
      <c r="AY68" s="33" t="s">
        <v>289</v>
      </c>
      <c r="AZ68" s="33" t="s">
        <v>289</v>
      </c>
      <c r="BA68" s="33" t="s">
        <v>289</v>
      </c>
      <c r="BB68" s="33" t="s">
        <v>289</v>
      </c>
      <c r="BC68" s="33" t="s">
        <v>289</v>
      </c>
      <c r="BD68" s="33" t="s">
        <v>289</v>
      </c>
      <c r="BE68" s="33" t="s">
        <v>289</v>
      </c>
      <c r="BF68" s="33" t="s">
        <v>289</v>
      </c>
      <c r="BG68" s="33" t="s">
        <v>289</v>
      </c>
      <c r="BH68" s="33" t="s">
        <v>289</v>
      </c>
      <c r="BI68" s="33" t="s">
        <v>289</v>
      </c>
      <c r="BJ68" s="33" t="s">
        <v>289</v>
      </c>
      <c r="BK68" s="33" t="s">
        <v>289</v>
      </c>
      <c r="BL68" s="33" t="s">
        <v>289</v>
      </c>
      <c r="BM68" s="33" t="s">
        <v>289</v>
      </c>
      <c r="BN68" s="33" t="s">
        <v>289</v>
      </c>
      <c r="BO68" s="33" t="s">
        <v>289</v>
      </c>
      <c r="BP68" s="33" t="s">
        <v>289</v>
      </c>
      <c r="BQ68" s="33" t="s">
        <v>289</v>
      </c>
      <c r="BR68" s="33" t="s">
        <v>289</v>
      </c>
      <c r="BS68" s="33" t="s">
        <v>289</v>
      </c>
      <c r="BT68" s="33" t="s">
        <v>289</v>
      </c>
      <c r="BU68" s="33" t="s">
        <v>289</v>
      </c>
      <c r="BV68" s="33" t="s">
        <v>289</v>
      </c>
      <c r="BW68" s="33"/>
      <c r="BX68" s="33"/>
      <c r="BY68" s="33" t="s">
        <v>289</v>
      </c>
      <c r="BZ68" s="33" t="s">
        <v>289</v>
      </c>
      <c r="CA68" s="33" t="s">
        <v>289</v>
      </c>
      <c r="CB68" s="33" t="s">
        <v>289</v>
      </c>
      <c r="CC68" s="33" t="s">
        <v>289</v>
      </c>
      <c r="CD68" s="33" t="s">
        <v>289</v>
      </c>
      <c r="CE68" s="33" t="s">
        <v>289</v>
      </c>
      <c r="CF68" s="33" t="s">
        <v>289</v>
      </c>
      <c r="CG68" s="33" t="s">
        <v>289</v>
      </c>
      <c r="CH68" s="33" t="s">
        <v>289</v>
      </c>
      <c r="CI68" s="33" t="s">
        <v>289</v>
      </c>
      <c r="CJ68" s="33" t="s">
        <v>289</v>
      </c>
      <c r="CK68" s="33" t="s">
        <v>289</v>
      </c>
      <c r="CL68" s="33" t="s">
        <v>289</v>
      </c>
      <c r="CM68" s="33" t="s">
        <v>289</v>
      </c>
      <c r="CN68" s="33" t="s">
        <v>289</v>
      </c>
      <c r="CO68" s="33" t="s">
        <v>289</v>
      </c>
      <c r="CP68" s="33" t="s">
        <v>289</v>
      </c>
      <c r="CQ68" s="33" t="s">
        <v>289</v>
      </c>
      <c r="CR68" s="33" t="s">
        <v>289</v>
      </c>
      <c r="CS68" s="33" t="s">
        <v>289</v>
      </c>
      <c r="CT68" s="33" t="s">
        <v>289</v>
      </c>
      <c r="CU68" s="33" t="s">
        <v>289</v>
      </c>
      <c r="CV68" s="33" t="s">
        <v>289</v>
      </c>
      <c r="CW68" s="33" t="s">
        <v>289</v>
      </c>
      <c r="CX68" s="33" t="s">
        <v>289</v>
      </c>
      <c r="CY68" s="33" t="s">
        <v>289</v>
      </c>
      <c r="CZ68" s="33" t="s">
        <v>289</v>
      </c>
      <c r="DA68" s="33" t="s">
        <v>289</v>
      </c>
      <c r="DB68" s="33" t="s">
        <v>289</v>
      </c>
      <c r="DC68" s="33" t="s">
        <v>289</v>
      </c>
      <c r="DD68" s="33"/>
      <c r="DE68" s="33"/>
      <c r="DF68" s="33" t="s">
        <v>289</v>
      </c>
      <c r="DG68" s="33" t="s">
        <v>289</v>
      </c>
      <c r="DH68" s="33" t="s">
        <v>289</v>
      </c>
      <c r="DI68" s="33" t="s">
        <v>289</v>
      </c>
      <c r="DJ68" s="33" t="s">
        <v>289</v>
      </c>
      <c r="DK68" s="33" t="s">
        <v>289</v>
      </c>
      <c r="DL68" s="33" t="s">
        <v>289</v>
      </c>
      <c r="DM68" s="33" t="s">
        <v>289</v>
      </c>
      <c r="DN68" s="33" t="s">
        <v>289</v>
      </c>
      <c r="DO68" s="33" t="s">
        <v>289</v>
      </c>
      <c r="DP68" s="33" t="s">
        <v>289</v>
      </c>
      <c r="DQ68" s="34" t="s">
        <v>289</v>
      </c>
      <c r="DR68" s="33" t="s">
        <v>289</v>
      </c>
      <c r="DS68" s="33" t="s">
        <v>289</v>
      </c>
      <c r="DT68" s="33" t="s">
        <v>289</v>
      </c>
      <c r="DU68" s="33" t="s">
        <v>289</v>
      </c>
      <c r="DV68" s="33" t="s">
        <v>2722</v>
      </c>
      <c r="DW68" s="33" t="s">
        <v>4100</v>
      </c>
      <c r="DX68" s="33" t="s">
        <v>117</v>
      </c>
      <c r="DY68" s="33" t="s">
        <v>289</v>
      </c>
      <c r="DZ68" s="33" t="s">
        <v>289</v>
      </c>
      <c r="EA68" s="33" t="s">
        <v>289</v>
      </c>
      <c r="EB68" s="33" t="s">
        <v>289</v>
      </c>
      <c r="EC68" s="33" t="s">
        <v>289</v>
      </c>
      <c r="ED68" s="33" t="s">
        <v>289</v>
      </c>
      <c r="EE68" s="33" t="s">
        <v>289</v>
      </c>
      <c r="EF68" s="33" t="s">
        <v>289</v>
      </c>
      <c r="EG68" s="33" t="s">
        <v>289</v>
      </c>
      <c r="EH68" s="33" t="s">
        <v>289</v>
      </c>
      <c r="EI68" s="33" t="s">
        <v>289</v>
      </c>
      <c r="EJ68" s="33" t="s">
        <v>289</v>
      </c>
      <c r="EK68" s="33" t="s">
        <v>289</v>
      </c>
      <c r="EL68" s="33" t="s">
        <v>2725</v>
      </c>
      <c r="EM68" s="33">
        <v>36</v>
      </c>
    </row>
    <row r="69" spans="1:143" x14ac:dyDescent="0.35">
      <c r="A69" s="33" t="s">
        <v>2729</v>
      </c>
      <c r="B69" s="33" t="s">
        <v>198</v>
      </c>
      <c r="C69" s="33" t="s">
        <v>120</v>
      </c>
      <c r="D69" s="33" t="s">
        <v>122</v>
      </c>
      <c r="E69" s="34" t="s">
        <v>2413</v>
      </c>
      <c r="F69" s="34" t="s">
        <v>2414</v>
      </c>
      <c r="G69" s="33" t="s">
        <v>2361</v>
      </c>
      <c r="H69" s="33">
        <v>6</v>
      </c>
      <c r="I69" s="33" t="s">
        <v>2452</v>
      </c>
      <c r="J69" s="33" t="s">
        <v>289</v>
      </c>
      <c r="K69" s="33" t="s">
        <v>289</v>
      </c>
      <c r="L69" s="33" t="s">
        <v>176</v>
      </c>
      <c r="M69" s="33" t="s">
        <v>176</v>
      </c>
      <c r="N69" s="33" t="s">
        <v>176</v>
      </c>
      <c r="O69" s="33" t="s">
        <v>176</v>
      </c>
      <c r="P69" s="33" t="s">
        <v>176</v>
      </c>
      <c r="Q69" s="33" t="s">
        <v>176</v>
      </c>
      <c r="R69" s="33" t="s">
        <v>176</v>
      </c>
      <c r="S69" s="33" t="s">
        <v>176</v>
      </c>
      <c r="T69" s="33" t="s">
        <v>176</v>
      </c>
      <c r="U69" s="33" t="s">
        <v>176</v>
      </c>
      <c r="V69" s="33" t="s">
        <v>176</v>
      </c>
      <c r="W69" s="33" t="s">
        <v>176</v>
      </c>
      <c r="X69" s="33" t="s">
        <v>176</v>
      </c>
      <c r="Y69" s="33" t="s">
        <v>176</v>
      </c>
      <c r="Z69" s="33">
        <v>25</v>
      </c>
      <c r="AA69" s="33" t="s">
        <v>2340</v>
      </c>
      <c r="AB69" s="33" t="s">
        <v>289</v>
      </c>
      <c r="AC69" s="33" t="s">
        <v>289</v>
      </c>
      <c r="AD69" s="33" t="s">
        <v>289</v>
      </c>
      <c r="AE69" s="33" t="s">
        <v>289</v>
      </c>
      <c r="AF69" s="33" t="s">
        <v>289</v>
      </c>
      <c r="AG69" s="33" t="s">
        <v>289</v>
      </c>
      <c r="AH69" s="33" t="s">
        <v>289</v>
      </c>
      <c r="AI69" s="33" t="s">
        <v>289</v>
      </c>
      <c r="AJ69" s="33" t="s">
        <v>289</v>
      </c>
      <c r="AK69" s="33" t="s">
        <v>289</v>
      </c>
      <c r="AL69" s="33" t="s">
        <v>289</v>
      </c>
      <c r="AM69" s="33" t="s">
        <v>289</v>
      </c>
      <c r="AN69" s="33" t="s">
        <v>289</v>
      </c>
      <c r="AO69" s="33" t="s">
        <v>289</v>
      </c>
      <c r="AP69" s="33" t="s">
        <v>289</v>
      </c>
      <c r="AQ69" s="33" t="s">
        <v>289</v>
      </c>
      <c r="AR69" s="33" t="s">
        <v>289</v>
      </c>
      <c r="AS69" s="33" t="s">
        <v>289</v>
      </c>
      <c r="AT69" s="33" t="s">
        <v>289</v>
      </c>
      <c r="AU69" s="33" t="s">
        <v>289</v>
      </c>
      <c r="AV69" s="33" t="s">
        <v>289</v>
      </c>
      <c r="AW69" s="33" t="s">
        <v>289</v>
      </c>
      <c r="AX69" s="33" t="s">
        <v>289</v>
      </c>
      <c r="AY69" s="33" t="s">
        <v>289</v>
      </c>
      <c r="AZ69" s="33" t="s">
        <v>289</v>
      </c>
      <c r="BA69" s="33" t="s">
        <v>289</v>
      </c>
      <c r="BB69" s="33" t="s">
        <v>289</v>
      </c>
      <c r="BC69" s="33" t="s">
        <v>289</v>
      </c>
      <c r="BD69" s="33" t="s">
        <v>289</v>
      </c>
      <c r="BE69" s="33" t="s">
        <v>289</v>
      </c>
      <c r="BF69" s="33" t="s">
        <v>289</v>
      </c>
      <c r="BG69" s="33" t="s">
        <v>289</v>
      </c>
      <c r="BH69" s="33" t="s">
        <v>289</v>
      </c>
      <c r="BI69" s="33" t="s">
        <v>289</v>
      </c>
      <c r="BJ69" s="33" t="s">
        <v>289</v>
      </c>
      <c r="BK69" s="33" t="s">
        <v>289</v>
      </c>
      <c r="BL69" s="33" t="s">
        <v>289</v>
      </c>
      <c r="BM69" s="33" t="s">
        <v>289</v>
      </c>
      <c r="BN69" s="33" t="s">
        <v>289</v>
      </c>
      <c r="BO69" s="33" t="s">
        <v>289</v>
      </c>
      <c r="BP69" s="33" t="s">
        <v>289</v>
      </c>
      <c r="BQ69" s="33" t="s">
        <v>289</v>
      </c>
      <c r="BR69" s="33" t="s">
        <v>289</v>
      </c>
      <c r="BS69" s="33" t="s">
        <v>289</v>
      </c>
      <c r="BT69" s="33" t="s">
        <v>289</v>
      </c>
      <c r="BU69" s="33" t="s">
        <v>289</v>
      </c>
      <c r="BV69" s="33" t="s">
        <v>289</v>
      </c>
      <c r="BW69" s="33"/>
      <c r="BX69" s="33"/>
      <c r="BY69" s="33" t="s">
        <v>289</v>
      </c>
      <c r="BZ69" s="33" t="s">
        <v>289</v>
      </c>
      <c r="CA69" s="33" t="s">
        <v>289</v>
      </c>
      <c r="CB69" s="33" t="s">
        <v>289</v>
      </c>
      <c r="CC69" s="33" t="s">
        <v>289</v>
      </c>
      <c r="CD69" s="33" t="s">
        <v>289</v>
      </c>
      <c r="CE69" s="33" t="s">
        <v>289</v>
      </c>
      <c r="CF69" s="33" t="s">
        <v>289</v>
      </c>
      <c r="CG69" s="33" t="s">
        <v>289</v>
      </c>
      <c r="CH69" s="33" t="s">
        <v>289</v>
      </c>
      <c r="CI69" s="33" t="s">
        <v>289</v>
      </c>
      <c r="CJ69" s="33" t="s">
        <v>289</v>
      </c>
      <c r="CK69" s="33" t="s">
        <v>289</v>
      </c>
      <c r="CL69" s="33" t="s">
        <v>289</v>
      </c>
      <c r="CM69" s="33" t="s">
        <v>289</v>
      </c>
      <c r="CN69" s="33" t="s">
        <v>289</v>
      </c>
      <c r="CO69" s="33" t="s">
        <v>289</v>
      </c>
      <c r="CP69" s="33" t="s">
        <v>289</v>
      </c>
      <c r="CQ69" s="33" t="s">
        <v>289</v>
      </c>
      <c r="CR69" s="33" t="s">
        <v>289</v>
      </c>
      <c r="CS69" s="33" t="s">
        <v>289</v>
      </c>
      <c r="CT69" s="33" t="s">
        <v>289</v>
      </c>
      <c r="CU69" s="33" t="s">
        <v>289</v>
      </c>
      <c r="CV69" s="33" t="s">
        <v>289</v>
      </c>
      <c r="CW69" s="33" t="s">
        <v>289</v>
      </c>
      <c r="CX69" s="33" t="s">
        <v>289</v>
      </c>
      <c r="CY69" s="33" t="s">
        <v>289</v>
      </c>
      <c r="CZ69" s="33" t="s">
        <v>289</v>
      </c>
      <c r="DA69" s="33" t="s">
        <v>289</v>
      </c>
      <c r="DB69" s="33" t="s">
        <v>289</v>
      </c>
      <c r="DC69" s="33" t="s">
        <v>289</v>
      </c>
      <c r="DD69" s="33"/>
      <c r="DE69" s="33"/>
      <c r="DF69" s="33" t="s">
        <v>289</v>
      </c>
      <c r="DG69" s="33" t="s">
        <v>289</v>
      </c>
      <c r="DH69" s="33" t="s">
        <v>289</v>
      </c>
      <c r="DI69" s="33" t="s">
        <v>289</v>
      </c>
      <c r="DJ69" s="33" t="s">
        <v>289</v>
      </c>
      <c r="DK69" s="33" t="s">
        <v>289</v>
      </c>
      <c r="DL69" s="33" t="s">
        <v>289</v>
      </c>
      <c r="DM69" s="33" t="s">
        <v>289</v>
      </c>
      <c r="DN69" s="33" t="s">
        <v>289</v>
      </c>
      <c r="DO69" s="33" t="s">
        <v>289</v>
      </c>
      <c r="DP69" s="33" t="s">
        <v>289</v>
      </c>
      <c r="DQ69" s="34" t="s">
        <v>289</v>
      </c>
      <c r="DR69" s="33" t="s">
        <v>289</v>
      </c>
      <c r="DS69" s="33" t="s">
        <v>289</v>
      </c>
      <c r="DT69" s="33" t="s">
        <v>289</v>
      </c>
      <c r="DU69" s="33" t="s">
        <v>289</v>
      </c>
      <c r="DV69" s="33" t="s">
        <v>2454</v>
      </c>
      <c r="DW69" s="33" t="str">
        <f t="shared" si="8"/>
        <v>Achat d'eau ou remplissage en boutique</v>
      </c>
      <c r="DX69" s="33" t="s">
        <v>117</v>
      </c>
      <c r="DY69" s="33" t="s">
        <v>289</v>
      </c>
      <c r="DZ69" s="33" t="s">
        <v>289</v>
      </c>
      <c r="EA69" s="33" t="s">
        <v>289</v>
      </c>
      <c r="EB69" s="33" t="s">
        <v>289</v>
      </c>
      <c r="EC69" s="33" t="s">
        <v>289</v>
      </c>
      <c r="ED69" s="33" t="s">
        <v>289</v>
      </c>
      <c r="EE69" s="33" t="s">
        <v>289</v>
      </c>
      <c r="EF69" s="33" t="s">
        <v>289</v>
      </c>
      <c r="EG69" s="33" t="s">
        <v>289</v>
      </c>
      <c r="EH69" s="33" t="s">
        <v>289</v>
      </c>
      <c r="EI69" s="33" t="s">
        <v>289</v>
      </c>
      <c r="EJ69" s="33" t="s">
        <v>289</v>
      </c>
      <c r="EK69" s="33" t="s">
        <v>289</v>
      </c>
      <c r="EL69" s="33" t="s">
        <v>2729</v>
      </c>
      <c r="EM69" s="33">
        <v>38</v>
      </c>
    </row>
    <row r="70" spans="1:143" x14ac:dyDescent="0.35">
      <c r="A70" s="33" t="s">
        <v>2777</v>
      </c>
      <c r="B70" s="33" t="s">
        <v>198</v>
      </c>
      <c r="C70" s="33" t="s">
        <v>120</v>
      </c>
      <c r="D70" s="33" t="s">
        <v>122</v>
      </c>
      <c r="E70" s="34" t="s">
        <v>2413</v>
      </c>
      <c r="F70" s="34" t="s">
        <v>2414</v>
      </c>
      <c r="G70" s="33" t="s">
        <v>2361</v>
      </c>
      <c r="H70" s="33">
        <v>6</v>
      </c>
      <c r="I70" s="33" t="s">
        <v>2452</v>
      </c>
      <c r="J70" s="33" t="s">
        <v>289</v>
      </c>
      <c r="K70" s="33" t="s">
        <v>289</v>
      </c>
      <c r="L70" s="33" t="s">
        <v>176</v>
      </c>
      <c r="M70" s="33" t="s">
        <v>176</v>
      </c>
      <c r="N70" s="33" t="s">
        <v>176</v>
      </c>
      <c r="O70" s="33" t="s">
        <v>176</v>
      </c>
      <c r="P70" s="33" t="s">
        <v>176</v>
      </c>
      <c r="Q70" s="33" t="s">
        <v>176</v>
      </c>
      <c r="R70" s="33" t="s">
        <v>176</v>
      </c>
      <c r="S70" s="33" t="s">
        <v>176</v>
      </c>
      <c r="T70" s="33" t="s">
        <v>176</v>
      </c>
      <c r="U70" s="33" t="s">
        <v>176</v>
      </c>
      <c r="V70" s="33" t="s">
        <v>176</v>
      </c>
      <c r="W70" s="33" t="s">
        <v>176</v>
      </c>
      <c r="X70" s="33" t="s">
        <v>176</v>
      </c>
      <c r="Y70" s="33" t="s">
        <v>176</v>
      </c>
      <c r="Z70" s="33">
        <v>15</v>
      </c>
      <c r="AA70" s="33" t="s">
        <v>2340</v>
      </c>
      <c r="AB70" s="33" t="s">
        <v>289</v>
      </c>
      <c r="AC70" s="33" t="s">
        <v>289</v>
      </c>
      <c r="AD70" s="33" t="s">
        <v>289</v>
      </c>
      <c r="AE70" s="33" t="s">
        <v>289</v>
      </c>
      <c r="AF70" s="33" t="s">
        <v>289</v>
      </c>
      <c r="AG70" s="33" t="s">
        <v>289</v>
      </c>
      <c r="AH70" s="33" t="s">
        <v>289</v>
      </c>
      <c r="AI70" s="33" t="s">
        <v>289</v>
      </c>
      <c r="AJ70" s="33" t="s">
        <v>289</v>
      </c>
      <c r="AK70" s="33" t="s">
        <v>289</v>
      </c>
      <c r="AL70" s="33" t="s">
        <v>289</v>
      </c>
      <c r="AM70" s="33" t="s">
        <v>289</v>
      </c>
      <c r="AN70" s="33" t="s">
        <v>289</v>
      </c>
      <c r="AO70" s="33" t="s">
        <v>289</v>
      </c>
      <c r="AP70" s="33" t="s">
        <v>289</v>
      </c>
      <c r="AQ70" s="33" t="s">
        <v>289</v>
      </c>
      <c r="AR70" s="33" t="s">
        <v>289</v>
      </c>
      <c r="AS70" s="33" t="s">
        <v>289</v>
      </c>
      <c r="AT70" s="33" t="s">
        <v>289</v>
      </c>
      <c r="AU70" s="33" t="s">
        <v>289</v>
      </c>
      <c r="AV70" s="33" t="s">
        <v>289</v>
      </c>
      <c r="AW70" s="33" t="s">
        <v>289</v>
      </c>
      <c r="AX70" s="33" t="s">
        <v>289</v>
      </c>
      <c r="AY70" s="33" t="s">
        <v>289</v>
      </c>
      <c r="AZ70" s="33" t="s">
        <v>289</v>
      </c>
      <c r="BA70" s="33" t="s">
        <v>289</v>
      </c>
      <c r="BB70" s="33" t="s">
        <v>289</v>
      </c>
      <c r="BC70" s="33" t="s">
        <v>289</v>
      </c>
      <c r="BD70" s="33" t="s">
        <v>289</v>
      </c>
      <c r="BE70" s="33" t="s">
        <v>289</v>
      </c>
      <c r="BF70" s="33" t="s">
        <v>289</v>
      </c>
      <c r="BG70" s="33" t="s">
        <v>289</v>
      </c>
      <c r="BH70" s="33" t="s">
        <v>289</v>
      </c>
      <c r="BI70" s="33" t="s">
        <v>289</v>
      </c>
      <c r="BJ70" s="33" t="s">
        <v>289</v>
      </c>
      <c r="BK70" s="33" t="s">
        <v>289</v>
      </c>
      <c r="BL70" s="33" t="s">
        <v>289</v>
      </c>
      <c r="BM70" s="33" t="s">
        <v>289</v>
      </c>
      <c r="BN70" s="33" t="s">
        <v>289</v>
      </c>
      <c r="BO70" s="33" t="s">
        <v>289</v>
      </c>
      <c r="BP70" s="33" t="s">
        <v>289</v>
      </c>
      <c r="BQ70" s="33" t="s">
        <v>289</v>
      </c>
      <c r="BR70" s="33" t="s">
        <v>289</v>
      </c>
      <c r="BS70" s="33" t="s">
        <v>289</v>
      </c>
      <c r="BT70" s="33" t="s">
        <v>289</v>
      </c>
      <c r="BU70" s="33" t="s">
        <v>289</v>
      </c>
      <c r="BV70" s="33" t="s">
        <v>289</v>
      </c>
      <c r="BW70" s="33"/>
      <c r="BX70" s="33"/>
      <c r="BY70" s="33" t="s">
        <v>289</v>
      </c>
      <c r="BZ70" s="33" t="s">
        <v>289</v>
      </c>
      <c r="CA70" s="33" t="s">
        <v>289</v>
      </c>
      <c r="CB70" s="33" t="s">
        <v>289</v>
      </c>
      <c r="CC70" s="33" t="s">
        <v>289</v>
      </c>
      <c r="CD70" s="33" t="s">
        <v>289</v>
      </c>
      <c r="CE70" s="33" t="s">
        <v>289</v>
      </c>
      <c r="CF70" s="33" t="s">
        <v>289</v>
      </c>
      <c r="CG70" s="33" t="s">
        <v>289</v>
      </c>
      <c r="CH70" s="33" t="s">
        <v>289</v>
      </c>
      <c r="CI70" s="33" t="s">
        <v>289</v>
      </c>
      <c r="CJ70" s="33" t="s">
        <v>289</v>
      </c>
      <c r="CK70" s="33" t="s">
        <v>289</v>
      </c>
      <c r="CL70" s="33" t="s">
        <v>289</v>
      </c>
      <c r="CM70" s="33" t="s">
        <v>289</v>
      </c>
      <c r="CN70" s="33" t="s">
        <v>289</v>
      </c>
      <c r="CO70" s="33" t="s">
        <v>289</v>
      </c>
      <c r="CP70" s="33" t="s">
        <v>289</v>
      </c>
      <c r="CQ70" s="33" t="s">
        <v>289</v>
      </c>
      <c r="CR70" s="33" t="s">
        <v>289</v>
      </c>
      <c r="CS70" s="33" t="s">
        <v>289</v>
      </c>
      <c r="CT70" s="33" t="s">
        <v>289</v>
      </c>
      <c r="CU70" s="33" t="s">
        <v>289</v>
      </c>
      <c r="CV70" s="33" t="s">
        <v>289</v>
      </c>
      <c r="CW70" s="33" t="s">
        <v>289</v>
      </c>
      <c r="CX70" s="33" t="s">
        <v>289</v>
      </c>
      <c r="CY70" s="33" t="s">
        <v>289</v>
      </c>
      <c r="CZ70" s="33" t="s">
        <v>289</v>
      </c>
      <c r="DA70" s="33" t="s">
        <v>289</v>
      </c>
      <c r="DB70" s="33" t="s">
        <v>289</v>
      </c>
      <c r="DC70" s="33" t="s">
        <v>289</v>
      </c>
      <c r="DD70" s="33"/>
      <c r="DE70" s="33"/>
      <c r="DF70" s="33" t="s">
        <v>289</v>
      </c>
      <c r="DG70" s="33" t="s">
        <v>289</v>
      </c>
      <c r="DH70" s="33" t="s">
        <v>289</v>
      </c>
      <c r="DI70" s="33" t="s">
        <v>289</v>
      </c>
      <c r="DJ70" s="33" t="s">
        <v>289</v>
      </c>
      <c r="DK70" s="33" t="s">
        <v>289</v>
      </c>
      <c r="DL70" s="33" t="s">
        <v>289</v>
      </c>
      <c r="DM70" s="33" t="s">
        <v>289</v>
      </c>
      <c r="DN70" s="33" t="s">
        <v>289</v>
      </c>
      <c r="DO70" s="33" t="s">
        <v>289</v>
      </c>
      <c r="DP70" s="33" t="s">
        <v>289</v>
      </c>
      <c r="DQ70" s="34" t="s">
        <v>289</v>
      </c>
      <c r="DR70" s="33" t="s">
        <v>289</v>
      </c>
      <c r="DS70" s="33" t="s">
        <v>289</v>
      </c>
      <c r="DT70" s="33" t="s">
        <v>289</v>
      </c>
      <c r="DU70" s="33" t="s">
        <v>289</v>
      </c>
      <c r="DV70" s="33" t="s">
        <v>2773</v>
      </c>
      <c r="DW70" s="33" t="s">
        <v>4100</v>
      </c>
      <c r="DX70" s="33" t="s">
        <v>112</v>
      </c>
      <c r="DY70" s="33" t="s">
        <v>2776</v>
      </c>
      <c r="DZ70" s="33">
        <v>0</v>
      </c>
      <c r="EA70" s="33">
        <v>0</v>
      </c>
      <c r="EB70" s="33">
        <v>1</v>
      </c>
      <c r="EC70" s="33">
        <v>0</v>
      </c>
      <c r="ED70" s="33">
        <v>1</v>
      </c>
      <c r="EE70" s="33">
        <v>0</v>
      </c>
      <c r="EF70" s="33">
        <v>0</v>
      </c>
      <c r="EG70" s="33">
        <v>0</v>
      </c>
      <c r="EH70" s="33">
        <v>0</v>
      </c>
      <c r="EI70" s="33">
        <v>0</v>
      </c>
      <c r="EJ70" s="33" t="s">
        <v>289</v>
      </c>
      <c r="EK70" s="33" t="s">
        <v>289</v>
      </c>
      <c r="EL70" s="33" t="s">
        <v>2777</v>
      </c>
      <c r="EM70" s="33">
        <v>37</v>
      </c>
    </row>
    <row r="71" spans="1:143" x14ac:dyDescent="0.35">
      <c r="A71" s="33" t="s">
        <v>2834</v>
      </c>
      <c r="B71" s="33" t="s">
        <v>198</v>
      </c>
      <c r="C71" s="33" t="s">
        <v>120</v>
      </c>
      <c r="D71" s="33" t="s">
        <v>122</v>
      </c>
      <c r="E71" s="34" t="s">
        <v>2413</v>
      </c>
      <c r="F71" s="34" t="s">
        <v>2596</v>
      </c>
      <c r="G71" s="33" t="s">
        <v>2361</v>
      </c>
      <c r="H71" s="33">
        <v>6</v>
      </c>
      <c r="I71" s="33" t="s">
        <v>2327</v>
      </c>
      <c r="J71" s="33">
        <v>0</v>
      </c>
      <c r="K71" s="33">
        <v>1</v>
      </c>
      <c r="L71" s="33" t="s">
        <v>176</v>
      </c>
      <c r="M71" s="33" t="s">
        <v>176</v>
      </c>
      <c r="N71" s="33" t="s">
        <v>176</v>
      </c>
      <c r="O71" s="33" t="s">
        <v>176</v>
      </c>
      <c r="P71" s="33" t="s">
        <v>176</v>
      </c>
      <c r="Q71" s="33" t="s">
        <v>176</v>
      </c>
      <c r="R71" s="33" t="s">
        <v>176</v>
      </c>
      <c r="S71" s="33">
        <v>25</v>
      </c>
      <c r="T71" s="33" t="s">
        <v>176</v>
      </c>
      <c r="U71" s="33" t="s">
        <v>176</v>
      </c>
      <c r="V71" s="33">
        <v>100</v>
      </c>
      <c r="W71" s="33" t="s">
        <v>176</v>
      </c>
      <c r="X71" s="33" t="s">
        <v>176</v>
      </c>
      <c r="Y71" s="33" t="s">
        <v>176</v>
      </c>
      <c r="Z71" s="33" t="s">
        <v>176</v>
      </c>
      <c r="AA71" s="33" t="s">
        <v>2328</v>
      </c>
      <c r="AB71" s="33" t="s">
        <v>2350</v>
      </c>
      <c r="AC71" s="33">
        <v>1</v>
      </c>
      <c r="AD71" s="33">
        <v>0</v>
      </c>
      <c r="AE71" s="33">
        <v>1</v>
      </c>
      <c r="AF71" s="33">
        <v>0</v>
      </c>
      <c r="AG71" s="33">
        <v>0</v>
      </c>
      <c r="AH71" s="33">
        <v>0</v>
      </c>
      <c r="AI71" s="33">
        <v>0</v>
      </c>
      <c r="AJ71" s="33">
        <v>0</v>
      </c>
      <c r="AK71" s="33">
        <v>0</v>
      </c>
      <c r="AL71" s="33">
        <v>0</v>
      </c>
      <c r="AM71" s="33" t="s">
        <v>135</v>
      </c>
      <c r="AN71" s="33" t="s">
        <v>2385</v>
      </c>
      <c r="AO71" s="33" t="s">
        <v>289</v>
      </c>
      <c r="AP71" s="33" t="s">
        <v>289</v>
      </c>
      <c r="AQ71" s="33" t="s">
        <v>289</v>
      </c>
      <c r="AR71" s="33" t="s">
        <v>289</v>
      </c>
      <c r="AS71" s="33" t="s">
        <v>289</v>
      </c>
      <c r="AT71" s="33" t="s">
        <v>289</v>
      </c>
      <c r="AU71" s="33" t="s">
        <v>289</v>
      </c>
      <c r="AV71" s="33" t="s">
        <v>289</v>
      </c>
      <c r="AW71" s="33" t="s">
        <v>289</v>
      </c>
      <c r="AX71" s="33" t="s">
        <v>289</v>
      </c>
      <c r="AY71" s="33" t="s">
        <v>289</v>
      </c>
      <c r="AZ71" s="33" t="s">
        <v>289</v>
      </c>
      <c r="BA71" s="33" t="s">
        <v>289</v>
      </c>
      <c r="BB71" s="33" t="s">
        <v>289</v>
      </c>
      <c r="BC71" s="33" t="s">
        <v>289</v>
      </c>
      <c r="BD71" s="33" t="s">
        <v>289</v>
      </c>
      <c r="BE71" s="33" t="s">
        <v>289</v>
      </c>
      <c r="BF71" s="33" t="s">
        <v>289</v>
      </c>
      <c r="BG71" s="33" t="s">
        <v>289</v>
      </c>
      <c r="BH71" s="33" t="s">
        <v>289</v>
      </c>
      <c r="BI71" s="33" t="s">
        <v>289</v>
      </c>
      <c r="BJ71" s="33" t="s">
        <v>289</v>
      </c>
      <c r="BK71" s="33" t="s">
        <v>289</v>
      </c>
      <c r="BL71" s="33" t="s">
        <v>289</v>
      </c>
      <c r="BM71" s="33" t="s">
        <v>289</v>
      </c>
      <c r="BN71" s="33" t="s">
        <v>289</v>
      </c>
      <c r="BO71" s="33" t="s">
        <v>289</v>
      </c>
      <c r="BP71" s="33" t="s">
        <v>289</v>
      </c>
      <c r="BQ71" s="33" t="s">
        <v>289</v>
      </c>
      <c r="BR71" s="33" t="s">
        <v>289</v>
      </c>
      <c r="BS71" s="33" t="s">
        <v>289</v>
      </c>
      <c r="BT71" s="33" t="s">
        <v>289</v>
      </c>
      <c r="BU71" s="33" t="s">
        <v>289</v>
      </c>
      <c r="BV71" s="33" t="s">
        <v>289</v>
      </c>
      <c r="BW71" s="33"/>
      <c r="BX71" s="33"/>
      <c r="BY71" s="33" t="s">
        <v>117</v>
      </c>
      <c r="BZ71" s="33" t="s">
        <v>289</v>
      </c>
      <c r="CA71" s="33" t="s">
        <v>289</v>
      </c>
      <c r="CB71" s="33" t="s">
        <v>289</v>
      </c>
      <c r="CC71" s="33" t="s">
        <v>289</v>
      </c>
      <c r="CD71" s="33" t="s">
        <v>289</v>
      </c>
      <c r="CE71" s="33" t="s">
        <v>289</v>
      </c>
      <c r="CF71" s="33" t="s">
        <v>289</v>
      </c>
      <c r="CG71" s="33" t="s">
        <v>289</v>
      </c>
      <c r="CH71" s="33" t="s">
        <v>289</v>
      </c>
      <c r="CI71" s="33" t="s">
        <v>289</v>
      </c>
      <c r="CJ71" s="33" t="s">
        <v>289</v>
      </c>
      <c r="CK71" s="33" t="s">
        <v>289</v>
      </c>
      <c r="CL71" s="33" t="s">
        <v>289</v>
      </c>
      <c r="CM71" s="33" t="s">
        <v>289</v>
      </c>
      <c r="CN71" s="33" t="s">
        <v>289</v>
      </c>
      <c r="CO71" s="33" t="s">
        <v>289</v>
      </c>
      <c r="CP71" s="33" t="s">
        <v>289</v>
      </c>
      <c r="CQ71" s="33" t="s">
        <v>289</v>
      </c>
      <c r="CR71" s="33" t="s">
        <v>289</v>
      </c>
      <c r="CS71" s="33" t="s">
        <v>289</v>
      </c>
      <c r="CT71" s="33" t="s">
        <v>289</v>
      </c>
      <c r="CU71" s="33" t="s">
        <v>289</v>
      </c>
      <c r="CV71" s="33" t="s">
        <v>289</v>
      </c>
      <c r="CW71" s="33" t="s">
        <v>289</v>
      </c>
      <c r="CX71" s="33" t="s">
        <v>289</v>
      </c>
      <c r="CY71" s="33" t="s">
        <v>289</v>
      </c>
      <c r="CZ71" s="33" t="s">
        <v>289</v>
      </c>
      <c r="DA71" s="33" t="s">
        <v>112</v>
      </c>
      <c r="DB71" s="33" t="s">
        <v>120</v>
      </c>
      <c r="DC71" s="33" t="s">
        <v>122</v>
      </c>
      <c r="DD71" s="33" t="str">
        <f>IF(DB71=C71,"Oui","Non")</f>
        <v>Oui</v>
      </c>
      <c r="DE71" s="33" t="str">
        <f>IF(DC71=D71,"Oui","Non")</f>
        <v>Oui</v>
      </c>
      <c r="DF71" s="33" t="s">
        <v>117</v>
      </c>
      <c r="DG71" s="33" t="s">
        <v>117</v>
      </c>
      <c r="DH71" s="33" t="s">
        <v>289</v>
      </c>
      <c r="DI71" s="33" t="s">
        <v>289</v>
      </c>
      <c r="DJ71" s="33" t="s">
        <v>289</v>
      </c>
      <c r="DK71" s="33" t="s">
        <v>289</v>
      </c>
      <c r="DL71" s="33" t="s">
        <v>289</v>
      </c>
      <c r="DM71" s="33" t="s">
        <v>289</v>
      </c>
      <c r="DN71" s="33" t="s">
        <v>289</v>
      </c>
      <c r="DO71" s="33" t="s">
        <v>117</v>
      </c>
      <c r="DP71" s="33" t="s">
        <v>140</v>
      </c>
      <c r="DQ71" s="34" t="s">
        <v>140</v>
      </c>
      <c r="DR71" s="33" t="s">
        <v>140</v>
      </c>
      <c r="DS71" s="33" t="s">
        <v>140</v>
      </c>
      <c r="DT71" s="33" t="s">
        <v>140</v>
      </c>
      <c r="DU71" s="33" t="s">
        <v>140</v>
      </c>
      <c r="DV71" s="33" t="s">
        <v>289</v>
      </c>
      <c r="DW71" s="33" t="str">
        <f t="shared" si="8"/>
        <v/>
      </c>
      <c r="DX71" s="33" t="s">
        <v>289</v>
      </c>
      <c r="DY71" s="33" t="s">
        <v>289</v>
      </c>
      <c r="DZ71" s="33" t="s">
        <v>289</v>
      </c>
      <c r="EA71" s="33" t="s">
        <v>289</v>
      </c>
      <c r="EB71" s="33" t="s">
        <v>289</v>
      </c>
      <c r="EC71" s="33" t="s">
        <v>289</v>
      </c>
      <c r="ED71" s="33" t="s">
        <v>289</v>
      </c>
      <c r="EE71" s="33" t="s">
        <v>289</v>
      </c>
      <c r="EF71" s="33" t="s">
        <v>289</v>
      </c>
      <c r="EG71" s="33" t="s">
        <v>289</v>
      </c>
      <c r="EH71" s="33" t="s">
        <v>289</v>
      </c>
      <c r="EI71" s="33" t="s">
        <v>289</v>
      </c>
      <c r="EJ71" s="33" t="s">
        <v>289</v>
      </c>
      <c r="EK71" s="33" t="s">
        <v>289</v>
      </c>
      <c r="EL71" s="33" t="s">
        <v>2834</v>
      </c>
      <c r="EM71" s="33">
        <v>50</v>
      </c>
    </row>
    <row r="72" spans="1:143" x14ac:dyDescent="0.35">
      <c r="A72" s="33" t="s">
        <v>2854</v>
      </c>
      <c r="B72" s="33" t="s">
        <v>198</v>
      </c>
      <c r="C72" s="33" t="s">
        <v>120</v>
      </c>
      <c r="D72" s="33" t="s">
        <v>122</v>
      </c>
      <c r="E72" s="34" t="s">
        <v>2413</v>
      </c>
      <c r="F72" s="34" t="s">
        <v>2596</v>
      </c>
      <c r="G72" s="33" t="s">
        <v>2361</v>
      </c>
      <c r="H72" s="33">
        <v>6</v>
      </c>
      <c r="I72" s="33" t="s">
        <v>2452</v>
      </c>
      <c r="J72" s="33" t="s">
        <v>289</v>
      </c>
      <c r="K72" s="33" t="s">
        <v>289</v>
      </c>
      <c r="L72" s="33" t="s">
        <v>176</v>
      </c>
      <c r="M72" s="33" t="s">
        <v>176</v>
      </c>
      <c r="N72" s="33" t="s">
        <v>176</v>
      </c>
      <c r="O72" s="33" t="s">
        <v>176</v>
      </c>
      <c r="P72" s="33" t="s">
        <v>176</v>
      </c>
      <c r="Q72" s="33" t="s">
        <v>176</v>
      </c>
      <c r="R72" s="33" t="s">
        <v>176</v>
      </c>
      <c r="S72" s="33">
        <v>25</v>
      </c>
      <c r="T72" s="33" t="s">
        <v>176</v>
      </c>
      <c r="U72" s="33" t="s">
        <v>176</v>
      </c>
      <c r="V72" s="33">
        <v>200</v>
      </c>
      <c r="W72" s="33" t="s">
        <v>176</v>
      </c>
      <c r="X72" s="33" t="s">
        <v>176</v>
      </c>
      <c r="Y72" s="33" t="s">
        <v>176</v>
      </c>
      <c r="Z72" s="33" t="s">
        <v>176</v>
      </c>
      <c r="AA72" s="33" t="s">
        <v>2340</v>
      </c>
      <c r="AB72" s="33" t="s">
        <v>289</v>
      </c>
      <c r="AC72" s="33" t="s">
        <v>289</v>
      </c>
      <c r="AD72" s="33" t="s">
        <v>289</v>
      </c>
      <c r="AE72" s="33" t="s">
        <v>289</v>
      </c>
      <c r="AF72" s="33" t="s">
        <v>289</v>
      </c>
      <c r="AG72" s="33" t="s">
        <v>289</v>
      </c>
      <c r="AH72" s="33" t="s">
        <v>289</v>
      </c>
      <c r="AI72" s="33" t="s">
        <v>289</v>
      </c>
      <c r="AJ72" s="33" t="s">
        <v>289</v>
      </c>
      <c r="AK72" s="33" t="s">
        <v>289</v>
      </c>
      <c r="AL72" s="33" t="s">
        <v>289</v>
      </c>
      <c r="AM72" s="33" t="s">
        <v>289</v>
      </c>
      <c r="AN72" s="33" t="s">
        <v>289</v>
      </c>
      <c r="AO72" s="33" t="s">
        <v>289</v>
      </c>
      <c r="AP72" s="33" t="s">
        <v>289</v>
      </c>
      <c r="AQ72" s="33" t="s">
        <v>289</v>
      </c>
      <c r="AR72" s="33" t="s">
        <v>289</v>
      </c>
      <c r="AS72" s="33" t="s">
        <v>289</v>
      </c>
      <c r="AT72" s="33" t="s">
        <v>289</v>
      </c>
      <c r="AU72" s="33" t="s">
        <v>289</v>
      </c>
      <c r="AV72" s="33" t="s">
        <v>289</v>
      </c>
      <c r="AW72" s="33" t="s">
        <v>289</v>
      </c>
      <c r="AX72" s="33" t="s">
        <v>289</v>
      </c>
      <c r="AY72" s="33" t="s">
        <v>289</v>
      </c>
      <c r="AZ72" s="33" t="s">
        <v>289</v>
      </c>
      <c r="BA72" s="33" t="s">
        <v>289</v>
      </c>
      <c r="BB72" s="33" t="s">
        <v>289</v>
      </c>
      <c r="BC72" s="33" t="s">
        <v>289</v>
      </c>
      <c r="BD72" s="33" t="s">
        <v>289</v>
      </c>
      <c r="BE72" s="33" t="s">
        <v>289</v>
      </c>
      <c r="BF72" s="33" t="s">
        <v>289</v>
      </c>
      <c r="BG72" s="33" t="s">
        <v>289</v>
      </c>
      <c r="BH72" s="33" t="s">
        <v>289</v>
      </c>
      <c r="BI72" s="33" t="s">
        <v>289</v>
      </c>
      <c r="BJ72" s="33" t="s">
        <v>289</v>
      </c>
      <c r="BK72" s="33" t="s">
        <v>289</v>
      </c>
      <c r="BL72" s="33" t="s">
        <v>289</v>
      </c>
      <c r="BM72" s="33" t="s">
        <v>289</v>
      </c>
      <c r="BN72" s="33" t="s">
        <v>289</v>
      </c>
      <c r="BO72" s="33" t="s">
        <v>289</v>
      </c>
      <c r="BP72" s="33" t="s">
        <v>289</v>
      </c>
      <c r="BQ72" s="33" t="s">
        <v>289</v>
      </c>
      <c r="BR72" s="33" t="s">
        <v>289</v>
      </c>
      <c r="BS72" s="33" t="s">
        <v>289</v>
      </c>
      <c r="BT72" s="33" t="s">
        <v>289</v>
      </c>
      <c r="BU72" s="33" t="s">
        <v>289</v>
      </c>
      <c r="BV72" s="33" t="s">
        <v>289</v>
      </c>
      <c r="BW72" s="33"/>
      <c r="BX72" s="33"/>
      <c r="BY72" s="33" t="s">
        <v>289</v>
      </c>
      <c r="BZ72" s="33" t="s">
        <v>289</v>
      </c>
      <c r="CA72" s="33" t="s">
        <v>289</v>
      </c>
      <c r="CB72" s="33" t="s">
        <v>289</v>
      </c>
      <c r="CC72" s="33" t="s">
        <v>289</v>
      </c>
      <c r="CD72" s="33" t="s">
        <v>289</v>
      </c>
      <c r="CE72" s="33" t="s">
        <v>289</v>
      </c>
      <c r="CF72" s="33" t="s">
        <v>289</v>
      </c>
      <c r="CG72" s="33" t="s">
        <v>289</v>
      </c>
      <c r="CH72" s="33" t="s">
        <v>289</v>
      </c>
      <c r="CI72" s="33" t="s">
        <v>289</v>
      </c>
      <c r="CJ72" s="33" t="s">
        <v>289</v>
      </c>
      <c r="CK72" s="33" t="s">
        <v>289</v>
      </c>
      <c r="CL72" s="33" t="s">
        <v>289</v>
      </c>
      <c r="CM72" s="33" t="s">
        <v>289</v>
      </c>
      <c r="CN72" s="33" t="s">
        <v>289</v>
      </c>
      <c r="CO72" s="33" t="s">
        <v>289</v>
      </c>
      <c r="CP72" s="33" t="s">
        <v>289</v>
      </c>
      <c r="CQ72" s="33" t="s">
        <v>289</v>
      </c>
      <c r="CR72" s="33" t="s">
        <v>289</v>
      </c>
      <c r="CS72" s="33" t="s">
        <v>289</v>
      </c>
      <c r="CT72" s="33" t="s">
        <v>289</v>
      </c>
      <c r="CU72" s="33" t="s">
        <v>289</v>
      </c>
      <c r="CV72" s="33" t="s">
        <v>289</v>
      </c>
      <c r="CW72" s="33" t="s">
        <v>289</v>
      </c>
      <c r="CX72" s="33" t="s">
        <v>289</v>
      </c>
      <c r="CY72" s="33" t="s">
        <v>289</v>
      </c>
      <c r="CZ72" s="33" t="s">
        <v>289</v>
      </c>
      <c r="DA72" s="33" t="s">
        <v>289</v>
      </c>
      <c r="DB72" s="33" t="s">
        <v>289</v>
      </c>
      <c r="DC72" s="33" t="s">
        <v>289</v>
      </c>
      <c r="DD72" s="33"/>
      <c r="DE72" s="33"/>
      <c r="DF72" s="33" t="s">
        <v>289</v>
      </c>
      <c r="DG72" s="33" t="s">
        <v>289</v>
      </c>
      <c r="DH72" s="33" t="s">
        <v>289</v>
      </c>
      <c r="DI72" s="33" t="s">
        <v>289</v>
      </c>
      <c r="DJ72" s="33" t="s">
        <v>289</v>
      </c>
      <c r="DK72" s="33" t="s">
        <v>289</v>
      </c>
      <c r="DL72" s="33" t="s">
        <v>289</v>
      </c>
      <c r="DM72" s="33" t="s">
        <v>289</v>
      </c>
      <c r="DN72" s="33" t="s">
        <v>289</v>
      </c>
      <c r="DO72" s="33" t="s">
        <v>289</v>
      </c>
      <c r="DP72" s="33" t="s">
        <v>289</v>
      </c>
      <c r="DQ72" s="34" t="s">
        <v>289</v>
      </c>
      <c r="DR72" s="33" t="s">
        <v>289</v>
      </c>
      <c r="DS72" s="33" t="s">
        <v>289</v>
      </c>
      <c r="DT72" s="33" t="s">
        <v>289</v>
      </c>
      <c r="DU72" s="33" t="s">
        <v>289</v>
      </c>
      <c r="DV72" s="33" t="s">
        <v>2733</v>
      </c>
      <c r="DW72" s="33" t="s">
        <v>4099</v>
      </c>
      <c r="DX72" s="33" t="s">
        <v>117</v>
      </c>
      <c r="DY72" s="33" t="s">
        <v>289</v>
      </c>
      <c r="DZ72" s="33" t="s">
        <v>289</v>
      </c>
      <c r="EA72" s="33" t="s">
        <v>289</v>
      </c>
      <c r="EB72" s="33" t="s">
        <v>289</v>
      </c>
      <c r="EC72" s="33" t="s">
        <v>289</v>
      </c>
      <c r="ED72" s="33" t="s">
        <v>289</v>
      </c>
      <c r="EE72" s="33" t="s">
        <v>289</v>
      </c>
      <c r="EF72" s="33" t="s">
        <v>289</v>
      </c>
      <c r="EG72" s="33" t="s">
        <v>289</v>
      </c>
      <c r="EH72" s="33" t="s">
        <v>289</v>
      </c>
      <c r="EI72" s="33" t="s">
        <v>289</v>
      </c>
      <c r="EJ72" s="33" t="s">
        <v>289</v>
      </c>
      <c r="EK72" s="33" t="s">
        <v>289</v>
      </c>
      <c r="EL72" s="33" t="s">
        <v>2854</v>
      </c>
      <c r="EM72" s="33">
        <v>42</v>
      </c>
    </row>
    <row r="73" spans="1:143" x14ac:dyDescent="0.35">
      <c r="A73" s="33" t="s">
        <v>2935</v>
      </c>
      <c r="B73" s="33" t="s">
        <v>198</v>
      </c>
      <c r="C73" s="33" t="s">
        <v>120</v>
      </c>
      <c r="D73" s="33" t="s">
        <v>122</v>
      </c>
      <c r="E73" s="34" t="s">
        <v>2413</v>
      </c>
      <c r="F73" s="34" t="s">
        <v>2414</v>
      </c>
      <c r="G73" s="33" t="s">
        <v>2361</v>
      </c>
      <c r="H73" s="33">
        <v>6</v>
      </c>
      <c r="I73" s="33" t="s">
        <v>2327</v>
      </c>
      <c r="J73" s="33">
        <v>0</v>
      </c>
      <c r="K73" s="33">
        <v>1</v>
      </c>
      <c r="L73" s="33" t="s">
        <v>176</v>
      </c>
      <c r="M73" s="33" t="s">
        <v>176</v>
      </c>
      <c r="N73" s="33" t="s">
        <v>176</v>
      </c>
      <c r="O73" s="33" t="s">
        <v>176</v>
      </c>
      <c r="P73" s="33" t="s">
        <v>176</v>
      </c>
      <c r="Q73" s="33" t="s">
        <v>176</v>
      </c>
      <c r="R73" s="33" t="s">
        <v>176</v>
      </c>
      <c r="S73" s="33" t="s">
        <v>176</v>
      </c>
      <c r="T73" s="33">
        <v>25</v>
      </c>
      <c r="U73" s="33">
        <v>75</v>
      </c>
      <c r="V73" s="33" t="s">
        <v>176</v>
      </c>
      <c r="W73" s="33">
        <v>25</v>
      </c>
      <c r="X73" s="33">
        <v>68</v>
      </c>
      <c r="Y73" s="33">
        <v>75</v>
      </c>
      <c r="Z73" s="33" t="s">
        <v>176</v>
      </c>
      <c r="AA73" s="33" t="s">
        <v>2340</v>
      </c>
      <c r="AB73" s="33" t="s">
        <v>2350</v>
      </c>
      <c r="AC73" s="33">
        <v>1</v>
      </c>
      <c r="AD73" s="33">
        <v>0</v>
      </c>
      <c r="AE73" s="33">
        <v>0</v>
      </c>
      <c r="AF73" s="33">
        <v>0</v>
      </c>
      <c r="AG73" s="33">
        <v>0</v>
      </c>
      <c r="AH73" s="33">
        <v>0</v>
      </c>
      <c r="AI73" s="33">
        <v>0</v>
      </c>
      <c r="AJ73" s="33">
        <v>0</v>
      </c>
      <c r="AK73" s="33">
        <v>0</v>
      </c>
      <c r="AL73" s="33">
        <v>0</v>
      </c>
      <c r="AM73" s="33" t="s">
        <v>135</v>
      </c>
      <c r="AN73" s="33" t="s">
        <v>151</v>
      </c>
      <c r="AO73" s="33" t="s">
        <v>289</v>
      </c>
      <c r="AP73" s="33" t="s">
        <v>289</v>
      </c>
      <c r="AQ73" s="33" t="s">
        <v>289</v>
      </c>
      <c r="AR73" s="33" t="s">
        <v>289</v>
      </c>
      <c r="AS73" s="33" t="s">
        <v>289</v>
      </c>
      <c r="AT73" s="33" t="s">
        <v>289</v>
      </c>
      <c r="AU73" s="33" t="s">
        <v>289</v>
      </c>
      <c r="AV73" s="33" t="s">
        <v>289</v>
      </c>
      <c r="AW73" s="33" t="s">
        <v>289</v>
      </c>
      <c r="AX73" s="33" t="s">
        <v>289</v>
      </c>
      <c r="AY73" s="33" t="s">
        <v>289</v>
      </c>
      <c r="AZ73" s="33" t="s">
        <v>289</v>
      </c>
      <c r="BA73" s="33" t="s">
        <v>289</v>
      </c>
      <c r="BB73" s="33" t="s">
        <v>289</v>
      </c>
      <c r="BC73" s="33" t="s">
        <v>289</v>
      </c>
      <c r="BD73" s="33" t="s">
        <v>289</v>
      </c>
      <c r="BE73" s="33" t="s">
        <v>289</v>
      </c>
      <c r="BF73" s="33" t="s">
        <v>289</v>
      </c>
      <c r="BG73" s="33" t="s">
        <v>289</v>
      </c>
      <c r="BH73" s="33" t="s">
        <v>289</v>
      </c>
      <c r="BI73" s="33" t="s">
        <v>289</v>
      </c>
      <c r="BJ73" s="33" t="s">
        <v>289</v>
      </c>
      <c r="BK73" s="33" t="s">
        <v>289</v>
      </c>
      <c r="BL73" s="33" t="s">
        <v>289</v>
      </c>
      <c r="BM73" s="33" t="s">
        <v>289</v>
      </c>
      <c r="BN73" s="33" t="s">
        <v>289</v>
      </c>
      <c r="BO73" s="33" t="s">
        <v>289</v>
      </c>
      <c r="BP73" s="33" t="s">
        <v>289</v>
      </c>
      <c r="BQ73" s="33" t="s">
        <v>289</v>
      </c>
      <c r="BR73" s="33" t="s">
        <v>289</v>
      </c>
      <c r="BS73" s="33" t="s">
        <v>289</v>
      </c>
      <c r="BT73" s="33" t="s">
        <v>289</v>
      </c>
      <c r="BU73" s="33" t="s">
        <v>289</v>
      </c>
      <c r="BV73" s="33" t="s">
        <v>289</v>
      </c>
      <c r="BW73" s="33"/>
      <c r="BX73" s="33"/>
      <c r="BY73" s="33" t="s">
        <v>117</v>
      </c>
      <c r="BZ73" s="33" t="s">
        <v>289</v>
      </c>
      <c r="CA73" s="33" t="s">
        <v>289</v>
      </c>
      <c r="CB73" s="33" t="s">
        <v>289</v>
      </c>
      <c r="CC73" s="33" t="s">
        <v>289</v>
      </c>
      <c r="CD73" s="33" t="s">
        <v>289</v>
      </c>
      <c r="CE73" s="33" t="s">
        <v>289</v>
      </c>
      <c r="CF73" s="33" t="s">
        <v>289</v>
      </c>
      <c r="CG73" s="33" t="s">
        <v>289</v>
      </c>
      <c r="CH73" s="33" t="s">
        <v>289</v>
      </c>
      <c r="CI73" s="33" t="s">
        <v>289</v>
      </c>
      <c r="CJ73" s="33" t="s">
        <v>289</v>
      </c>
      <c r="CK73" s="33" t="s">
        <v>289</v>
      </c>
      <c r="CL73" s="33" t="s">
        <v>289</v>
      </c>
      <c r="CM73" s="33" t="s">
        <v>289</v>
      </c>
      <c r="CN73" s="33" t="s">
        <v>289</v>
      </c>
      <c r="CO73" s="33" t="s">
        <v>289</v>
      </c>
      <c r="CP73" s="33" t="s">
        <v>289</v>
      </c>
      <c r="CQ73" s="33" t="s">
        <v>289</v>
      </c>
      <c r="CR73" s="33" t="s">
        <v>289</v>
      </c>
      <c r="CS73" s="33" t="s">
        <v>289</v>
      </c>
      <c r="CT73" s="33" t="s">
        <v>289</v>
      </c>
      <c r="CU73" s="33" t="s">
        <v>289</v>
      </c>
      <c r="CV73" s="33" t="s">
        <v>289</v>
      </c>
      <c r="CW73" s="33" t="s">
        <v>289</v>
      </c>
      <c r="CX73" s="33" t="s">
        <v>289</v>
      </c>
      <c r="CY73" s="33" t="s">
        <v>289</v>
      </c>
      <c r="CZ73" s="33" t="s">
        <v>289</v>
      </c>
      <c r="DA73" s="33" t="s">
        <v>112</v>
      </c>
      <c r="DB73" s="33" t="s">
        <v>120</v>
      </c>
      <c r="DC73" s="33" t="s">
        <v>122</v>
      </c>
      <c r="DD73" s="33" t="str">
        <f t="shared" ref="DD73:DE75" si="9">IF(DB73=C73,"Oui","Non")</f>
        <v>Oui</v>
      </c>
      <c r="DE73" s="33" t="str">
        <f t="shared" si="9"/>
        <v>Oui</v>
      </c>
      <c r="DF73" s="33" t="s">
        <v>112</v>
      </c>
      <c r="DG73" s="33" t="s">
        <v>112</v>
      </c>
      <c r="DH73" s="33" t="s">
        <v>289</v>
      </c>
      <c r="DI73" s="33" t="s">
        <v>289</v>
      </c>
      <c r="DJ73" s="33" t="s">
        <v>289</v>
      </c>
      <c r="DK73" s="33" t="s">
        <v>289</v>
      </c>
      <c r="DL73" s="33" t="s">
        <v>289</v>
      </c>
      <c r="DM73" s="33" t="s">
        <v>289</v>
      </c>
      <c r="DN73" s="33" t="s">
        <v>289</v>
      </c>
      <c r="DO73" s="33" t="s">
        <v>140</v>
      </c>
      <c r="DP73" s="33" t="s">
        <v>289</v>
      </c>
      <c r="DQ73" s="34" t="s">
        <v>289</v>
      </c>
      <c r="DR73" s="33" t="s">
        <v>289</v>
      </c>
      <c r="DS73" s="33" t="s">
        <v>289</v>
      </c>
      <c r="DT73" s="33" t="s">
        <v>140</v>
      </c>
      <c r="DU73" s="33" t="s">
        <v>289</v>
      </c>
      <c r="DV73" s="33" t="s">
        <v>289</v>
      </c>
      <c r="DW73" s="33" t="str">
        <f t="shared" si="8"/>
        <v/>
      </c>
      <c r="DX73" s="33" t="s">
        <v>289</v>
      </c>
      <c r="DY73" s="33" t="s">
        <v>289</v>
      </c>
      <c r="DZ73" s="33" t="s">
        <v>289</v>
      </c>
      <c r="EA73" s="33" t="s">
        <v>289</v>
      </c>
      <c r="EB73" s="33" t="s">
        <v>289</v>
      </c>
      <c r="EC73" s="33" t="s">
        <v>289</v>
      </c>
      <c r="ED73" s="33" t="s">
        <v>289</v>
      </c>
      <c r="EE73" s="33" t="s">
        <v>289</v>
      </c>
      <c r="EF73" s="33" t="s">
        <v>289</v>
      </c>
      <c r="EG73" s="33" t="s">
        <v>289</v>
      </c>
      <c r="EH73" s="33" t="s">
        <v>289</v>
      </c>
      <c r="EI73" s="33" t="s">
        <v>289</v>
      </c>
      <c r="EJ73" s="33" t="s">
        <v>289</v>
      </c>
      <c r="EK73" s="33" t="s">
        <v>2934</v>
      </c>
      <c r="EL73" s="33" t="s">
        <v>2935</v>
      </c>
      <c r="EM73" s="33">
        <v>56</v>
      </c>
    </row>
    <row r="74" spans="1:143" x14ac:dyDescent="0.35">
      <c r="A74" s="33" t="s">
        <v>2951</v>
      </c>
      <c r="B74" s="33" t="s">
        <v>198</v>
      </c>
      <c r="C74" s="33" t="s">
        <v>120</v>
      </c>
      <c r="D74" s="33" t="s">
        <v>122</v>
      </c>
      <c r="E74" s="34" t="s">
        <v>2413</v>
      </c>
      <c r="F74" s="34" t="s">
        <v>2414</v>
      </c>
      <c r="G74" s="33" t="s">
        <v>2361</v>
      </c>
      <c r="H74" s="33">
        <v>6</v>
      </c>
      <c r="I74" s="33" t="s">
        <v>2327</v>
      </c>
      <c r="J74" s="33">
        <v>0</v>
      </c>
      <c r="K74" s="33">
        <v>1</v>
      </c>
      <c r="L74" s="33">
        <v>87.5</v>
      </c>
      <c r="M74" s="33">
        <v>96.153846153846104</v>
      </c>
      <c r="N74" s="33">
        <v>97.826086956521706</v>
      </c>
      <c r="O74" s="33">
        <v>86.2068965517241</v>
      </c>
      <c r="P74" s="33">
        <v>208.333333333333</v>
      </c>
      <c r="Q74" s="33">
        <v>229.16666670000001</v>
      </c>
      <c r="R74" s="33">
        <v>550</v>
      </c>
      <c r="S74" s="33" t="s">
        <v>176</v>
      </c>
      <c r="T74" s="33" t="s">
        <v>176</v>
      </c>
      <c r="U74" s="33" t="s">
        <v>176</v>
      </c>
      <c r="V74" s="33" t="s">
        <v>176</v>
      </c>
      <c r="W74" s="33" t="s">
        <v>176</v>
      </c>
      <c r="X74" s="33" t="s">
        <v>176</v>
      </c>
      <c r="Y74" s="33" t="s">
        <v>176</v>
      </c>
      <c r="Z74" s="33" t="s">
        <v>176</v>
      </c>
      <c r="AA74" s="33" t="s">
        <v>2328</v>
      </c>
      <c r="AB74" s="33" t="s">
        <v>2350</v>
      </c>
      <c r="AC74" s="33">
        <v>1</v>
      </c>
      <c r="AD74" s="33">
        <v>0</v>
      </c>
      <c r="AE74" s="33">
        <v>0</v>
      </c>
      <c r="AF74" s="33">
        <v>0</v>
      </c>
      <c r="AG74" s="33">
        <v>0</v>
      </c>
      <c r="AH74" s="33">
        <v>0</v>
      </c>
      <c r="AI74" s="33">
        <v>0</v>
      </c>
      <c r="AJ74" s="33">
        <v>0</v>
      </c>
      <c r="AK74" s="33">
        <v>0</v>
      </c>
      <c r="AL74" s="33">
        <v>0</v>
      </c>
      <c r="AM74" s="33" t="s">
        <v>116</v>
      </c>
      <c r="AN74" s="33" t="s">
        <v>151</v>
      </c>
      <c r="AO74" s="33" t="s">
        <v>289</v>
      </c>
      <c r="AP74" s="33" t="s">
        <v>289</v>
      </c>
      <c r="AQ74" s="33" t="s">
        <v>289</v>
      </c>
      <c r="AR74" s="33" t="s">
        <v>289</v>
      </c>
      <c r="AS74" s="33" t="s">
        <v>289</v>
      </c>
      <c r="AT74" s="33" t="s">
        <v>289</v>
      </c>
      <c r="AU74" s="33" t="s">
        <v>289</v>
      </c>
      <c r="AV74" s="33" t="s">
        <v>289</v>
      </c>
      <c r="AW74" s="33" t="s">
        <v>289</v>
      </c>
      <c r="AX74" s="33" t="s">
        <v>289</v>
      </c>
      <c r="AY74" s="33" t="s">
        <v>289</v>
      </c>
      <c r="AZ74" s="33" t="s">
        <v>289</v>
      </c>
      <c r="BA74" s="33" t="s">
        <v>289</v>
      </c>
      <c r="BB74" s="33" t="s">
        <v>289</v>
      </c>
      <c r="BC74" s="33" t="s">
        <v>289</v>
      </c>
      <c r="BD74" s="33" t="s">
        <v>289</v>
      </c>
      <c r="BE74" s="33" t="s">
        <v>289</v>
      </c>
      <c r="BF74" s="33" t="s">
        <v>289</v>
      </c>
      <c r="BG74" s="33" t="s">
        <v>289</v>
      </c>
      <c r="BH74" s="33" t="s">
        <v>289</v>
      </c>
      <c r="BI74" s="33" t="s">
        <v>289</v>
      </c>
      <c r="BJ74" s="33" t="s">
        <v>289</v>
      </c>
      <c r="BK74" s="33" t="s">
        <v>289</v>
      </c>
      <c r="BL74" s="33" t="s">
        <v>289</v>
      </c>
      <c r="BM74" s="33" t="s">
        <v>289</v>
      </c>
      <c r="BN74" s="33" t="s">
        <v>289</v>
      </c>
      <c r="BO74" s="33" t="s">
        <v>289</v>
      </c>
      <c r="BP74" s="33" t="s">
        <v>289</v>
      </c>
      <c r="BQ74" s="33" t="s">
        <v>289</v>
      </c>
      <c r="BR74" s="33" t="s">
        <v>289</v>
      </c>
      <c r="BS74" s="33" t="s">
        <v>289</v>
      </c>
      <c r="BT74" s="33" t="s">
        <v>289</v>
      </c>
      <c r="BU74" s="33" t="s">
        <v>289</v>
      </c>
      <c r="BV74" s="33" t="s">
        <v>289</v>
      </c>
      <c r="BW74" s="33"/>
      <c r="BX74" s="33"/>
      <c r="BY74" s="33" t="s">
        <v>117</v>
      </c>
      <c r="BZ74" s="33" t="s">
        <v>289</v>
      </c>
      <c r="CA74" s="33" t="s">
        <v>289</v>
      </c>
      <c r="CB74" s="33" t="s">
        <v>289</v>
      </c>
      <c r="CC74" s="33" t="s">
        <v>289</v>
      </c>
      <c r="CD74" s="33" t="s">
        <v>289</v>
      </c>
      <c r="CE74" s="33" t="s">
        <v>289</v>
      </c>
      <c r="CF74" s="33" t="s">
        <v>289</v>
      </c>
      <c r="CG74" s="33" t="s">
        <v>289</v>
      </c>
      <c r="CH74" s="33" t="s">
        <v>289</v>
      </c>
      <c r="CI74" s="33" t="s">
        <v>289</v>
      </c>
      <c r="CJ74" s="33" t="s">
        <v>289</v>
      </c>
      <c r="CK74" s="33" t="s">
        <v>289</v>
      </c>
      <c r="CL74" s="33" t="s">
        <v>289</v>
      </c>
      <c r="CM74" s="33" t="s">
        <v>289</v>
      </c>
      <c r="CN74" s="33" t="s">
        <v>289</v>
      </c>
      <c r="CO74" s="33" t="s">
        <v>289</v>
      </c>
      <c r="CP74" s="33" t="s">
        <v>289</v>
      </c>
      <c r="CQ74" s="33" t="s">
        <v>289</v>
      </c>
      <c r="CR74" s="33" t="s">
        <v>289</v>
      </c>
      <c r="CS74" s="33" t="s">
        <v>289</v>
      </c>
      <c r="CT74" s="33" t="s">
        <v>289</v>
      </c>
      <c r="CU74" s="33" t="s">
        <v>289</v>
      </c>
      <c r="CV74" s="33" t="s">
        <v>289</v>
      </c>
      <c r="CW74" s="33" t="s">
        <v>289</v>
      </c>
      <c r="CX74" s="33" t="s">
        <v>289</v>
      </c>
      <c r="CY74" s="33" t="s">
        <v>289</v>
      </c>
      <c r="CZ74" s="33" t="s">
        <v>289</v>
      </c>
      <c r="DA74" s="33" t="s">
        <v>112</v>
      </c>
      <c r="DB74" s="33" t="s">
        <v>120</v>
      </c>
      <c r="DC74" s="33" t="s">
        <v>122</v>
      </c>
      <c r="DD74" s="33" t="str">
        <f t="shared" si="9"/>
        <v>Oui</v>
      </c>
      <c r="DE74" s="33" t="str">
        <f t="shared" si="9"/>
        <v>Oui</v>
      </c>
      <c r="DF74" s="33" t="s">
        <v>112</v>
      </c>
      <c r="DG74" s="33" t="s">
        <v>117</v>
      </c>
      <c r="DH74" s="33" t="s">
        <v>289</v>
      </c>
      <c r="DI74" s="33" t="s">
        <v>289</v>
      </c>
      <c r="DJ74" s="33" t="s">
        <v>289</v>
      </c>
      <c r="DK74" s="33" t="s">
        <v>289</v>
      </c>
      <c r="DL74" s="33" t="s">
        <v>289</v>
      </c>
      <c r="DM74" s="33" t="s">
        <v>289</v>
      </c>
      <c r="DN74" s="33" t="s">
        <v>289</v>
      </c>
      <c r="DO74" s="33" t="s">
        <v>140</v>
      </c>
      <c r="DP74" s="33" t="s">
        <v>289</v>
      </c>
      <c r="DQ74" s="34" t="s">
        <v>289</v>
      </c>
      <c r="DR74" s="33" t="s">
        <v>289</v>
      </c>
      <c r="DS74" s="33" t="s">
        <v>289</v>
      </c>
      <c r="DT74" s="33" t="s">
        <v>112</v>
      </c>
      <c r="DU74" s="33" t="s">
        <v>289</v>
      </c>
      <c r="DV74" s="33" t="s">
        <v>289</v>
      </c>
      <c r="DW74" s="33" t="str">
        <f t="shared" si="8"/>
        <v/>
      </c>
      <c r="DX74" s="33" t="s">
        <v>289</v>
      </c>
      <c r="DY74" s="33" t="s">
        <v>289</v>
      </c>
      <c r="DZ74" s="33" t="s">
        <v>289</v>
      </c>
      <c r="EA74" s="33" t="s">
        <v>289</v>
      </c>
      <c r="EB74" s="33" t="s">
        <v>289</v>
      </c>
      <c r="EC74" s="33" t="s">
        <v>289</v>
      </c>
      <c r="ED74" s="33" t="s">
        <v>289</v>
      </c>
      <c r="EE74" s="33" t="s">
        <v>289</v>
      </c>
      <c r="EF74" s="33" t="s">
        <v>289</v>
      </c>
      <c r="EG74" s="33" t="s">
        <v>289</v>
      </c>
      <c r="EH74" s="33" t="s">
        <v>289</v>
      </c>
      <c r="EI74" s="33" t="s">
        <v>289</v>
      </c>
      <c r="EJ74" s="33" t="s">
        <v>289</v>
      </c>
      <c r="EK74" s="33" t="s">
        <v>289</v>
      </c>
      <c r="EL74" s="33" t="s">
        <v>2951</v>
      </c>
      <c r="EM74" s="33">
        <v>54</v>
      </c>
    </row>
    <row r="75" spans="1:143" x14ac:dyDescent="0.35">
      <c r="A75" s="33" t="s">
        <v>3044</v>
      </c>
      <c r="B75" s="33" t="s">
        <v>198</v>
      </c>
      <c r="C75" s="33" t="s">
        <v>120</v>
      </c>
      <c r="D75" s="33" t="s">
        <v>122</v>
      </c>
      <c r="E75" s="34" t="s">
        <v>2413</v>
      </c>
      <c r="F75" s="34" t="s">
        <v>2414</v>
      </c>
      <c r="G75" s="33" t="s">
        <v>2361</v>
      </c>
      <c r="H75" s="33">
        <v>6</v>
      </c>
      <c r="I75" s="33" t="s">
        <v>2327</v>
      </c>
      <c r="J75" s="33">
        <v>0</v>
      </c>
      <c r="K75" s="33">
        <v>1</v>
      </c>
      <c r="L75" s="33" t="s">
        <v>176</v>
      </c>
      <c r="M75" s="33" t="s">
        <v>176</v>
      </c>
      <c r="N75" s="33" t="s">
        <v>176</v>
      </c>
      <c r="O75" s="33" t="s">
        <v>176</v>
      </c>
      <c r="P75" s="33" t="s">
        <v>176</v>
      </c>
      <c r="Q75" s="33" t="s">
        <v>176</v>
      </c>
      <c r="R75" s="33" t="s">
        <v>176</v>
      </c>
      <c r="S75" s="33" t="s">
        <v>176</v>
      </c>
      <c r="T75" s="33" t="s">
        <v>176</v>
      </c>
      <c r="U75" s="33" t="s">
        <v>176</v>
      </c>
      <c r="V75" s="33" t="s">
        <v>176</v>
      </c>
      <c r="W75" s="33" t="s">
        <v>176</v>
      </c>
      <c r="X75" s="33" t="s">
        <v>176</v>
      </c>
      <c r="Y75" s="33" t="s">
        <v>176</v>
      </c>
      <c r="Z75" s="33" t="s">
        <v>176</v>
      </c>
      <c r="AA75" s="33" t="s">
        <v>2328</v>
      </c>
      <c r="AB75" s="33" t="s">
        <v>2350</v>
      </c>
      <c r="AC75" s="33">
        <v>1</v>
      </c>
      <c r="AD75" s="33">
        <v>0</v>
      </c>
      <c r="AE75" s="33">
        <v>0</v>
      </c>
      <c r="AF75" s="33">
        <v>0</v>
      </c>
      <c r="AG75" s="33">
        <v>0</v>
      </c>
      <c r="AH75" s="33">
        <v>0</v>
      </c>
      <c r="AI75" s="33">
        <v>0</v>
      </c>
      <c r="AJ75" s="33">
        <v>0</v>
      </c>
      <c r="AK75" s="33">
        <v>0</v>
      </c>
      <c r="AL75" s="33">
        <v>0</v>
      </c>
      <c r="AM75" s="33" t="s">
        <v>135</v>
      </c>
      <c r="AN75" s="33" t="s">
        <v>2385</v>
      </c>
      <c r="AO75" s="33" t="s">
        <v>289</v>
      </c>
      <c r="AP75" s="33" t="s">
        <v>289</v>
      </c>
      <c r="AQ75" s="33" t="s">
        <v>289</v>
      </c>
      <c r="AR75" s="33" t="s">
        <v>289</v>
      </c>
      <c r="AS75" s="33" t="s">
        <v>289</v>
      </c>
      <c r="AT75" s="33" t="s">
        <v>289</v>
      </c>
      <c r="AU75" s="33" t="s">
        <v>289</v>
      </c>
      <c r="AV75" s="33" t="s">
        <v>289</v>
      </c>
      <c r="AW75" s="33" t="s">
        <v>289</v>
      </c>
      <c r="AX75" s="33" t="s">
        <v>289</v>
      </c>
      <c r="AY75" s="33" t="s">
        <v>289</v>
      </c>
      <c r="AZ75" s="33" t="s">
        <v>289</v>
      </c>
      <c r="BA75" s="33" t="s">
        <v>289</v>
      </c>
      <c r="BB75" s="33" t="s">
        <v>289</v>
      </c>
      <c r="BC75" s="33" t="s">
        <v>289</v>
      </c>
      <c r="BD75" s="33" t="s">
        <v>289</v>
      </c>
      <c r="BE75" s="33" t="s">
        <v>289</v>
      </c>
      <c r="BF75" s="33" t="s">
        <v>289</v>
      </c>
      <c r="BG75" s="33" t="s">
        <v>289</v>
      </c>
      <c r="BH75" s="33" t="s">
        <v>289</v>
      </c>
      <c r="BI75" s="33" t="s">
        <v>289</v>
      </c>
      <c r="BJ75" s="33" t="s">
        <v>289</v>
      </c>
      <c r="BK75" s="33" t="s">
        <v>289</v>
      </c>
      <c r="BL75" s="33" t="s">
        <v>289</v>
      </c>
      <c r="BM75" s="33" t="s">
        <v>289</v>
      </c>
      <c r="BN75" s="33" t="s">
        <v>289</v>
      </c>
      <c r="BO75" s="33" t="s">
        <v>289</v>
      </c>
      <c r="BP75" s="33" t="s">
        <v>289</v>
      </c>
      <c r="BQ75" s="33" t="s">
        <v>289</v>
      </c>
      <c r="BR75" s="33" t="s">
        <v>289</v>
      </c>
      <c r="BS75" s="33" t="s">
        <v>289</v>
      </c>
      <c r="BT75" s="33" t="s">
        <v>289</v>
      </c>
      <c r="BU75" s="33" t="s">
        <v>289</v>
      </c>
      <c r="BV75" s="33" t="s">
        <v>289</v>
      </c>
      <c r="BW75" s="33"/>
      <c r="BX75" s="33"/>
      <c r="BY75" s="33" t="s">
        <v>117</v>
      </c>
      <c r="BZ75" s="33" t="s">
        <v>289</v>
      </c>
      <c r="CA75" s="33" t="s">
        <v>289</v>
      </c>
      <c r="CB75" s="33" t="s">
        <v>289</v>
      </c>
      <c r="CC75" s="33" t="s">
        <v>289</v>
      </c>
      <c r="CD75" s="33" t="s">
        <v>289</v>
      </c>
      <c r="CE75" s="33" t="s">
        <v>289</v>
      </c>
      <c r="CF75" s="33" t="s">
        <v>289</v>
      </c>
      <c r="CG75" s="33" t="s">
        <v>289</v>
      </c>
      <c r="CH75" s="33" t="s">
        <v>289</v>
      </c>
      <c r="CI75" s="33" t="s">
        <v>289</v>
      </c>
      <c r="CJ75" s="33" t="s">
        <v>289</v>
      </c>
      <c r="CK75" s="33" t="s">
        <v>289</v>
      </c>
      <c r="CL75" s="33" t="s">
        <v>289</v>
      </c>
      <c r="CM75" s="33" t="s">
        <v>289</v>
      </c>
      <c r="CN75" s="33" t="s">
        <v>289</v>
      </c>
      <c r="CO75" s="33" t="s">
        <v>289</v>
      </c>
      <c r="CP75" s="33" t="s">
        <v>289</v>
      </c>
      <c r="CQ75" s="33" t="s">
        <v>289</v>
      </c>
      <c r="CR75" s="33" t="s">
        <v>289</v>
      </c>
      <c r="CS75" s="33" t="s">
        <v>289</v>
      </c>
      <c r="CT75" s="33" t="s">
        <v>289</v>
      </c>
      <c r="CU75" s="33" t="s">
        <v>289</v>
      </c>
      <c r="CV75" s="33" t="s">
        <v>289</v>
      </c>
      <c r="CW75" s="33" t="s">
        <v>289</v>
      </c>
      <c r="CX75" s="33" t="s">
        <v>289</v>
      </c>
      <c r="CY75" s="33" t="s">
        <v>289</v>
      </c>
      <c r="CZ75" s="33" t="s">
        <v>289</v>
      </c>
      <c r="DA75" s="33" t="s">
        <v>112</v>
      </c>
      <c r="DB75" s="33" t="s">
        <v>120</v>
      </c>
      <c r="DC75" s="33" t="s">
        <v>122</v>
      </c>
      <c r="DD75" s="33" t="str">
        <f t="shared" si="9"/>
        <v>Oui</v>
      </c>
      <c r="DE75" s="33" t="str">
        <f t="shared" si="9"/>
        <v>Oui</v>
      </c>
      <c r="DF75" s="33" t="s">
        <v>117</v>
      </c>
      <c r="DG75" s="33" t="s">
        <v>117</v>
      </c>
      <c r="DH75" s="33" t="s">
        <v>289</v>
      </c>
      <c r="DI75" s="33" t="s">
        <v>289</v>
      </c>
      <c r="DJ75" s="33" t="s">
        <v>289</v>
      </c>
      <c r="DK75" s="33" t="s">
        <v>289</v>
      </c>
      <c r="DL75" s="33" t="s">
        <v>289</v>
      </c>
      <c r="DM75" s="33" t="s">
        <v>289</v>
      </c>
      <c r="DN75" s="33" t="s">
        <v>289</v>
      </c>
      <c r="DO75" s="33" t="s">
        <v>289</v>
      </c>
      <c r="DP75" s="33" t="s">
        <v>140</v>
      </c>
      <c r="DQ75" s="34" t="s">
        <v>140</v>
      </c>
      <c r="DR75" s="33" t="s">
        <v>140</v>
      </c>
      <c r="DS75" s="33" t="s">
        <v>140</v>
      </c>
      <c r="DT75" s="33" t="s">
        <v>289</v>
      </c>
      <c r="DU75" s="33" t="s">
        <v>140</v>
      </c>
      <c r="DV75" s="33" t="s">
        <v>289</v>
      </c>
      <c r="DW75" s="33" t="str">
        <f t="shared" si="8"/>
        <v/>
      </c>
      <c r="DX75" s="33" t="s">
        <v>289</v>
      </c>
      <c r="DY75" s="33" t="s">
        <v>289</v>
      </c>
      <c r="DZ75" s="33" t="s">
        <v>289</v>
      </c>
      <c r="EA75" s="33" t="s">
        <v>289</v>
      </c>
      <c r="EB75" s="33" t="s">
        <v>289</v>
      </c>
      <c r="EC75" s="33" t="s">
        <v>289</v>
      </c>
      <c r="ED75" s="33" t="s">
        <v>289</v>
      </c>
      <c r="EE75" s="33" t="s">
        <v>289</v>
      </c>
      <c r="EF75" s="33" t="s">
        <v>289</v>
      </c>
      <c r="EG75" s="33" t="s">
        <v>289</v>
      </c>
      <c r="EH75" s="33" t="s">
        <v>289</v>
      </c>
      <c r="EI75" s="33" t="s">
        <v>289</v>
      </c>
      <c r="EJ75" s="33" t="s">
        <v>289</v>
      </c>
      <c r="EK75" s="33" t="s">
        <v>289</v>
      </c>
      <c r="EL75" s="33" t="s">
        <v>3044</v>
      </c>
      <c r="EM75" s="33">
        <v>53</v>
      </c>
    </row>
    <row r="76" spans="1:143" x14ac:dyDescent="0.35">
      <c r="A76" s="33" t="s">
        <v>3059</v>
      </c>
      <c r="B76" s="33" t="s">
        <v>198</v>
      </c>
      <c r="C76" s="33" t="s">
        <v>120</v>
      </c>
      <c r="D76" s="33" t="s">
        <v>122</v>
      </c>
      <c r="E76" s="34" t="s">
        <v>2413</v>
      </c>
      <c r="F76" s="34" t="s">
        <v>2414</v>
      </c>
      <c r="G76" s="33" t="s">
        <v>2361</v>
      </c>
      <c r="H76" s="33">
        <v>6</v>
      </c>
      <c r="I76" s="33" t="s">
        <v>2327</v>
      </c>
      <c r="J76" s="33">
        <v>1</v>
      </c>
      <c r="K76" s="33">
        <v>0</v>
      </c>
      <c r="L76" s="33">
        <v>75</v>
      </c>
      <c r="M76" s="33">
        <v>92.307692307692307</v>
      </c>
      <c r="N76" s="33">
        <v>65.2173913043478</v>
      </c>
      <c r="O76" s="33">
        <v>75.862068965517196</v>
      </c>
      <c r="P76" s="33">
        <v>208.333333333333</v>
      </c>
      <c r="Q76" s="33">
        <v>291.66666670000001</v>
      </c>
      <c r="R76" s="33">
        <v>550</v>
      </c>
      <c r="S76" s="33" t="s">
        <v>176</v>
      </c>
      <c r="T76" s="33" t="s">
        <v>176</v>
      </c>
      <c r="U76" s="33" t="s">
        <v>176</v>
      </c>
      <c r="V76" s="33" t="s">
        <v>176</v>
      </c>
      <c r="W76" s="33" t="s">
        <v>176</v>
      </c>
      <c r="X76" s="33" t="s">
        <v>176</v>
      </c>
      <c r="Y76" s="33" t="s">
        <v>176</v>
      </c>
      <c r="Z76" s="33" t="s">
        <v>176</v>
      </c>
      <c r="AA76" s="33" t="s">
        <v>2340</v>
      </c>
      <c r="AB76" s="33" t="s">
        <v>2350</v>
      </c>
      <c r="AC76" s="33">
        <v>1</v>
      </c>
      <c r="AD76" s="33">
        <v>1</v>
      </c>
      <c r="AE76" s="33">
        <v>1</v>
      </c>
      <c r="AF76" s="33">
        <v>0</v>
      </c>
      <c r="AG76" s="33">
        <v>0</v>
      </c>
      <c r="AH76" s="33">
        <v>0</v>
      </c>
      <c r="AI76" s="33">
        <v>0</v>
      </c>
      <c r="AJ76" s="33">
        <v>0</v>
      </c>
      <c r="AK76" s="33">
        <v>0</v>
      </c>
      <c r="AL76" s="33">
        <v>0</v>
      </c>
      <c r="AM76" s="33" t="s">
        <v>135</v>
      </c>
      <c r="AN76" s="33" t="s">
        <v>151</v>
      </c>
      <c r="AO76" s="33" t="s">
        <v>117</v>
      </c>
      <c r="AP76" s="33" t="s">
        <v>289</v>
      </c>
      <c r="AQ76" s="33" t="s">
        <v>289</v>
      </c>
      <c r="AR76" s="33" t="s">
        <v>289</v>
      </c>
      <c r="AS76" s="33" t="s">
        <v>289</v>
      </c>
      <c r="AT76" s="33" t="s">
        <v>289</v>
      </c>
      <c r="AU76" s="33" t="s">
        <v>289</v>
      </c>
      <c r="AV76" s="33" t="s">
        <v>289</v>
      </c>
      <c r="AW76" s="33" t="s">
        <v>289</v>
      </c>
      <c r="AX76" s="33" t="s">
        <v>289</v>
      </c>
      <c r="AY76" s="33" t="s">
        <v>289</v>
      </c>
      <c r="AZ76" s="33" t="s">
        <v>289</v>
      </c>
      <c r="BA76" s="33" t="s">
        <v>289</v>
      </c>
      <c r="BB76" s="33" t="s">
        <v>289</v>
      </c>
      <c r="BC76" s="33" t="s">
        <v>289</v>
      </c>
      <c r="BD76" s="33" t="s">
        <v>289</v>
      </c>
      <c r="BE76" s="33" t="s">
        <v>289</v>
      </c>
      <c r="BF76" s="33" t="s">
        <v>289</v>
      </c>
      <c r="BG76" s="33" t="s">
        <v>289</v>
      </c>
      <c r="BH76" s="33" t="s">
        <v>289</v>
      </c>
      <c r="BI76" s="33" t="s">
        <v>289</v>
      </c>
      <c r="BJ76" s="33" t="s">
        <v>289</v>
      </c>
      <c r="BK76" s="33" t="s">
        <v>289</v>
      </c>
      <c r="BL76" s="33" t="s">
        <v>289</v>
      </c>
      <c r="BM76" s="33" t="s">
        <v>289</v>
      </c>
      <c r="BN76" s="33" t="s">
        <v>289</v>
      </c>
      <c r="BO76" s="33" t="s">
        <v>289</v>
      </c>
      <c r="BP76" s="33" t="s">
        <v>289</v>
      </c>
      <c r="BQ76" s="33" t="s">
        <v>289</v>
      </c>
      <c r="BR76" s="33" t="s">
        <v>112</v>
      </c>
      <c r="BS76" s="33" t="s">
        <v>120</v>
      </c>
      <c r="BT76" s="33" t="s">
        <v>122</v>
      </c>
      <c r="BU76" s="33" t="s">
        <v>112</v>
      </c>
      <c r="BV76" s="33" t="s">
        <v>117</v>
      </c>
      <c r="BW76" s="33" t="str">
        <f>IF(BS76=C76,"Oui","Non")</f>
        <v>Oui</v>
      </c>
      <c r="BX76" s="33" t="str">
        <f>IF(BT76=D76,"Oui","Non")</f>
        <v>Oui</v>
      </c>
      <c r="BY76" s="33" t="s">
        <v>289</v>
      </c>
      <c r="BZ76" s="33" t="s">
        <v>289</v>
      </c>
      <c r="CA76" s="33" t="s">
        <v>289</v>
      </c>
      <c r="CB76" s="33" t="s">
        <v>289</v>
      </c>
      <c r="CC76" s="33" t="s">
        <v>289</v>
      </c>
      <c r="CD76" s="33" t="s">
        <v>289</v>
      </c>
      <c r="CE76" s="33" t="s">
        <v>289</v>
      </c>
      <c r="CF76" s="33" t="s">
        <v>289</v>
      </c>
      <c r="CG76" s="33" t="s">
        <v>289</v>
      </c>
      <c r="CH76" s="33" t="s">
        <v>289</v>
      </c>
      <c r="CI76" s="33" t="s">
        <v>289</v>
      </c>
      <c r="CJ76" s="33" t="s">
        <v>289</v>
      </c>
      <c r="CK76" s="33" t="s">
        <v>289</v>
      </c>
      <c r="CL76" s="33" t="s">
        <v>289</v>
      </c>
      <c r="CM76" s="33" t="s">
        <v>289</v>
      </c>
      <c r="CN76" s="33" t="s">
        <v>289</v>
      </c>
      <c r="CO76" s="33" t="s">
        <v>289</v>
      </c>
      <c r="CP76" s="33" t="s">
        <v>289</v>
      </c>
      <c r="CQ76" s="33" t="s">
        <v>289</v>
      </c>
      <c r="CR76" s="33" t="s">
        <v>289</v>
      </c>
      <c r="CS76" s="33" t="s">
        <v>289</v>
      </c>
      <c r="CT76" s="33" t="s">
        <v>289</v>
      </c>
      <c r="CU76" s="33" t="s">
        <v>289</v>
      </c>
      <c r="CV76" s="33" t="s">
        <v>289</v>
      </c>
      <c r="CW76" s="33" t="s">
        <v>289</v>
      </c>
      <c r="CX76" s="33" t="s">
        <v>289</v>
      </c>
      <c r="CY76" s="33" t="s">
        <v>289</v>
      </c>
      <c r="CZ76" s="33" t="s">
        <v>289</v>
      </c>
      <c r="DA76" s="33" t="s">
        <v>289</v>
      </c>
      <c r="DB76" s="33" t="s">
        <v>289</v>
      </c>
      <c r="DC76" s="33" t="s">
        <v>289</v>
      </c>
      <c r="DD76" s="33"/>
      <c r="DE76" s="33"/>
      <c r="DF76" s="33" t="s">
        <v>289</v>
      </c>
      <c r="DG76" s="33" t="s">
        <v>289</v>
      </c>
      <c r="DH76" s="33" t="s">
        <v>112</v>
      </c>
      <c r="DI76" s="33" t="s">
        <v>112</v>
      </c>
      <c r="DJ76" s="33" t="s">
        <v>112</v>
      </c>
      <c r="DK76" s="33" t="s">
        <v>112</v>
      </c>
      <c r="DL76" s="33" t="s">
        <v>117</v>
      </c>
      <c r="DM76" s="33" t="s">
        <v>112</v>
      </c>
      <c r="DN76" s="33" t="s">
        <v>112</v>
      </c>
      <c r="DO76" s="33" t="s">
        <v>289</v>
      </c>
      <c r="DP76" s="33" t="s">
        <v>289</v>
      </c>
      <c r="DQ76" s="34" t="s">
        <v>289</v>
      </c>
      <c r="DR76" s="33" t="s">
        <v>289</v>
      </c>
      <c r="DS76" s="33" t="s">
        <v>289</v>
      </c>
      <c r="DT76" s="33" t="s">
        <v>289</v>
      </c>
      <c r="DU76" s="33" t="s">
        <v>289</v>
      </c>
      <c r="DV76" s="33" t="s">
        <v>289</v>
      </c>
      <c r="DW76" s="33" t="str">
        <f t="shared" si="8"/>
        <v/>
      </c>
      <c r="DX76" s="33" t="s">
        <v>289</v>
      </c>
      <c r="DY76" s="33" t="s">
        <v>289</v>
      </c>
      <c r="DZ76" s="33" t="s">
        <v>289</v>
      </c>
      <c r="EA76" s="33" t="s">
        <v>289</v>
      </c>
      <c r="EB76" s="33" t="s">
        <v>289</v>
      </c>
      <c r="EC76" s="33" t="s">
        <v>289</v>
      </c>
      <c r="ED76" s="33" t="s">
        <v>289</v>
      </c>
      <c r="EE76" s="33" t="s">
        <v>289</v>
      </c>
      <c r="EF76" s="33" t="s">
        <v>289</v>
      </c>
      <c r="EG76" s="33" t="s">
        <v>289</v>
      </c>
      <c r="EH76" s="33" t="s">
        <v>289</v>
      </c>
      <c r="EI76" s="33" t="s">
        <v>289</v>
      </c>
      <c r="EJ76" s="33" t="s">
        <v>289</v>
      </c>
      <c r="EK76" s="33" t="s">
        <v>289</v>
      </c>
      <c r="EL76" s="33" t="s">
        <v>3059</v>
      </c>
      <c r="EM76" s="33">
        <v>51</v>
      </c>
    </row>
    <row r="77" spans="1:143" x14ac:dyDescent="0.35">
      <c r="A77" s="33" t="s">
        <v>3078</v>
      </c>
      <c r="B77" s="33" t="s">
        <v>198</v>
      </c>
      <c r="C77" s="33" t="s">
        <v>120</v>
      </c>
      <c r="D77" s="33" t="s">
        <v>122</v>
      </c>
      <c r="E77" s="34" t="s">
        <v>2413</v>
      </c>
      <c r="F77" s="34" t="s">
        <v>2596</v>
      </c>
      <c r="G77" s="33" t="s">
        <v>2361</v>
      </c>
      <c r="H77" s="33">
        <v>6</v>
      </c>
      <c r="I77" s="33" t="s">
        <v>2452</v>
      </c>
      <c r="J77" s="33" t="s">
        <v>289</v>
      </c>
      <c r="K77" s="33" t="s">
        <v>289</v>
      </c>
      <c r="L77" s="33" t="s">
        <v>176</v>
      </c>
      <c r="M77" s="33" t="s">
        <v>176</v>
      </c>
      <c r="N77" s="33" t="s">
        <v>176</v>
      </c>
      <c r="O77" s="33" t="s">
        <v>176</v>
      </c>
      <c r="P77" s="33" t="s">
        <v>176</v>
      </c>
      <c r="Q77" s="33" t="s">
        <v>176</v>
      </c>
      <c r="R77" s="33" t="s">
        <v>176</v>
      </c>
      <c r="S77" s="33">
        <v>25</v>
      </c>
      <c r="T77" s="33">
        <v>25</v>
      </c>
      <c r="U77" s="33">
        <v>70</v>
      </c>
      <c r="V77" s="33">
        <v>80</v>
      </c>
      <c r="W77" s="33">
        <v>25</v>
      </c>
      <c r="X77" s="33">
        <v>63.75</v>
      </c>
      <c r="Y77" s="33" t="s">
        <v>176</v>
      </c>
      <c r="Z77" s="33">
        <v>10</v>
      </c>
      <c r="AA77" s="33" t="s">
        <v>2328</v>
      </c>
      <c r="AB77" s="33" t="s">
        <v>289</v>
      </c>
      <c r="AC77" s="33" t="s">
        <v>289</v>
      </c>
      <c r="AD77" s="33" t="s">
        <v>289</v>
      </c>
      <c r="AE77" s="33" t="s">
        <v>289</v>
      </c>
      <c r="AF77" s="33" t="s">
        <v>289</v>
      </c>
      <c r="AG77" s="33" t="s">
        <v>289</v>
      </c>
      <c r="AH77" s="33" t="s">
        <v>289</v>
      </c>
      <c r="AI77" s="33" t="s">
        <v>289</v>
      </c>
      <c r="AJ77" s="33" t="s">
        <v>289</v>
      </c>
      <c r="AK77" s="33" t="s">
        <v>289</v>
      </c>
      <c r="AL77" s="33" t="s">
        <v>289</v>
      </c>
      <c r="AM77" s="33" t="s">
        <v>289</v>
      </c>
      <c r="AN77" s="33" t="s">
        <v>289</v>
      </c>
      <c r="AO77" s="33" t="s">
        <v>289</v>
      </c>
      <c r="AP77" s="33" t="s">
        <v>289</v>
      </c>
      <c r="AQ77" s="33" t="s">
        <v>289</v>
      </c>
      <c r="AR77" s="33" t="s">
        <v>289</v>
      </c>
      <c r="AS77" s="33" t="s">
        <v>289</v>
      </c>
      <c r="AT77" s="33" t="s">
        <v>289</v>
      </c>
      <c r="AU77" s="33" t="s">
        <v>289</v>
      </c>
      <c r="AV77" s="33" t="s">
        <v>289</v>
      </c>
      <c r="AW77" s="33" t="s">
        <v>289</v>
      </c>
      <c r="AX77" s="33" t="s">
        <v>289</v>
      </c>
      <c r="AY77" s="33" t="s">
        <v>289</v>
      </c>
      <c r="AZ77" s="33" t="s">
        <v>289</v>
      </c>
      <c r="BA77" s="33" t="s">
        <v>289</v>
      </c>
      <c r="BB77" s="33" t="s">
        <v>289</v>
      </c>
      <c r="BC77" s="33" t="s">
        <v>289</v>
      </c>
      <c r="BD77" s="33" t="s">
        <v>289</v>
      </c>
      <c r="BE77" s="33" t="s">
        <v>289</v>
      </c>
      <c r="BF77" s="33" t="s">
        <v>289</v>
      </c>
      <c r="BG77" s="33" t="s">
        <v>289</v>
      </c>
      <c r="BH77" s="33" t="s">
        <v>289</v>
      </c>
      <c r="BI77" s="33" t="s">
        <v>289</v>
      </c>
      <c r="BJ77" s="33" t="s">
        <v>289</v>
      </c>
      <c r="BK77" s="33" t="s">
        <v>289</v>
      </c>
      <c r="BL77" s="33" t="s">
        <v>289</v>
      </c>
      <c r="BM77" s="33" t="s">
        <v>289</v>
      </c>
      <c r="BN77" s="33" t="s">
        <v>289</v>
      </c>
      <c r="BO77" s="33" t="s">
        <v>289</v>
      </c>
      <c r="BP77" s="33" t="s">
        <v>289</v>
      </c>
      <c r="BQ77" s="33" t="s">
        <v>289</v>
      </c>
      <c r="BR77" s="33" t="s">
        <v>289</v>
      </c>
      <c r="BS77" s="33" t="s">
        <v>289</v>
      </c>
      <c r="BT77" s="33" t="s">
        <v>289</v>
      </c>
      <c r="BU77" s="33" t="s">
        <v>289</v>
      </c>
      <c r="BV77" s="33" t="s">
        <v>289</v>
      </c>
      <c r="BW77" s="33"/>
      <c r="BX77" s="33"/>
      <c r="BY77" s="33" t="s">
        <v>289</v>
      </c>
      <c r="BZ77" s="33" t="s">
        <v>289</v>
      </c>
      <c r="CA77" s="33" t="s">
        <v>289</v>
      </c>
      <c r="CB77" s="33" t="s">
        <v>289</v>
      </c>
      <c r="CC77" s="33" t="s">
        <v>289</v>
      </c>
      <c r="CD77" s="33" t="s">
        <v>289</v>
      </c>
      <c r="CE77" s="33" t="s">
        <v>289</v>
      </c>
      <c r="CF77" s="33" t="s">
        <v>289</v>
      </c>
      <c r="CG77" s="33" t="s">
        <v>289</v>
      </c>
      <c r="CH77" s="33" t="s">
        <v>289</v>
      </c>
      <c r="CI77" s="33" t="s">
        <v>289</v>
      </c>
      <c r="CJ77" s="33" t="s">
        <v>289</v>
      </c>
      <c r="CK77" s="33" t="s">
        <v>289</v>
      </c>
      <c r="CL77" s="33" t="s">
        <v>289</v>
      </c>
      <c r="CM77" s="33" t="s">
        <v>289</v>
      </c>
      <c r="CN77" s="33" t="s">
        <v>289</v>
      </c>
      <c r="CO77" s="33" t="s">
        <v>289</v>
      </c>
      <c r="CP77" s="33" t="s">
        <v>289</v>
      </c>
      <c r="CQ77" s="33" t="s">
        <v>289</v>
      </c>
      <c r="CR77" s="33" t="s">
        <v>289</v>
      </c>
      <c r="CS77" s="33" t="s">
        <v>289</v>
      </c>
      <c r="CT77" s="33" t="s">
        <v>289</v>
      </c>
      <c r="CU77" s="33" t="s">
        <v>289</v>
      </c>
      <c r="CV77" s="33" t="s">
        <v>289</v>
      </c>
      <c r="CW77" s="33" t="s">
        <v>289</v>
      </c>
      <c r="CX77" s="33" t="s">
        <v>289</v>
      </c>
      <c r="CY77" s="33" t="s">
        <v>289</v>
      </c>
      <c r="CZ77" s="33" t="s">
        <v>289</v>
      </c>
      <c r="DA77" s="33" t="s">
        <v>289</v>
      </c>
      <c r="DB77" s="33" t="s">
        <v>289</v>
      </c>
      <c r="DC77" s="33" t="s">
        <v>289</v>
      </c>
      <c r="DD77" s="33"/>
      <c r="DE77" s="33"/>
      <c r="DF77" s="33" t="s">
        <v>289</v>
      </c>
      <c r="DG77" s="33" t="s">
        <v>289</v>
      </c>
      <c r="DH77" s="33" t="s">
        <v>289</v>
      </c>
      <c r="DI77" s="33" t="s">
        <v>289</v>
      </c>
      <c r="DJ77" s="33" t="s">
        <v>289</v>
      </c>
      <c r="DK77" s="33" t="s">
        <v>289</v>
      </c>
      <c r="DL77" s="33" t="s">
        <v>289</v>
      </c>
      <c r="DM77" s="33" t="s">
        <v>289</v>
      </c>
      <c r="DN77" s="33" t="s">
        <v>289</v>
      </c>
      <c r="DO77" s="33" t="s">
        <v>289</v>
      </c>
      <c r="DP77" s="33" t="s">
        <v>289</v>
      </c>
      <c r="DQ77" s="34" t="s">
        <v>289</v>
      </c>
      <c r="DR77" s="33" t="s">
        <v>289</v>
      </c>
      <c r="DS77" s="33" t="s">
        <v>289</v>
      </c>
      <c r="DT77" s="33" t="s">
        <v>289</v>
      </c>
      <c r="DU77" s="33" t="s">
        <v>289</v>
      </c>
      <c r="DV77" s="33" t="s">
        <v>2722</v>
      </c>
      <c r="DW77" s="33" t="s">
        <v>4100</v>
      </c>
      <c r="DX77" s="33" t="s">
        <v>112</v>
      </c>
      <c r="DY77" s="33" t="s">
        <v>2516</v>
      </c>
      <c r="DZ77" s="33">
        <v>0</v>
      </c>
      <c r="EA77" s="33">
        <v>0</v>
      </c>
      <c r="EB77" s="33">
        <v>0</v>
      </c>
      <c r="EC77" s="33">
        <v>1</v>
      </c>
      <c r="ED77" s="33">
        <v>0</v>
      </c>
      <c r="EE77" s="33">
        <v>0</v>
      </c>
      <c r="EF77" s="33">
        <v>0</v>
      </c>
      <c r="EG77" s="33">
        <v>0</v>
      </c>
      <c r="EH77" s="33">
        <v>0</v>
      </c>
      <c r="EI77" s="33">
        <v>0</v>
      </c>
      <c r="EJ77" s="33" t="s">
        <v>289</v>
      </c>
      <c r="EK77" s="33" t="s">
        <v>289</v>
      </c>
      <c r="EL77" s="33" t="s">
        <v>3078</v>
      </c>
      <c r="EM77" s="33">
        <v>35</v>
      </c>
    </row>
    <row r="78" spans="1:143" x14ac:dyDescent="0.35">
      <c r="A78" s="33" t="s">
        <v>3088</v>
      </c>
      <c r="B78" s="33" t="s">
        <v>198</v>
      </c>
      <c r="C78" s="33" t="s">
        <v>120</v>
      </c>
      <c r="D78" s="33" t="s">
        <v>122</v>
      </c>
      <c r="E78" s="34" t="s">
        <v>2413</v>
      </c>
      <c r="F78" s="34" t="s">
        <v>2596</v>
      </c>
      <c r="G78" s="33" t="s">
        <v>2361</v>
      </c>
      <c r="H78" s="33">
        <v>6</v>
      </c>
      <c r="I78" s="33" t="s">
        <v>2327</v>
      </c>
      <c r="J78" s="33">
        <v>1</v>
      </c>
      <c r="K78" s="33">
        <v>0</v>
      </c>
      <c r="L78" s="33" t="s">
        <v>176</v>
      </c>
      <c r="M78" s="33" t="s">
        <v>176</v>
      </c>
      <c r="N78" s="33" t="s">
        <v>176</v>
      </c>
      <c r="O78" s="33" t="s">
        <v>176</v>
      </c>
      <c r="P78" s="33" t="s">
        <v>176</v>
      </c>
      <c r="Q78" s="33" t="s">
        <v>176</v>
      </c>
      <c r="R78" s="33" t="s">
        <v>176</v>
      </c>
      <c r="S78" s="33" t="s">
        <v>176</v>
      </c>
      <c r="T78" s="33" t="s">
        <v>176</v>
      </c>
      <c r="U78" s="33" t="s">
        <v>176</v>
      </c>
      <c r="V78" s="33" t="s">
        <v>176</v>
      </c>
      <c r="W78" s="33" t="s">
        <v>176</v>
      </c>
      <c r="X78" s="33" t="s">
        <v>176</v>
      </c>
      <c r="Y78" s="33" t="s">
        <v>176</v>
      </c>
      <c r="Z78" s="33" t="s">
        <v>176</v>
      </c>
      <c r="AA78" s="33" t="s">
        <v>2340</v>
      </c>
      <c r="AB78" s="33" t="s">
        <v>2350</v>
      </c>
      <c r="AC78" s="33">
        <v>1</v>
      </c>
      <c r="AD78" s="33">
        <v>1</v>
      </c>
      <c r="AE78" s="33">
        <v>0</v>
      </c>
      <c r="AF78" s="33">
        <v>0</v>
      </c>
      <c r="AG78" s="33">
        <v>0</v>
      </c>
      <c r="AH78" s="33">
        <v>0</v>
      </c>
      <c r="AI78" s="33">
        <v>0</v>
      </c>
      <c r="AJ78" s="33">
        <v>0</v>
      </c>
      <c r="AK78" s="33">
        <v>0</v>
      </c>
      <c r="AL78" s="33">
        <v>0</v>
      </c>
      <c r="AM78" s="33" t="s">
        <v>135</v>
      </c>
      <c r="AN78" s="33" t="s">
        <v>151</v>
      </c>
      <c r="AO78" s="33" t="s">
        <v>112</v>
      </c>
      <c r="AP78" s="33" t="s">
        <v>3087</v>
      </c>
      <c r="AQ78" s="33">
        <v>0</v>
      </c>
      <c r="AR78" s="33">
        <v>1</v>
      </c>
      <c r="AS78" s="33">
        <v>1</v>
      </c>
      <c r="AT78" s="33">
        <v>0</v>
      </c>
      <c r="AU78" s="33">
        <v>0</v>
      </c>
      <c r="AV78" s="33">
        <v>0</v>
      </c>
      <c r="AW78" s="33">
        <v>0</v>
      </c>
      <c r="AX78" s="33">
        <v>0</v>
      </c>
      <c r="AY78" s="33">
        <v>0</v>
      </c>
      <c r="AZ78" s="33">
        <v>0</v>
      </c>
      <c r="BA78" s="33">
        <v>0</v>
      </c>
      <c r="BB78" s="33">
        <v>0</v>
      </c>
      <c r="BC78" s="33">
        <v>0</v>
      </c>
      <c r="BD78" s="33">
        <v>0</v>
      </c>
      <c r="BE78" s="33">
        <v>0</v>
      </c>
      <c r="BF78" s="33">
        <v>0</v>
      </c>
      <c r="BG78" s="33">
        <v>0</v>
      </c>
      <c r="BH78" s="33" t="s">
        <v>289</v>
      </c>
      <c r="BI78" s="33" t="s">
        <v>132</v>
      </c>
      <c r="BJ78" s="33">
        <v>0</v>
      </c>
      <c r="BK78" s="33">
        <v>0</v>
      </c>
      <c r="BL78" s="33">
        <v>0</v>
      </c>
      <c r="BM78" s="33">
        <v>0</v>
      </c>
      <c r="BN78" s="33">
        <v>0</v>
      </c>
      <c r="BO78" s="33">
        <v>0</v>
      </c>
      <c r="BP78" s="33">
        <v>1</v>
      </c>
      <c r="BQ78" s="33">
        <v>0</v>
      </c>
      <c r="BR78" s="33" t="s">
        <v>112</v>
      </c>
      <c r="BS78" s="33" t="s">
        <v>126</v>
      </c>
      <c r="BT78" s="33" t="s">
        <v>127</v>
      </c>
      <c r="BU78" s="33" t="s">
        <v>112</v>
      </c>
      <c r="BV78" s="33" t="s">
        <v>117</v>
      </c>
      <c r="BW78" s="33" t="str">
        <f>IF(BS78=C78,"Oui","Non")</f>
        <v>Non</v>
      </c>
      <c r="BX78" s="33" t="str">
        <f>IF(BT78=D78,"Oui","Non")</f>
        <v>Non</v>
      </c>
      <c r="BY78" s="33" t="s">
        <v>289</v>
      </c>
      <c r="BZ78" s="33" t="s">
        <v>289</v>
      </c>
      <c r="CA78" s="33" t="s">
        <v>289</v>
      </c>
      <c r="CB78" s="33" t="s">
        <v>289</v>
      </c>
      <c r="CC78" s="33" t="s">
        <v>289</v>
      </c>
      <c r="CD78" s="33" t="s">
        <v>289</v>
      </c>
      <c r="CE78" s="33" t="s">
        <v>289</v>
      </c>
      <c r="CF78" s="33" t="s">
        <v>289</v>
      </c>
      <c r="CG78" s="33" t="s">
        <v>289</v>
      </c>
      <c r="CH78" s="33" t="s">
        <v>289</v>
      </c>
      <c r="CI78" s="33" t="s">
        <v>289</v>
      </c>
      <c r="CJ78" s="33" t="s">
        <v>289</v>
      </c>
      <c r="CK78" s="33" t="s">
        <v>289</v>
      </c>
      <c r="CL78" s="33" t="s">
        <v>289</v>
      </c>
      <c r="CM78" s="33" t="s">
        <v>289</v>
      </c>
      <c r="CN78" s="33" t="s">
        <v>289</v>
      </c>
      <c r="CO78" s="33" t="s">
        <v>289</v>
      </c>
      <c r="CP78" s="33" t="s">
        <v>289</v>
      </c>
      <c r="CQ78" s="33" t="s">
        <v>289</v>
      </c>
      <c r="CR78" s="33" t="s">
        <v>289</v>
      </c>
      <c r="CS78" s="33" t="s">
        <v>289</v>
      </c>
      <c r="CT78" s="33" t="s">
        <v>289</v>
      </c>
      <c r="CU78" s="33" t="s">
        <v>289</v>
      </c>
      <c r="CV78" s="33" t="s">
        <v>289</v>
      </c>
      <c r="CW78" s="33" t="s">
        <v>289</v>
      </c>
      <c r="CX78" s="33" t="s">
        <v>289</v>
      </c>
      <c r="CY78" s="33" t="s">
        <v>289</v>
      </c>
      <c r="CZ78" s="33" t="s">
        <v>289</v>
      </c>
      <c r="DA78" s="33" t="s">
        <v>289</v>
      </c>
      <c r="DB78" s="33" t="s">
        <v>289</v>
      </c>
      <c r="DC78" s="33" t="s">
        <v>289</v>
      </c>
      <c r="DD78" s="33"/>
      <c r="DE78" s="33"/>
      <c r="DF78" s="33" t="s">
        <v>289</v>
      </c>
      <c r="DG78" s="33" t="s">
        <v>289</v>
      </c>
      <c r="DH78" s="33" t="s">
        <v>289</v>
      </c>
      <c r="DI78" s="33" t="s">
        <v>289</v>
      </c>
      <c r="DJ78" s="33" t="s">
        <v>289</v>
      </c>
      <c r="DK78" s="33" t="s">
        <v>289</v>
      </c>
      <c r="DL78" s="33" t="s">
        <v>289</v>
      </c>
      <c r="DM78" s="33" t="s">
        <v>289</v>
      </c>
      <c r="DN78" s="33" t="s">
        <v>112</v>
      </c>
      <c r="DO78" s="33" t="s">
        <v>289</v>
      </c>
      <c r="DP78" s="33" t="s">
        <v>289</v>
      </c>
      <c r="DQ78" s="34" t="s">
        <v>289</v>
      </c>
      <c r="DR78" s="33" t="s">
        <v>289</v>
      </c>
      <c r="DS78" s="33" t="s">
        <v>289</v>
      </c>
      <c r="DT78" s="33" t="s">
        <v>289</v>
      </c>
      <c r="DU78" s="33" t="s">
        <v>289</v>
      </c>
      <c r="DV78" s="33" t="s">
        <v>289</v>
      </c>
      <c r="DW78" s="33" t="str">
        <f t="shared" si="8"/>
        <v/>
      </c>
      <c r="DX78" s="33" t="s">
        <v>289</v>
      </c>
      <c r="DY78" s="33" t="s">
        <v>289</v>
      </c>
      <c r="DZ78" s="33" t="s">
        <v>289</v>
      </c>
      <c r="EA78" s="33" t="s">
        <v>289</v>
      </c>
      <c r="EB78" s="33" t="s">
        <v>289</v>
      </c>
      <c r="EC78" s="33" t="s">
        <v>289</v>
      </c>
      <c r="ED78" s="33" t="s">
        <v>289</v>
      </c>
      <c r="EE78" s="33" t="s">
        <v>289</v>
      </c>
      <c r="EF78" s="33" t="s">
        <v>289</v>
      </c>
      <c r="EG78" s="33" t="s">
        <v>289</v>
      </c>
      <c r="EH78" s="33" t="s">
        <v>289</v>
      </c>
      <c r="EI78" s="33" t="s">
        <v>289</v>
      </c>
      <c r="EJ78" s="33" t="s">
        <v>289</v>
      </c>
      <c r="EK78" s="33" t="s">
        <v>289</v>
      </c>
      <c r="EL78" s="33" t="s">
        <v>3088</v>
      </c>
      <c r="EM78" s="33">
        <v>52</v>
      </c>
    </row>
    <row r="79" spans="1:143" x14ac:dyDescent="0.35">
      <c r="A79" s="33" t="s">
        <v>3118</v>
      </c>
      <c r="B79" s="33" t="s">
        <v>198</v>
      </c>
      <c r="C79" s="33" t="s">
        <v>120</v>
      </c>
      <c r="D79" s="33" t="s">
        <v>122</v>
      </c>
      <c r="E79" s="34" t="s">
        <v>2413</v>
      </c>
      <c r="F79" s="34" t="s">
        <v>2414</v>
      </c>
      <c r="G79" s="33" t="s">
        <v>2361</v>
      </c>
      <c r="H79" s="33">
        <v>6</v>
      </c>
      <c r="I79" s="33" t="s">
        <v>2452</v>
      </c>
      <c r="J79" s="33" t="s">
        <v>289</v>
      </c>
      <c r="K79" s="33" t="s">
        <v>289</v>
      </c>
      <c r="L79" s="33" t="s">
        <v>176</v>
      </c>
      <c r="M79" s="33" t="s">
        <v>176</v>
      </c>
      <c r="N79" s="33" t="s">
        <v>176</v>
      </c>
      <c r="O79" s="33" t="s">
        <v>176</v>
      </c>
      <c r="P79" s="33" t="s">
        <v>176</v>
      </c>
      <c r="Q79" s="33" t="s">
        <v>176</v>
      </c>
      <c r="R79" s="33" t="s">
        <v>176</v>
      </c>
      <c r="S79" s="33" t="s">
        <v>176</v>
      </c>
      <c r="T79" s="33" t="s">
        <v>176</v>
      </c>
      <c r="U79" s="33" t="s">
        <v>176</v>
      </c>
      <c r="V79" s="33" t="s">
        <v>176</v>
      </c>
      <c r="W79" s="33" t="s">
        <v>176</v>
      </c>
      <c r="X79" s="33" t="s">
        <v>176</v>
      </c>
      <c r="Y79" s="33" t="s">
        <v>176</v>
      </c>
      <c r="Z79" s="138">
        <v>0</v>
      </c>
      <c r="AA79" s="33" t="s">
        <v>2340</v>
      </c>
      <c r="AB79" s="33" t="s">
        <v>289</v>
      </c>
      <c r="AC79" s="33" t="s">
        <v>289</v>
      </c>
      <c r="AD79" s="33" t="s">
        <v>289</v>
      </c>
      <c r="AE79" s="33" t="s">
        <v>289</v>
      </c>
      <c r="AF79" s="33" t="s">
        <v>289</v>
      </c>
      <c r="AG79" s="33" t="s">
        <v>289</v>
      </c>
      <c r="AH79" s="33" t="s">
        <v>289</v>
      </c>
      <c r="AI79" s="33" t="s">
        <v>289</v>
      </c>
      <c r="AJ79" s="33" t="s">
        <v>289</v>
      </c>
      <c r="AK79" s="33" t="s">
        <v>289</v>
      </c>
      <c r="AL79" s="33" t="s">
        <v>289</v>
      </c>
      <c r="AM79" s="33" t="s">
        <v>289</v>
      </c>
      <c r="AN79" s="33" t="s">
        <v>289</v>
      </c>
      <c r="AO79" s="33" t="s">
        <v>289</v>
      </c>
      <c r="AP79" s="33" t="s">
        <v>289</v>
      </c>
      <c r="AQ79" s="33" t="s">
        <v>289</v>
      </c>
      <c r="AR79" s="33" t="s">
        <v>289</v>
      </c>
      <c r="AS79" s="33" t="s">
        <v>289</v>
      </c>
      <c r="AT79" s="33" t="s">
        <v>289</v>
      </c>
      <c r="AU79" s="33" t="s">
        <v>289</v>
      </c>
      <c r="AV79" s="33" t="s">
        <v>289</v>
      </c>
      <c r="AW79" s="33" t="s">
        <v>289</v>
      </c>
      <c r="AX79" s="33" t="s">
        <v>289</v>
      </c>
      <c r="AY79" s="33" t="s">
        <v>289</v>
      </c>
      <c r="AZ79" s="33" t="s">
        <v>289</v>
      </c>
      <c r="BA79" s="33" t="s">
        <v>289</v>
      </c>
      <c r="BB79" s="33" t="s">
        <v>289</v>
      </c>
      <c r="BC79" s="33" t="s">
        <v>289</v>
      </c>
      <c r="BD79" s="33" t="s">
        <v>289</v>
      </c>
      <c r="BE79" s="33" t="s">
        <v>289</v>
      </c>
      <c r="BF79" s="33" t="s">
        <v>289</v>
      </c>
      <c r="BG79" s="33" t="s">
        <v>289</v>
      </c>
      <c r="BH79" s="33" t="s">
        <v>289</v>
      </c>
      <c r="BI79" s="33" t="s">
        <v>289</v>
      </c>
      <c r="BJ79" s="33" t="s">
        <v>289</v>
      </c>
      <c r="BK79" s="33" t="s">
        <v>289</v>
      </c>
      <c r="BL79" s="33" t="s">
        <v>289</v>
      </c>
      <c r="BM79" s="33" t="s">
        <v>289</v>
      </c>
      <c r="BN79" s="33" t="s">
        <v>289</v>
      </c>
      <c r="BO79" s="33" t="s">
        <v>289</v>
      </c>
      <c r="BP79" s="33" t="s">
        <v>289</v>
      </c>
      <c r="BQ79" s="33" t="s">
        <v>289</v>
      </c>
      <c r="BR79" s="33" t="s">
        <v>289</v>
      </c>
      <c r="BS79" s="33" t="s">
        <v>289</v>
      </c>
      <c r="BT79" s="33" t="s">
        <v>289</v>
      </c>
      <c r="BU79" s="33" t="s">
        <v>289</v>
      </c>
      <c r="BV79" s="33" t="s">
        <v>289</v>
      </c>
      <c r="BW79" s="33"/>
      <c r="BX79" s="33"/>
      <c r="BY79" s="33" t="s">
        <v>289</v>
      </c>
      <c r="BZ79" s="33" t="s">
        <v>289</v>
      </c>
      <c r="CA79" s="33" t="s">
        <v>289</v>
      </c>
      <c r="CB79" s="33" t="s">
        <v>289</v>
      </c>
      <c r="CC79" s="33" t="s">
        <v>289</v>
      </c>
      <c r="CD79" s="33" t="s">
        <v>289</v>
      </c>
      <c r="CE79" s="33" t="s">
        <v>289</v>
      </c>
      <c r="CF79" s="33" t="s">
        <v>289</v>
      </c>
      <c r="CG79" s="33" t="s">
        <v>289</v>
      </c>
      <c r="CH79" s="33" t="s">
        <v>289</v>
      </c>
      <c r="CI79" s="33" t="s">
        <v>289</v>
      </c>
      <c r="CJ79" s="33" t="s">
        <v>289</v>
      </c>
      <c r="CK79" s="33" t="s">
        <v>289</v>
      </c>
      <c r="CL79" s="33" t="s">
        <v>289</v>
      </c>
      <c r="CM79" s="33" t="s">
        <v>289</v>
      </c>
      <c r="CN79" s="33" t="s">
        <v>289</v>
      </c>
      <c r="CO79" s="33" t="s">
        <v>289</v>
      </c>
      <c r="CP79" s="33" t="s">
        <v>289</v>
      </c>
      <c r="CQ79" s="33" t="s">
        <v>289</v>
      </c>
      <c r="CR79" s="33" t="s">
        <v>289</v>
      </c>
      <c r="CS79" s="33" t="s">
        <v>289</v>
      </c>
      <c r="CT79" s="33" t="s">
        <v>289</v>
      </c>
      <c r="CU79" s="33" t="s">
        <v>289</v>
      </c>
      <c r="CV79" s="33" t="s">
        <v>289</v>
      </c>
      <c r="CW79" s="33" t="s">
        <v>289</v>
      </c>
      <c r="CX79" s="33" t="s">
        <v>289</v>
      </c>
      <c r="CY79" s="33" t="s">
        <v>289</v>
      </c>
      <c r="CZ79" s="33" t="s">
        <v>289</v>
      </c>
      <c r="DA79" s="33" t="s">
        <v>289</v>
      </c>
      <c r="DB79" s="33" t="s">
        <v>289</v>
      </c>
      <c r="DC79" s="33" t="s">
        <v>289</v>
      </c>
      <c r="DD79" s="33"/>
      <c r="DE79" s="33"/>
      <c r="DF79" s="33" t="s">
        <v>289</v>
      </c>
      <c r="DG79" s="33" t="s">
        <v>289</v>
      </c>
      <c r="DH79" s="33" t="s">
        <v>289</v>
      </c>
      <c r="DI79" s="33" t="s">
        <v>289</v>
      </c>
      <c r="DJ79" s="33" t="s">
        <v>289</v>
      </c>
      <c r="DK79" s="33" t="s">
        <v>289</v>
      </c>
      <c r="DL79" s="33" t="s">
        <v>289</v>
      </c>
      <c r="DM79" s="33" t="s">
        <v>289</v>
      </c>
      <c r="DN79" s="33" t="s">
        <v>289</v>
      </c>
      <c r="DO79" s="33" t="s">
        <v>289</v>
      </c>
      <c r="DP79" s="33" t="s">
        <v>289</v>
      </c>
      <c r="DQ79" s="34" t="s">
        <v>289</v>
      </c>
      <c r="DR79" s="33" t="s">
        <v>289</v>
      </c>
      <c r="DS79" s="33" t="s">
        <v>289</v>
      </c>
      <c r="DT79" s="33" t="s">
        <v>289</v>
      </c>
      <c r="DU79" s="33" t="s">
        <v>289</v>
      </c>
      <c r="DV79" s="33" t="s">
        <v>2773</v>
      </c>
      <c r="DW79" s="33" t="s">
        <v>4100</v>
      </c>
      <c r="DX79" s="33" t="s">
        <v>117</v>
      </c>
      <c r="DY79" s="33" t="s">
        <v>289</v>
      </c>
      <c r="DZ79" s="33" t="s">
        <v>289</v>
      </c>
      <c r="EA79" s="33" t="s">
        <v>289</v>
      </c>
      <c r="EB79" s="33" t="s">
        <v>289</v>
      </c>
      <c r="EC79" s="33" t="s">
        <v>289</v>
      </c>
      <c r="ED79" s="33" t="s">
        <v>289</v>
      </c>
      <c r="EE79" s="33" t="s">
        <v>289</v>
      </c>
      <c r="EF79" s="33" t="s">
        <v>289</v>
      </c>
      <c r="EG79" s="33" t="s">
        <v>289</v>
      </c>
      <c r="EH79" s="33" t="s">
        <v>289</v>
      </c>
      <c r="EI79" s="33" t="s">
        <v>289</v>
      </c>
      <c r="EJ79" s="33" t="s">
        <v>289</v>
      </c>
      <c r="EK79" s="33" t="s">
        <v>289</v>
      </c>
      <c r="EL79" s="33" t="s">
        <v>3118</v>
      </c>
      <c r="EM79" s="33">
        <v>34</v>
      </c>
    </row>
    <row r="80" spans="1:143" x14ac:dyDescent="0.35">
      <c r="A80" s="33" t="s">
        <v>3139</v>
      </c>
      <c r="B80" s="33" t="s">
        <v>198</v>
      </c>
      <c r="C80" s="33" t="s">
        <v>120</v>
      </c>
      <c r="D80" s="33" t="s">
        <v>122</v>
      </c>
      <c r="E80" s="34" t="s">
        <v>2413</v>
      </c>
      <c r="F80" s="34" t="s">
        <v>2414</v>
      </c>
      <c r="G80" s="33" t="s">
        <v>2361</v>
      </c>
      <c r="H80" s="33">
        <v>6</v>
      </c>
      <c r="I80" s="33" t="s">
        <v>2327</v>
      </c>
      <c r="J80" s="33">
        <v>1</v>
      </c>
      <c r="K80" s="33">
        <v>0</v>
      </c>
      <c r="L80" s="33" t="s">
        <v>176</v>
      </c>
      <c r="M80" s="33" t="s">
        <v>176</v>
      </c>
      <c r="N80" s="33" t="s">
        <v>176</v>
      </c>
      <c r="O80" s="33" t="s">
        <v>176</v>
      </c>
      <c r="P80" s="33" t="s">
        <v>176</v>
      </c>
      <c r="Q80" s="33" t="s">
        <v>176</v>
      </c>
      <c r="R80" s="33">
        <v>500</v>
      </c>
      <c r="S80" s="33" t="s">
        <v>176</v>
      </c>
      <c r="T80" s="33" t="s">
        <v>176</v>
      </c>
      <c r="U80" s="33" t="s">
        <v>176</v>
      </c>
      <c r="V80" s="33" t="s">
        <v>176</v>
      </c>
      <c r="W80" s="33" t="s">
        <v>176</v>
      </c>
      <c r="X80" s="33" t="s">
        <v>176</v>
      </c>
      <c r="Y80" s="33" t="s">
        <v>176</v>
      </c>
      <c r="Z80" s="33" t="s">
        <v>176</v>
      </c>
      <c r="AA80" s="33" t="s">
        <v>2328</v>
      </c>
      <c r="AB80" s="33" t="s">
        <v>2350</v>
      </c>
      <c r="AC80" s="33">
        <v>1</v>
      </c>
      <c r="AD80" s="33">
        <v>0</v>
      </c>
      <c r="AE80" s="33">
        <v>0</v>
      </c>
      <c r="AF80" s="33">
        <v>0</v>
      </c>
      <c r="AG80" s="33">
        <v>0</v>
      </c>
      <c r="AH80" s="33">
        <v>0</v>
      </c>
      <c r="AI80" s="33">
        <v>0</v>
      </c>
      <c r="AJ80" s="33">
        <v>0</v>
      </c>
      <c r="AK80" s="33">
        <v>0</v>
      </c>
      <c r="AL80" s="33">
        <v>0</v>
      </c>
      <c r="AM80" s="33" t="s">
        <v>135</v>
      </c>
      <c r="AN80" s="33" t="s">
        <v>151</v>
      </c>
      <c r="AO80" s="33" t="s">
        <v>117</v>
      </c>
      <c r="AP80" s="33" t="s">
        <v>289</v>
      </c>
      <c r="AQ80" s="33" t="s">
        <v>289</v>
      </c>
      <c r="AR80" s="33" t="s">
        <v>289</v>
      </c>
      <c r="AS80" s="33" t="s">
        <v>289</v>
      </c>
      <c r="AT80" s="33" t="s">
        <v>289</v>
      </c>
      <c r="AU80" s="33" t="s">
        <v>289</v>
      </c>
      <c r="AV80" s="33" t="s">
        <v>289</v>
      </c>
      <c r="AW80" s="33" t="s">
        <v>289</v>
      </c>
      <c r="AX80" s="33" t="s">
        <v>289</v>
      </c>
      <c r="AY80" s="33" t="s">
        <v>289</v>
      </c>
      <c r="AZ80" s="33" t="s">
        <v>289</v>
      </c>
      <c r="BA80" s="33" t="s">
        <v>289</v>
      </c>
      <c r="BB80" s="33" t="s">
        <v>289</v>
      </c>
      <c r="BC80" s="33" t="s">
        <v>289</v>
      </c>
      <c r="BD80" s="33" t="s">
        <v>289</v>
      </c>
      <c r="BE80" s="33" t="s">
        <v>289</v>
      </c>
      <c r="BF80" s="33" t="s">
        <v>289</v>
      </c>
      <c r="BG80" s="33" t="s">
        <v>289</v>
      </c>
      <c r="BH80" s="33" t="s">
        <v>289</v>
      </c>
      <c r="BI80" s="33" t="s">
        <v>289</v>
      </c>
      <c r="BJ80" s="33" t="s">
        <v>289</v>
      </c>
      <c r="BK80" s="33" t="s">
        <v>289</v>
      </c>
      <c r="BL80" s="33" t="s">
        <v>289</v>
      </c>
      <c r="BM80" s="33" t="s">
        <v>289</v>
      </c>
      <c r="BN80" s="33" t="s">
        <v>289</v>
      </c>
      <c r="BO80" s="33" t="s">
        <v>289</v>
      </c>
      <c r="BP80" s="33" t="s">
        <v>289</v>
      </c>
      <c r="BQ80" s="33" t="s">
        <v>289</v>
      </c>
      <c r="BR80" s="33" t="s">
        <v>112</v>
      </c>
      <c r="BS80" s="33" t="s">
        <v>120</v>
      </c>
      <c r="BT80" s="33" t="s">
        <v>122</v>
      </c>
      <c r="BU80" s="33" t="s">
        <v>112</v>
      </c>
      <c r="BV80" s="33" t="s">
        <v>117</v>
      </c>
      <c r="BW80" s="33" t="str">
        <f>IF(BS80=C80,"Oui","Non")</f>
        <v>Oui</v>
      </c>
      <c r="BX80" s="33" t="str">
        <f>IF(BT80=D80,"Oui","Non")</f>
        <v>Oui</v>
      </c>
      <c r="BY80" s="33" t="s">
        <v>289</v>
      </c>
      <c r="BZ80" s="33" t="s">
        <v>289</v>
      </c>
      <c r="CA80" s="33" t="s">
        <v>289</v>
      </c>
      <c r="CB80" s="33" t="s">
        <v>289</v>
      </c>
      <c r="CC80" s="33" t="s">
        <v>289</v>
      </c>
      <c r="CD80" s="33" t="s">
        <v>289</v>
      </c>
      <c r="CE80" s="33" t="s">
        <v>289</v>
      </c>
      <c r="CF80" s="33" t="s">
        <v>289</v>
      </c>
      <c r="CG80" s="33" t="s">
        <v>289</v>
      </c>
      <c r="CH80" s="33" t="s">
        <v>289</v>
      </c>
      <c r="CI80" s="33" t="s">
        <v>289</v>
      </c>
      <c r="CJ80" s="33" t="s">
        <v>289</v>
      </c>
      <c r="CK80" s="33" t="s">
        <v>289</v>
      </c>
      <c r="CL80" s="33" t="s">
        <v>289</v>
      </c>
      <c r="CM80" s="33" t="s">
        <v>289</v>
      </c>
      <c r="CN80" s="33" t="s">
        <v>289</v>
      </c>
      <c r="CO80" s="33" t="s">
        <v>289</v>
      </c>
      <c r="CP80" s="33" t="s">
        <v>289</v>
      </c>
      <c r="CQ80" s="33" t="s">
        <v>289</v>
      </c>
      <c r="CR80" s="33" t="s">
        <v>289</v>
      </c>
      <c r="CS80" s="33" t="s">
        <v>289</v>
      </c>
      <c r="CT80" s="33" t="s">
        <v>289</v>
      </c>
      <c r="CU80" s="33" t="s">
        <v>289</v>
      </c>
      <c r="CV80" s="33" t="s">
        <v>289</v>
      </c>
      <c r="CW80" s="33" t="s">
        <v>289</v>
      </c>
      <c r="CX80" s="33" t="s">
        <v>289</v>
      </c>
      <c r="CY80" s="33" t="s">
        <v>289</v>
      </c>
      <c r="CZ80" s="33" t="s">
        <v>289</v>
      </c>
      <c r="DA80" s="33" t="s">
        <v>289</v>
      </c>
      <c r="DB80" s="33" t="s">
        <v>289</v>
      </c>
      <c r="DC80" s="33" t="s">
        <v>289</v>
      </c>
      <c r="DD80" s="33"/>
      <c r="DE80" s="33"/>
      <c r="DF80" s="33" t="s">
        <v>289</v>
      </c>
      <c r="DG80" s="33" t="s">
        <v>289</v>
      </c>
      <c r="DH80" s="33" t="s">
        <v>117</v>
      </c>
      <c r="DI80" s="33" t="s">
        <v>112</v>
      </c>
      <c r="DJ80" s="33" t="s">
        <v>117</v>
      </c>
      <c r="DK80" s="33" t="s">
        <v>140</v>
      </c>
      <c r="DL80" s="33" t="s">
        <v>117</v>
      </c>
      <c r="DM80" s="33" t="s">
        <v>117</v>
      </c>
      <c r="DN80" s="33" t="s">
        <v>112</v>
      </c>
      <c r="DO80" s="33" t="s">
        <v>289</v>
      </c>
      <c r="DP80" s="33" t="s">
        <v>289</v>
      </c>
      <c r="DQ80" s="34" t="s">
        <v>289</v>
      </c>
      <c r="DR80" s="33" t="s">
        <v>289</v>
      </c>
      <c r="DS80" s="33" t="s">
        <v>289</v>
      </c>
      <c r="DT80" s="33" t="s">
        <v>289</v>
      </c>
      <c r="DU80" s="33" t="s">
        <v>289</v>
      </c>
      <c r="DV80" s="33" t="s">
        <v>289</v>
      </c>
      <c r="DW80" s="33" t="str">
        <f t="shared" si="8"/>
        <v/>
      </c>
      <c r="DX80" s="33" t="s">
        <v>289</v>
      </c>
      <c r="DY80" s="33" t="s">
        <v>289</v>
      </c>
      <c r="DZ80" s="33" t="s">
        <v>289</v>
      </c>
      <c r="EA80" s="33" t="s">
        <v>289</v>
      </c>
      <c r="EB80" s="33" t="s">
        <v>289</v>
      </c>
      <c r="EC80" s="33" t="s">
        <v>289</v>
      </c>
      <c r="ED80" s="33" t="s">
        <v>289</v>
      </c>
      <c r="EE80" s="33" t="s">
        <v>289</v>
      </c>
      <c r="EF80" s="33" t="s">
        <v>289</v>
      </c>
      <c r="EG80" s="33" t="s">
        <v>289</v>
      </c>
      <c r="EH80" s="33" t="s">
        <v>289</v>
      </c>
      <c r="EI80" s="33" t="s">
        <v>289</v>
      </c>
      <c r="EJ80" s="33" t="s">
        <v>289</v>
      </c>
      <c r="EK80" s="33" t="s">
        <v>289</v>
      </c>
      <c r="EL80" s="33" t="s">
        <v>3139</v>
      </c>
      <c r="EM80" s="33">
        <v>46</v>
      </c>
    </row>
    <row r="81" spans="1:143" x14ac:dyDescent="0.35">
      <c r="A81" s="33" t="s">
        <v>2590</v>
      </c>
      <c r="B81" s="33" t="s">
        <v>244</v>
      </c>
      <c r="C81" s="33" t="s">
        <v>247</v>
      </c>
      <c r="D81" s="33" t="s">
        <v>248</v>
      </c>
      <c r="E81" s="34" t="s">
        <v>248</v>
      </c>
      <c r="F81" s="34" t="s">
        <v>251</v>
      </c>
      <c r="G81" s="33" t="s">
        <v>2361</v>
      </c>
      <c r="H81" s="33">
        <v>11</v>
      </c>
      <c r="I81" s="33" t="s">
        <v>2327</v>
      </c>
      <c r="J81" s="33">
        <v>1</v>
      </c>
      <c r="K81" s="33">
        <v>0</v>
      </c>
      <c r="L81" s="33">
        <v>62.5</v>
      </c>
      <c r="M81" s="33">
        <v>86.538461538461505</v>
      </c>
      <c r="N81" s="33">
        <v>54.347826086956502</v>
      </c>
      <c r="O81" s="33">
        <v>77.586206896551701</v>
      </c>
      <c r="P81" s="33">
        <v>187.5</v>
      </c>
      <c r="Q81" s="33" t="s">
        <v>176</v>
      </c>
      <c r="R81" s="33">
        <v>550</v>
      </c>
      <c r="S81" s="33" t="s">
        <v>176</v>
      </c>
      <c r="T81" s="33" t="s">
        <v>176</v>
      </c>
      <c r="U81" s="33" t="s">
        <v>176</v>
      </c>
      <c r="V81" s="33" t="s">
        <v>176</v>
      </c>
      <c r="W81" s="33" t="s">
        <v>176</v>
      </c>
      <c r="X81" s="33" t="s">
        <v>176</v>
      </c>
      <c r="Y81" s="33" t="s">
        <v>176</v>
      </c>
      <c r="Z81" s="33" t="s">
        <v>176</v>
      </c>
      <c r="AA81" s="33" t="s">
        <v>2328</v>
      </c>
      <c r="AB81" s="33" t="s">
        <v>2350</v>
      </c>
      <c r="AC81" s="33">
        <v>1</v>
      </c>
      <c r="AD81" s="33">
        <v>0</v>
      </c>
      <c r="AE81" s="33">
        <v>0</v>
      </c>
      <c r="AF81" s="33">
        <v>0</v>
      </c>
      <c r="AG81" s="33">
        <v>1</v>
      </c>
      <c r="AH81" s="33">
        <v>0</v>
      </c>
      <c r="AI81" s="33">
        <v>0</v>
      </c>
      <c r="AJ81" s="33">
        <v>0</v>
      </c>
      <c r="AK81" s="33">
        <v>0</v>
      </c>
      <c r="AL81" s="33">
        <v>0</v>
      </c>
      <c r="AM81" s="33" t="s">
        <v>155</v>
      </c>
      <c r="AN81" s="33" t="s">
        <v>2331</v>
      </c>
      <c r="AO81" s="33" t="s">
        <v>117</v>
      </c>
      <c r="AP81" s="33" t="s">
        <v>289</v>
      </c>
      <c r="AQ81" s="33" t="s">
        <v>289</v>
      </c>
      <c r="AR81" s="33" t="s">
        <v>289</v>
      </c>
      <c r="AS81" s="33" t="s">
        <v>289</v>
      </c>
      <c r="AT81" s="33" t="s">
        <v>289</v>
      </c>
      <c r="AU81" s="33" t="s">
        <v>289</v>
      </c>
      <c r="AV81" s="33" t="s">
        <v>289</v>
      </c>
      <c r="AW81" s="33" t="s">
        <v>289</v>
      </c>
      <c r="AX81" s="33" t="s">
        <v>289</v>
      </c>
      <c r="AY81" s="33" t="s">
        <v>289</v>
      </c>
      <c r="AZ81" s="33" t="s">
        <v>289</v>
      </c>
      <c r="BA81" s="33" t="s">
        <v>289</v>
      </c>
      <c r="BB81" s="33" t="s">
        <v>289</v>
      </c>
      <c r="BC81" s="33" t="s">
        <v>289</v>
      </c>
      <c r="BD81" s="33" t="s">
        <v>289</v>
      </c>
      <c r="BE81" s="33" t="s">
        <v>289</v>
      </c>
      <c r="BF81" s="33" t="s">
        <v>289</v>
      </c>
      <c r="BG81" s="33" t="s">
        <v>289</v>
      </c>
      <c r="BH81" s="33" t="s">
        <v>289</v>
      </c>
      <c r="BI81" s="33" t="s">
        <v>289</v>
      </c>
      <c r="BJ81" s="33" t="s">
        <v>289</v>
      </c>
      <c r="BK81" s="33" t="s">
        <v>289</v>
      </c>
      <c r="BL81" s="33" t="s">
        <v>289</v>
      </c>
      <c r="BM81" s="33" t="s">
        <v>289</v>
      </c>
      <c r="BN81" s="33" t="s">
        <v>289</v>
      </c>
      <c r="BO81" s="33" t="s">
        <v>289</v>
      </c>
      <c r="BP81" s="33" t="s">
        <v>289</v>
      </c>
      <c r="BQ81" s="33" t="s">
        <v>289</v>
      </c>
      <c r="BR81" s="33" t="s">
        <v>112</v>
      </c>
      <c r="BS81" s="33" t="s">
        <v>247</v>
      </c>
      <c r="BT81" s="33" t="s">
        <v>248</v>
      </c>
      <c r="BU81" s="33" t="s">
        <v>112</v>
      </c>
      <c r="BV81" s="33" t="s">
        <v>112</v>
      </c>
      <c r="BW81" s="33" t="str">
        <f>IF(BS81=C81,"Oui","Non")</f>
        <v>Oui</v>
      </c>
      <c r="BX81" s="33" t="str">
        <f>IF(BT81=D81,"Oui","Non")</f>
        <v>Oui</v>
      </c>
      <c r="BY81" s="33" t="s">
        <v>289</v>
      </c>
      <c r="BZ81" s="33" t="s">
        <v>289</v>
      </c>
      <c r="CA81" s="33" t="s">
        <v>289</v>
      </c>
      <c r="CB81" s="33" t="s">
        <v>289</v>
      </c>
      <c r="CC81" s="33" t="s">
        <v>289</v>
      </c>
      <c r="CD81" s="33" t="s">
        <v>289</v>
      </c>
      <c r="CE81" s="33" t="s">
        <v>289</v>
      </c>
      <c r="CF81" s="33" t="s">
        <v>289</v>
      </c>
      <c r="CG81" s="33" t="s">
        <v>289</v>
      </c>
      <c r="CH81" s="33" t="s">
        <v>289</v>
      </c>
      <c r="CI81" s="33" t="s">
        <v>289</v>
      </c>
      <c r="CJ81" s="33" t="s">
        <v>289</v>
      </c>
      <c r="CK81" s="33" t="s">
        <v>289</v>
      </c>
      <c r="CL81" s="33" t="s">
        <v>289</v>
      </c>
      <c r="CM81" s="33" t="s">
        <v>289</v>
      </c>
      <c r="CN81" s="33" t="s">
        <v>289</v>
      </c>
      <c r="CO81" s="33" t="s">
        <v>289</v>
      </c>
      <c r="CP81" s="33" t="s">
        <v>289</v>
      </c>
      <c r="CQ81" s="33" t="s">
        <v>289</v>
      </c>
      <c r="CR81" s="33" t="s">
        <v>289</v>
      </c>
      <c r="CS81" s="33" t="s">
        <v>289</v>
      </c>
      <c r="CT81" s="33" t="s">
        <v>289</v>
      </c>
      <c r="CU81" s="33" t="s">
        <v>289</v>
      </c>
      <c r="CV81" s="33" t="s">
        <v>289</v>
      </c>
      <c r="CW81" s="33" t="s">
        <v>289</v>
      </c>
      <c r="CX81" s="33" t="s">
        <v>289</v>
      </c>
      <c r="CY81" s="33" t="s">
        <v>289</v>
      </c>
      <c r="CZ81" s="33" t="s">
        <v>289</v>
      </c>
      <c r="DA81" s="33" t="s">
        <v>289</v>
      </c>
      <c r="DB81" s="33" t="s">
        <v>289</v>
      </c>
      <c r="DC81" s="33" t="s">
        <v>289</v>
      </c>
      <c r="DD81" s="33"/>
      <c r="DE81" s="33"/>
      <c r="DF81" s="33" t="s">
        <v>289</v>
      </c>
      <c r="DG81" s="33" t="s">
        <v>289</v>
      </c>
      <c r="DH81" s="33" t="s">
        <v>112</v>
      </c>
      <c r="DI81" s="33" t="s">
        <v>112</v>
      </c>
      <c r="DJ81" s="33" t="s">
        <v>112</v>
      </c>
      <c r="DK81" s="33" t="s">
        <v>112</v>
      </c>
      <c r="DL81" s="33" t="s">
        <v>112</v>
      </c>
      <c r="DM81" s="33" t="s">
        <v>289</v>
      </c>
      <c r="DN81" s="33" t="s">
        <v>112</v>
      </c>
      <c r="DO81" s="33" t="s">
        <v>289</v>
      </c>
      <c r="DP81" s="33" t="s">
        <v>289</v>
      </c>
      <c r="DQ81" s="34" t="s">
        <v>289</v>
      </c>
      <c r="DR81" s="33" t="s">
        <v>289</v>
      </c>
      <c r="DS81" s="33" t="s">
        <v>289</v>
      </c>
      <c r="DT81" s="33" t="s">
        <v>289</v>
      </c>
      <c r="DU81" s="33" t="s">
        <v>289</v>
      </c>
      <c r="DV81" s="33" t="s">
        <v>289</v>
      </c>
      <c r="DW81" s="33" t="str">
        <f t="shared" si="8"/>
        <v/>
      </c>
      <c r="DX81" s="33" t="s">
        <v>289</v>
      </c>
      <c r="DY81" s="33" t="s">
        <v>289</v>
      </c>
      <c r="DZ81" s="33" t="s">
        <v>289</v>
      </c>
      <c r="EA81" s="33" t="s">
        <v>289</v>
      </c>
      <c r="EB81" s="33" t="s">
        <v>289</v>
      </c>
      <c r="EC81" s="33" t="s">
        <v>289</v>
      </c>
      <c r="ED81" s="33" t="s">
        <v>289</v>
      </c>
      <c r="EE81" s="33" t="s">
        <v>289</v>
      </c>
      <c r="EF81" s="33" t="s">
        <v>289</v>
      </c>
      <c r="EG81" s="33" t="s">
        <v>289</v>
      </c>
      <c r="EH81" s="33" t="s">
        <v>289</v>
      </c>
      <c r="EI81" s="33" t="s">
        <v>289</v>
      </c>
      <c r="EJ81" s="33" t="s">
        <v>289</v>
      </c>
      <c r="EK81" s="33" t="s">
        <v>289</v>
      </c>
      <c r="EL81" s="33" t="s">
        <v>2590</v>
      </c>
      <c r="EM81" s="33">
        <v>70</v>
      </c>
    </row>
    <row r="82" spans="1:143" x14ac:dyDescent="0.35">
      <c r="A82" s="33" t="s">
        <v>2648</v>
      </c>
      <c r="B82" s="33" t="s">
        <v>244</v>
      </c>
      <c r="C82" s="33" t="s">
        <v>247</v>
      </c>
      <c r="D82" s="33" t="s">
        <v>248</v>
      </c>
      <c r="E82" s="34" t="s">
        <v>248</v>
      </c>
      <c r="F82" s="34" t="s">
        <v>251</v>
      </c>
      <c r="G82" s="33" t="s">
        <v>2361</v>
      </c>
      <c r="H82" s="33">
        <v>11</v>
      </c>
      <c r="I82" s="33" t="s">
        <v>2327</v>
      </c>
      <c r="J82" s="33">
        <v>0</v>
      </c>
      <c r="K82" s="33">
        <v>1</v>
      </c>
      <c r="L82" s="33" t="s">
        <v>176</v>
      </c>
      <c r="M82" s="33" t="s">
        <v>176</v>
      </c>
      <c r="N82" s="33" t="s">
        <v>176</v>
      </c>
      <c r="O82" s="33" t="s">
        <v>176</v>
      </c>
      <c r="P82" s="33" t="s">
        <v>176</v>
      </c>
      <c r="Q82" s="33" t="s">
        <v>176</v>
      </c>
      <c r="R82" s="33" t="s">
        <v>176</v>
      </c>
      <c r="S82" s="33">
        <v>25</v>
      </c>
      <c r="T82" s="33">
        <v>15</v>
      </c>
      <c r="U82" s="33">
        <v>25</v>
      </c>
      <c r="V82" s="33">
        <v>200</v>
      </c>
      <c r="W82" s="33">
        <v>20</v>
      </c>
      <c r="X82" s="33">
        <v>75</v>
      </c>
      <c r="Y82" s="33" t="s">
        <v>176</v>
      </c>
      <c r="Z82" s="33" t="s">
        <v>176</v>
      </c>
      <c r="AA82" s="33" t="s">
        <v>2340</v>
      </c>
      <c r="AB82" s="33" t="s">
        <v>2350</v>
      </c>
      <c r="AC82" s="33">
        <v>1</v>
      </c>
      <c r="AD82" s="33">
        <v>0</v>
      </c>
      <c r="AE82" s="33">
        <v>0</v>
      </c>
      <c r="AF82" s="33">
        <v>0</v>
      </c>
      <c r="AG82" s="33">
        <v>0</v>
      </c>
      <c r="AH82" s="33">
        <v>0</v>
      </c>
      <c r="AI82" s="33">
        <v>0</v>
      </c>
      <c r="AJ82" s="33">
        <v>0</v>
      </c>
      <c r="AK82" s="33">
        <v>0</v>
      </c>
      <c r="AL82" s="33">
        <v>0</v>
      </c>
      <c r="AM82" s="33" t="s">
        <v>155</v>
      </c>
      <c r="AN82" s="33" t="s">
        <v>2331</v>
      </c>
      <c r="AO82" s="33" t="s">
        <v>289</v>
      </c>
      <c r="AP82" s="33" t="s">
        <v>289</v>
      </c>
      <c r="AQ82" s="33" t="s">
        <v>289</v>
      </c>
      <c r="AR82" s="33" t="s">
        <v>289</v>
      </c>
      <c r="AS82" s="33" t="s">
        <v>289</v>
      </c>
      <c r="AT82" s="33" t="s">
        <v>289</v>
      </c>
      <c r="AU82" s="33" t="s">
        <v>289</v>
      </c>
      <c r="AV82" s="33" t="s">
        <v>289</v>
      </c>
      <c r="AW82" s="33" t="s">
        <v>289</v>
      </c>
      <c r="AX82" s="33" t="s">
        <v>289</v>
      </c>
      <c r="AY82" s="33" t="s">
        <v>289</v>
      </c>
      <c r="AZ82" s="33" t="s">
        <v>289</v>
      </c>
      <c r="BA82" s="33" t="s">
        <v>289</v>
      </c>
      <c r="BB82" s="33" t="s">
        <v>289</v>
      </c>
      <c r="BC82" s="33" t="s">
        <v>289</v>
      </c>
      <c r="BD82" s="33" t="s">
        <v>289</v>
      </c>
      <c r="BE82" s="33" t="s">
        <v>289</v>
      </c>
      <c r="BF82" s="33" t="s">
        <v>289</v>
      </c>
      <c r="BG82" s="33" t="s">
        <v>289</v>
      </c>
      <c r="BH82" s="33" t="s">
        <v>289</v>
      </c>
      <c r="BI82" s="33" t="s">
        <v>289</v>
      </c>
      <c r="BJ82" s="33" t="s">
        <v>289</v>
      </c>
      <c r="BK82" s="33" t="s">
        <v>289</v>
      </c>
      <c r="BL82" s="33" t="s">
        <v>289</v>
      </c>
      <c r="BM82" s="33" t="s">
        <v>289</v>
      </c>
      <c r="BN82" s="33" t="s">
        <v>289</v>
      </c>
      <c r="BO82" s="33" t="s">
        <v>289</v>
      </c>
      <c r="BP82" s="33" t="s">
        <v>289</v>
      </c>
      <c r="BQ82" s="33" t="s">
        <v>289</v>
      </c>
      <c r="BR82" s="33" t="s">
        <v>289</v>
      </c>
      <c r="BS82" s="33" t="s">
        <v>289</v>
      </c>
      <c r="BT82" s="33" t="s">
        <v>289</v>
      </c>
      <c r="BU82" s="33" t="s">
        <v>289</v>
      </c>
      <c r="BV82" s="33" t="s">
        <v>289</v>
      </c>
      <c r="BW82" s="33"/>
      <c r="BX82" s="33"/>
      <c r="BY82" s="33" t="s">
        <v>112</v>
      </c>
      <c r="BZ82" s="33" t="s">
        <v>726</v>
      </c>
      <c r="CA82" s="33">
        <v>0</v>
      </c>
      <c r="CB82" s="33">
        <v>0</v>
      </c>
      <c r="CC82" s="33">
        <v>0</v>
      </c>
      <c r="CD82" s="33">
        <v>0</v>
      </c>
      <c r="CE82" s="33">
        <v>0</v>
      </c>
      <c r="CF82" s="33">
        <v>1</v>
      </c>
      <c r="CG82" s="33">
        <v>0</v>
      </c>
      <c r="CH82" s="33">
        <v>0</v>
      </c>
      <c r="CI82" s="33">
        <v>0</v>
      </c>
      <c r="CJ82" s="33">
        <v>0</v>
      </c>
      <c r="CK82" s="33">
        <v>0</v>
      </c>
      <c r="CL82" s="33">
        <v>0</v>
      </c>
      <c r="CM82" s="33">
        <v>0</v>
      </c>
      <c r="CN82" s="33">
        <v>0</v>
      </c>
      <c r="CO82" s="33">
        <v>0</v>
      </c>
      <c r="CP82" s="33">
        <v>0</v>
      </c>
      <c r="CQ82" s="33" t="s">
        <v>289</v>
      </c>
      <c r="CR82" s="33" t="s">
        <v>714</v>
      </c>
      <c r="CS82" s="33">
        <v>0</v>
      </c>
      <c r="CT82" s="33">
        <v>0</v>
      </c>
      <c r="CU82" s="33">
        <v>0</v>
      </c>
      <c r="CV82" s="33">
        <v>0</v>
      </c>
      <c r="CW82" s="33">
        <v>0</v>
      </c>
      <c r="CX82" s="33">
        <v>1</v>
      </c>
      <c r="CY82" s="33">
        <v>0</v>
      </c>
      <c r="CZ82" s="33">
        <v>0</v>
      </c>
      <c r="DA82" s="33" t="s">
        <v>112</v>
      </c>
      <c r="DB82" s="33" t="s">
        <v>247</v>
      </c>
      <c r="DC82" s="33" t="s">
        <v>248</v>
      </c>
      <c r="DD82" s="33" t="str">
        <f>IF(DB82=C82,"Oui","Non")</f>
        <v>Oui</v>
      </c>
      <c r="DE82" s="33" t="str">
        <f>IF(DC82=D82,"Oui","Non")</f>
        <v>Oui</v>
      </c>
      <c r="DF82" s="33" t="s">
        <v>112</v>
      </c>
      <c r="DG82" s="33" t="s">
        <v>117</v>
      </c>
      <c r="DH82" s="33" t="s">
        <v>289</v>
      </c>
      <c r="DI82" s="33" t="s">
        <v>289</v>
      </c>
      <c r="DJ82" s="33" t="s">
        <v>289</v>
      </c>
      <c r="DK82" s="33" t="s">
        <v>289</v>
      </c>
      <c r="DL82" s="33" t="s">
        <v>289</v>
      </c>
      <c r="DM82" s="33" t="s">
        <v>289</v>
      </c>
      <c r="DN82" s="33" t="s">
        <v>289</v>
      </c>
      <c r="DO82" s="33" t="s">
        <v>112</v>
      </c>
      <c r="DP82" s="33" t="s">
        <v>112</v>
      </c>
      <c r="DQ82" s="34" t="s">
        <v>117</v>
      </c>
      <c r="DR82" s="33" t="s">
        <v>112</v>
      </c>
      <c r="DS82" s="33" t="s">
        <v>117</v>
      </c>
      <c r="DT82" s="33" t="s">
        <v>112</v>
      </c>
      <c r="DU82" s="33" t="s">
        <v>117</v>
      </c>
      <c r="DV82" s="33" t="s">
        <v>289</v>
      </c>
      <c r="DW82" s="33" t="str">
        <f t="shared" si="8"/>
        <v/>
      </c>
      <c r="DX82" s="33" t="s">
        <v>289</v>
      </c>
      <c r="DY82" s="33" t="s">
        <v>289</v>
      </c>
      <c r="DZ82" s="33" t="s">
        <v>289</v>
      </c>
      <c r="EA82" s="33" t="s">
        <v>289</v>
      </c>
      <c r="EB82" s="33" t="s">
        <v>289</v>
      </c>
      <c r="EC82" s="33" t="s">
        <v>289</v>
      </c>
      <c r="ED82" s="33" t="s">
        <v>289</v>
      </c>
      <c r="EE82" s="33" t="s">
        <v>289</v>
      </c>
      <c r="EF82" s="33" t="s">
        <v>289</v>
      </c>
      <c r="EG82" s="33" t="s">
        <v>289</v>
      </c>
      <c r="EH82" s="33" t="s">
        <v>289</v>
      </c>
      <c r="EI82" s="33" t="s">
        <v>289</v>
      </c>
      <c r="EJ82" s="33" t="s">
        <v>289</v>
      </c>
      <c r="EK82" s="33" t="s">
        <v>289</v>
      </c>
      <c r="EL82" s="33" t="s">
        <v>2648</v>
      </c>
      <c r="EM82" s="33">
        <v>68</v>
      </c>
    </row>
    <row r="83" spans="1:143" x14ac:dyDescent="0.35">
      <c r="A83" s="33" t="s">
        <v>2661</v>
      </c>
      <c r="B83" s="33" t="s">
        <v>244</v>
      </c>
      <c r="C83" s="33" t="s">
        <v>247</v>
      </c>
      <c r="D83" s="33" t="s">
        <v>248</v>
      </c>
      <c r="E83" s="34" t="s">
        <v>248</v>
      </c>
      <c r="F83" s="34" t="s">
        <v>251</v>
      </c>
      <c r="G83" s="33" t="s">
        <v>2361</v>
      </c>
      <c r="H83" s="33">
        <v>11</v>
      </c>
      <c r="I83" s="33" t="s">
        <v>2327</v>
      </c>
      <c r="J83" s="33">
        <v>1</v>
      </c>
      <c r="K83" s="33">
        <v>1</v>
      </c>
      <c r="L83" s="33">
        <v>60</v>
      </c>
      <c r="M83" s="33">
        <v>76.923076923076906</v>
      </c>
      <c r="N83" s="33">
        <v>54.347826086956502</v>
      </c>
      <c r="O83" s="33">
        <v>68.965517241379303</v>
      </c>
      <c r="P83" s="33">
        <v>166.666666666666</v>
      </c>
      <c r="Q83" s="33" t="s">
        <v>176</v>
      </c>
      <c r="R83" s="33">
        <v>500</v>
      </c>
      <c r="S83" s="33">
        <v>20</v>
      </c>
      <c r="T83" s="33">
        <v>15</v>
      </c>
      <c r="U83" s="33">
        <v>20</v>
      </c>
      <c r="V83" s="33" t="s">
        <v>176</v>
      </c>
      <c r="W83" s="33">
        <v>20</v>
      </c>
      <c r="X83" s="33" t="s">
        <v>176</v>
      </c>
      <c r="Y83" s="33" t="s">
        <v>176</v>
      </c>
      <c r="Z83" s="33" t="s">
        <v>176</v>
      </c>
      <c r="AA83" s="33" t="s">
        <v>2328</v>
      </c>
      <c r="AB83" s="33" t="s">
        <v>2329</v>
      </c>
      <c r="AC83" s="33">
        <v>1</v>
      </c>
      <c r="AD83" s="33">
        <v>0</v>
      </c>
      <c r="AE83" s="33">
        <v>0</v>
      </c>
      <c r="AF83" s="33">
        <v>0</v>
      </c>
      <c r="AG83" s="33">
        <v>1</v>
      </c>
      <c r="AH83" s="33">
        <v>0</v>
      </c>
      <c r="AI83" s="33">
        <v>0</v>
      </c>
      <c r="AJ83" s="33">
        <v>0</v>
      </c>
      <c r="AK83" s="33">
        <v>0</v>
      </c>
      <c r="AL83" s="33">
        <v>0</v>
      </c>
      <c r="AM83" s="33" t="s">
        <v>155</v>
      </c>
      <c r="AN83" s="33" t="s">
        <v>2331</v>
      </c>
      <c r="AO83" s="33" t="s">
        <v>112</v>
      </c>
      <c r="AP83" s="33" t="s">
        <v>2657</v>
      </c>
      <c r="AQ83" s="33">
        <v>0</v>
      </c>
      <c r="AR83" s="33">
        <v>0</v>
      </c>
      <c r="AS83" s="33">
        <v>0</v>
      </c>
      <c r="AT83" s="33">
        <v>0</v>
      </c>
      <c r="AU83" s="33">
        <v>0</v>
      </c>
      <c r="AV83" s="33">
        <v>1</v>
      </c>
      <c r="AW83" s="33">
        <v>0</v>
      </c>
      <c r="AX83" s="33">
        <v>0</v>
      </c>
      <c r="AY83" s="33">
        <v>0</v>
      </c>
      <c r="AZ83" s="33">
        <v>0</v>
      </c>
      <c r="BA83" s="33">
        <v>0</v>
      </c>
      <c r="BB83" s="33">
        <v>0</v>
      </c>
      <c r="BC83" s="33">
        <v>1</v>
      </c>
      <c r="BD83" s="33">
        <v>0</v>
      </c>
      <c r="BE83" s="33">
        <v>0</v>
      </c>
      <c r="BF83" s="33">
        <v>0</v>
      </c>
      <c r="BG83" s="33">
        <v>0</v>
      </c>
      <c r="BH83" s="33" t="s">
        <v>289</v>
      </c>
      <c r="BI83" s="33" t="s">
        <v>2658</v>
      </c>
      <c r="BJ83" s="33">
        <v>1</v>
      </c>
      <c r="BK83" s="33">
        <v>1</v>
      </c>
      <c r="BL83" s="33">
        <v>0</v>
      </c>
      <c r="BM83" s="33">
        <v>0</v>
      </c>
      <c r="BN83" s="33">
        <v>1</v>
      </c>
      <c r="BO83" s="33">
        <v>0</v>
      </c>
      <c r="BP83" s="33">
        <v>0</v>
      </c>
      <c r="BQ83" s="33">
        <v>0</v>
      </c>
      <c r="BR83" s="33" t="s">
        <v>112</v>
      </c>
      <c r="BS83" s="33" t="s">
        <v>247</v>
      </c>
      <c r="BT83" s="33" t="s">
        <v>248</v>
      </c>
      <c r="BU83" s="33" t="s">
        <v>112</v>
      </c>
      <c r="BV83" s="33" t="s">
        <v>117</v>
      </c>
      <c r="BW83" s="33" t="str">
        <f t="shared" ref="BW83:BX85" si="10">IF(BS83=C83,"Oui","Non")</f>
        <v>Oui</v>
      </c>
      <c r="BX83" s="33" t="str">
        <f t="shared" si="10"/>
        <v>Oui</v>
      </c>
      <c r="BY83" s="33" t="s">
        <v>117</v>
      </c>
      <c r="BZ83" s="33" t="s">
        <v>289</v>
      </c>
      <c r="CA83" s="33" t="s">
        <v>289</v>
      </c>
      <c r="CB83" s="33" t="s">
        <v>289</v>
      </c>
      <c r="CC83" s="33" t="s">
        <v>289</v>
      </c>
      <c r="CD83" s="33" t="s">
        <v>289</v>
      </c>
      <c r="CE83" s="33" t="s">
        <v>289</v>
      </c>
      <c r="CF83" s="33" t="s">
        <v>289</v>
      </c>
      <c r="CG83" s="33" t="s">
        <v>289</v>
      </c>
      <c r="CH83" s="33" t="s">
        <v>289</v>
      </c>
      <c r="CI83" s="33" t="s">
        <v>289</v>
      </c>
      <c r="CJ83" s="33" t="s">
        <v>289</v>
      </c>
      <c r="CK83" s="33" t="s">
        <v>289</v>
      </c>
      <c r="CL83" s="33" t="s">
        <v>289</v>
      </c>
      <c r="CM83" s="33" t="s">
        <v>289</v>
      </c>
      <c r="CN83" s="33" t="s">
        <v>289</v>
      </c>
      <c r="CO83" s="33" t="s">
        <v>289</v>
      </c>
      <c r="CP83" s="33" t="s">
        <v>289</v>
      </c>
      <c r="CQ83" s="33" t="s">
        <v>289</v>
      </c>
      <c r="CR83" s="33" t="s">
        <v>289</v>
      </c>
      <c r="CS83" s="33" t="s">
        <v>289</v>
      </c>
      <c r="CT83" s="33" t="s">
        <v>289</v>
      </c>
      <c r="CU83" s="33" t="s">
        <v>289</v>
      </c>
      <c r="CV83" s="33" t="s">
        <v>289</v>
      </c>
      <c r="CW83" s="33" t="s">
        <v>289</v>
      </c>
      <c r="CX83" s="33" t="s">
        <v>289</v>
      </c>
      <c r="CY83" s="33" t="s">
        <v>289</v>
      </c>
      <c r="CZ83" s="33" t="s">
        <v>289</v>
      </c>
      <c r="DA83" s="33" t="s">
        <v>112</v>
      </c>
      <c r="DB83" s="33" t="s">
        <v>247</v>
      </c>
      <c r="DC83" s="33" t="s">
        <v>248</v>
      </c>
      <c r="DD83" s="33" t="str">
        <f>IF(DB83=C83,"Oui","Non")</f>
        <v>Oui</v>
      </c>
      <c r="DE83" s="33" t="str">
        <f>IF(DC83=D83,"Oui","Non")</f>
        <v>Oui</v>
      </c>
      <c r="DF83" s="33" t="s">
        <v>112</v>
      </c>
      <c r="DG83" s="33" t="s">
        <v>117</v>
      </c>
      <c r="DH83" s="33" t="s">
        <v>117</v>
      </c>
      <c r="DI83" s="33" t="s">
        <v>112</v>
      </c>
      <c r="DJ83" s="33" t="s">
        <v>112</v>
      </c>
      <c r="DK83" s="33" t="s">
        <v>112</v>
      </c>
      <c r="DL83" s="33" t="s">
        <v>112</v>
      </c>
      <c r="DM83" s="33" t="s">
        <v>289</v>
      </c>
      <c r="DN83" s="33" t="s">
        <v>112</v>
      </c>
      <c r="DO83" s="33" t="s">
        <v>117</v>
      </c>
      <c r="DP83" s="33" t="s">
        <v>140</v>
      </c>
      <c r="DQ83" s="34" t="s">
        <v>140</v>
      </c>
      <c r="DR83" s="33" t="s">
        <v>140</v>
      </c>
      <c r="DS83" s="33" t="s">
        <v>140</v>
      </c>
      <c r="DT83" s="33" t="s">
        <v>289</v>
      </c>
      <c r="DU83" s="33" t="s">
        <v>117</v>
      </c>
      <c r="DV83" s="33" t="s">
        <v>289</v>
      </c>
      <c r="DW83" s="33" t="str">
        <f t="shared" si="8"/>
        <v/>
      </c>
      <c r="DX83" s="33" t="s">
        <v>289</v>
      </c>
      <c r="DY83" s="33" t="s">
        <v>289</v>
      </c>
      <c r="DZ83" s="33" t="s">
        <v>289</v>
      </c>
      <c r="EA83" s="33" t="s">
        <v>289</v>
      </c>
      <c r="EB83" s="33" t="s">
        <v>289</v>
      </c>
      <c r="EC83" s="33" t="s">
        <v>289</v>
      </c>
      <c r="ED83" s="33" t="s">
        <v>289</v>
      </c>
      <c r="EE83" s="33" t="s">
        <v>289</v>
      </c>
      <c r="EF83" s="33" t="s">
        <v>289</v>
      </c>
      <c r="EG83" s="33" t="s">
        <v>289</v>
      </c>
      <c r="EH83" s="33" t="s">
        <v>289</v>
      </c>
      <c r="EI83" s="33" t="s">
        <v>289</v>
      </c>
      <c r="EJ83" s="33" t="s">
        <v>289</v>
      </c>
      <c r="EK83" s="33" t="s">
        <v>2660</v>
      </c>
      <c r="EL83" s="33" t="s">
        <v>2661</v>
      </c>
      <c r="EM83" s="33">
        <v>69</v>
      </c>
    </row>
    <row r="84" spans="1:143" x14ac:dyDescent="0.35">
      <c r="A84" s="33" t="s">
        <v>2679</v>
      </c>
      <c r="B84" s="33" t="s">
        <v>244</v>
      </c>
      <c r="C84" s="33" t="s">
        <v>247</v>
      </c>
      <c r="D84" s="33" t="s">
        <v>248</v>
      </c>
      <c r="E84" s="34" t="s">
        <v>248</v>
      </c>
      <c r="F84" s="34" t="s">
        <v>251</v>
      </c>
      <c r="G84" s="33" t="s">
        <v>2361</v>
      </c>
      <c r="H84" s="33">
        <v>11</v>
      </c>
      <c r="I84" s="33" t="s">
        <v>2327</v>
      </c>
      <c r="J84" s="33">
        <v>1</v>
      </c>
      <c r="K84" s="33">
        <v>0</v>
      </c>
      <c r="L84" s="33">
        <v>75</v>
      </c>
      <c r="M84" s="33">
        <v>96.153846153846104</v>
      </c>
      <c r="N84" s="33">
        <v>65.2173913043478</v>
      </c>
      <c r="O84" s="33">
        <v>77.586206896551701</v>
      </c>
      <c r="P84" s="33">
        <v>166.666666666666</v>
      </c>
      <c r="Q84" s="33">
        <v>291.66666670000001</v>
      </c>
      <c r="R84" s="33">
        <v>700</v>
      </c>
      <c r="S84" s="33" t="s">
        <v>176</v>
      </c>
      <c r="T84" s="33" t="s">
        <v>176</v>
      </c>
      <c r="U84" s="33" t="s">
        <v>176</v>
      </c>
      <c r="V84" s="33" t="s">
        <v>176</v>
      </c>
      <c r="W84" s="33" t="s">
        <v>176</v>
      </c>
      <c r="X84" s="33" t="s">
        <v>176</v>
      </c>
      <c r="Y84" s="33" t="s">
        <v>176</v>
      </c>
      <c r="Z84" s="33" t="s">
        <v>176</v>
      </c>
      <c r="AA84" s="33" t="s">
        <v>2328</v>
      </c>
      <c r="AB84" s="33" t="s">
        <v>2350</v>
      </c>
      <c r="AC84" s="33">
        <v>1</v>
      </c>
      <c r="AD84" s="33">
        <v>0</v>
      </c>
      <c r="AE84" s="33">
        <v>0</v>
      </c>
      <c r="AF84" s="33">
        <v>0</v>
      </c>
      <c r="AG84" s="33">
        <v>0</v>
      </c>
      <c r="AH84" s="33">
        <v>0</v>
      </c>
      <c r="AI84" s="33">
        <v>0</v>
      </c>
      <c r="AJ84" s="33">
        <v>0</v>
      </c>
      <c r="AK84" s="33">
        <v>0</v>
      </c>
      <c r="AL84" s="33">
        <v>0</v>
      </c>
      <c r="AM84" s="33" t="s">
        <v>155</v>
      </c>
      <c r="AN84" s="33" t="s">
        <v>2331</v>
      </c>
      <c r="AO84" s="33" t="s">
        <v>112</v>
      </c>
      <c r="AP84" s="33" t="s">
        <v>214</v>
      </c>
      <c r="AQ84" s="33">
        <v>0</v>
      </c>
      <c r="AR84" s="33">
        <v>0</v>
      </c>
      <c r="AS84" s="33">
        <v>0</v>
      </c>
      <c r="AT84" s="33">
        <v>0</v>
      </c>
      <c r="AU84" s="33">
        <v>0</v>
      </c>
      <c r="AV84" s="33">
        <v>0</v>
      </c>
      <c r="AW84" s="33">
        <v>0</v>
      </c>
      <c r="AX84" s="33">
        <v>0</v>
      </c>
      <c r="AY84" s="33">
        <v>0</v>
      </c>
      <c r="AZ84" s="33">
        <v>0</v>
      </c>
      <c r="BA84" s="33">
        <v>0</v>
      </c>
      <c r="BB84" s="33">
        <v>0</v>
      </c>
      <c r="BC84" s="33">
        <v>1</v>
      </c>
      <c r="BD84" s="33">
        <v>0</v>
      </c>
      <c r="BE84" s="33">
        <v>0</v>
      </c>
      <c r="BF84" s="33">
        <v>0</v>
      </c>
      <c r="BG84" s="33">
        <v>0</v>
      </c>
      <c r="BH84" s="33" t="s">
        <v>289</v>
      </c>
      <c r="BI84" s="33" t="s">
        <v>2678</v>
      </c>
      <c r="BJ84" s="33">
        <v>1</v>
      </c>
      <c r="BK84" s="33">
        <v>0</v>
      </c>
      <c r="BL84" s="33">
        <v>0</v>
      </c>
      <c r="BM84" s="33">
        <v>0</v>
      </c>
      <c r="BN84" s="33">
        <v>0</v>
      </c>
      <c r="BO84" s="33">
        <v>0</v>
      </c>
      <c r="BP84" s="33">
        <v>1</v>
      </c>
      <c r="BQ84" s="33">
        <v>0</v>
      </c>
      <c r="BR84" s="33" t="s">
        <v>112</v>
      </c>
      <c r="BS84" s="33" t="s">
        <v>126</v>
      </c>
      <c r="BT84" s="33" t="s">
        <v>190</v>
      </c>
      <c r="BU84" s="33" t="s">
        <v>112</v>
      </c>
      <c r="BV84" s="33" t="s">
        <v>112</v>
      </c>
      <c r="BW84" s="33" t="str">
        <f t="shared" si="10"/>
        <v>Non</v>
      </c>
      <c r="BX84" s="33" t="str">
        <f t="shared" si="10"/>
        <v>Non</v>
      </c>
      <c r="BY84" s="33" t="s">
        <v>289</v>
      </c>
      <c r="BZ84" s="33" t="s">
        <v>289</v>
      </c>
      <c r="CA84" s="33" t="s">
        <v>289</v>
      </c>
      <c r="CB84" s="33" t="s">
        <v>289</v>
      </c>
      <c r="CC84" s="33" t="s">
        <v>289</v>
      </c>
      <c r="CD84" s="33" t="s">
        <v>289</v>
      </c>
      <c r="CE84" s="33" t="s">
        <v>289</v>
      </c>
      <c r="CF84" s="33" t="s">
        <v>289</v>
      </c>
      <c r="CG84" s="33" t="s">
        <v>289</v>
      </c>
      <c r="CH84" s="33" t="s">
        <v>289</v>
      </c>
      <c r="CI84" s="33" t="s">
        <v>289</v>
      </c>
      <c r="CJ84" s="33" t="s">
        <v>289</v>
      </c>
      <c r="CK84" s="33" t="s">
        <v>289</v>
      </c>
      <c r="CL84" s="33" t="s">
        <v>289</v>
      </c>
      <c r="CM84" s="33" t="s">
        <v>289</v>
      </c>
      <c r="CN84" s="33" t="s">
        <v>289</v>
      </c>
      <c r="CO84" s="33" t="s">
        <v>289</v>
      </c>
      <c r="CP84" s="33" t="s">
        <v>289</v>
      </c>
      <c r="CQ84" s="33" t="s">
        <v>289</v>
      </c>
      <c r="CR84" s="33" t="s">
        <v>289</v>
      </c>
      <c r="CS84" s="33" t="s">
        <v>289</v>
      </c>
      <c r="CT84" s="33" t="s">
        <v>289</v>
      </c>
      <c r="CU84" s="33" t="s">
        <v>289</v>
      </c>
      <c r="CV84" s="33" t="s">
        <v>289</v>
      </c>
      <c r="CW84" s="33" t="s">
        <v>289</v>
      </c>
      <c r="CX84" s="33" t="s">
        <v>289</v>
      </c>
      <c r="CY84" s="33" t="s">
        <v>289</v>
      </c>
      <c r="CZ84" s="33" t="s">
        <v>289</v>
      </c>
      <c r="DA84" s="33" t="s">
        <v>289</v>
      </c>
      <c r="DB84" s="33" t="s">
        <v>289</v>
      </c>
      <c r="DC84" s="33" t="s">
        <v>289</v>
      </c>
      <c r="DD84" s="33"/>
      <c r="DE84" s="33"/>
      <c r="DF84" s="33" t="s">
        <v>289</v>
      </c>
      <c r="DG84" s="33" t="s">
        <v>289</v>
      </c>
      <c r="DH84" s="33" t="s">
        <v>112</v>
      </c>
      <c r="DI84" s="33" t="s">
        <v>112</v>
      </c>
      <c r="DJ84" s="33" t="s">
        <v>112</v>
      </c>
      <c r="DK84" s="33" t="s">
        <v>112</v>
      </c>
      <c r="DL84" s="33" t="s">
        <v>112</v>
      </c>
      <c r="DM84" s="33" t="s">
        <v>112</v>
      </c>
      <c r="DN84" s="33" t="s">
        <v>112</v>
      </c>
      <c r="DO84" s="33" t="s">
        <v>289</v>
      </c>
      <c r="DP84" s="33" t="s">
        <v>289</v>
      </c>
      <c r="DQ84" s="34" t="s">
        <v>289</v>
      </c>
      <c r="DR84" s="33" t="s">
        <v>289</v>
      </c>
      <c r="DS84" s="33" t="s">
        <v>289</v>
      </c>
      <c r="DT84" s="33" t="s">
        <v>289</v>
      </c>
      <c r="DU84" s="33" t="s">
        <v>289</v>
      </c>
      <c r="DV84" s="33" t="s">
        <v>289</v>
      </c>
      <c r="DW84" s="33" t="str">
        <f t="shared" si="8"/>
        <v/>
      </c>
      <c r="DX84" s="33" t="s">
        <v>289</v>
      </c>
      <c r="DY84" s="33" t="s">
        <v>289</v>
      </c>
      <c r="DZ84" s="33" t="s">
        <v>289</v>
      </c>
      <c r="EA84" s="33" t="s">
        <v>289</v>
      </c>
      <c r="EB84" s="33" t="s">
        <v>289</v>
      </c>
      <c r="EC84" s="33" t="s">
        <v>289</v>
      </c>
      <c r="ED84" s="33" t="s">
        <v>289</v>
      </c>
      <c r="EE84" s="33" t="s">
        <v>289</v>
      </c>
      <c r="EF84" s="33" t="s">
        <v>289</v>
      </c>
      <c r="EG84" s="33" t="s">
        <v>289</v>
      </c>
      <c r="EH84" s="33" t="s">
        <v>289</v>
      </c>
      <c r="EI84" s="33" t="s">
        <v>289</v>
      </c>
      <c r="EJ84" s="33" t="s">
        <v>289</v>
      </c>
      <c r="EK84" s="33" t="s">
        <v>289</v>
      </c>
      <c r="EL84" s="33" t="s">
        <v>2679</v>
      </c>
      <c r="EM84" s="33">
        <v>66</v>
      </c>
    </row>
    <row r="85" spans="1:143" x14ac:dyDescent="0.35">
      <c r="A85" s="33" t="s">
        <v>2712</v>
      </c>
      <c r="B85" s="33" t="s">
        <v>244</v>
      </c>
      <c r="C85" s="33" t="s">
        <v>247</v>
      </c>
      <c r="D85" s="33" t="s">
        <v>248</v>
      </c>
      <c r="E85" s="34" t="s">
        <v>248</v>
      </c>
      <c r="F85" s="34" t="s">
        <v>251</v>
      </c>
      <c r="G85" s="33" t="s">
        <v>2361</v>
      </c>
      <c r="H85" s="33">
        <v>11</v>
      </c>
      <c r="I85" s="33" t="s">
        <v>2327</v>
      </c>
      <c r="J85" s="33">
        <v>1</v>
      </c>
      <c r="K85" s="33">
        <v>1</v>
      </c>
      <c r="L85" s="33">
        <v>75</v>
      </c>
      <c r="M85" s="33">
        <v>76.923076923076906</v>
      </c>
      <c r="N85" s="33">
        <v>65.2173913043478</v>
      </c>
      <c r="O85" s="33">
        <v>68.965517241379303</v>
      </c>
      <c r="P85" s="33">
        <v>166.666666666666</v>
      </c>
      <c r="Q85" s="33" t="s">
        <v>176</v>
      </c>
      <c r="R85" s="33">
        <v>600</v>
      </c>
      <c r="S85" s="33">
        <v>25</v>
      </c>
      <c r="T85" s="33">
        <v>20</v>
      </c>
      <c r="U85" s="33" t="s">
        <v>176</v>
      </c>
      <c r="V85" s="33" t="s">
        <v>176</v>
      </c>
      <c r="W85" s="33">
        <v>20</v>
      </c>
      <c r="X85" s="33">
        <v>100</v>
      </c>
      <c r="Y85" s="33" t="s">
        <v>176</v>
      </c>
      <c r="Z85" s="33" t="s">
        <v>176</v>
      </c>
      <c r="AA85" s="33" t="s">
        <v>2328</v>
      </c>
      <c r="AB85" s="33" t="s">
        <v>2350</v>
      </c>
      <c r="AC85" s="33">
        <v>1</v>
      </c>
      <c r="AD85" s="33">
        <v>0</v>
      </c>
      <c r="AE85" s="33">
        <v>0</v>
      </c>
      <c r="AF85" s="33">
        <v>0</v>
      </c>
      <c r="AG85" s="33">
        <v>0</v>
      </c>
      <c r="AH85" s="33">
        <v>0</v>
      </c>
      <c r="AI85" s="33">
        <v>0</v>
      </c>
      <c r="AJ85" s="33">
        <v>0</v>
      </c>
      <c r="AK85" s="33">
        <v>0</v>
      </c>
      <c r="AL85" s="33">
        <v>0</v>
      </c>
      <c r="AM85" s="33" t="s">
        <v>155</v>
      </c>
      <c r="AN85" s="33" t="s">
        <v>2331</v>
      </c>
      <c r="AO85" s="33" t="s">
        <v>117</v>
      </c>
      <c r="AP85" s="33" t="s">
        <v>289</v>
      </c>
      <c r="AQ85" s="33" t="s">
        <v>289</v>
      </c>
      <c r="AR85" s="33" t="s">
        <v>289</v>
      </c>
      <c r="AS85" s="33" t="s">
        <v>289</v>
      </c>
      <c r="AT85" s="33" t="s">
        <v>289</v>
      </c>
      <c r="AU85" s="33" t="s">
        <v>289</v>
      </c>
      <c r="AV85" s="33" t="s">
        <v>289</v>
      </c>
      <c r="AW85" s="33" t="s">
        <v>289</v>
      </c>
      <c r="AX85" s="33" t="s">
        <v>289</v>
      </c>
      <c r="AY85" s="33" t="s">
        <v>289</v>
      </c>
      <c r="AZ85" s="33" t="s">
        <v>289</v>
      </c>
      <c r="BA85" s="33" t="s">
        <v>289</v>
      </c>
      <c r="BB85" s="33" t="s">
        <v>289</v>
      </c>
      <c r="BC85" s="33" t="s">
        <v>289</v>
      </c>
      <c r="BD85" s="33" t="s">
        <v>289</v>
      </c>
      <c r="BE85" s="33" t="s">
        <v>289</v>
      </c>
      <c r="BF85" s="33" t="s">
        <v>289</v>
      </c>
      <c r="BG85" s="33" t="s">
        <v>289</v>
      </c>
      <c r="BH85" s="33" t="s">
        <v>289</v>
      </c>
      <c r="BI85" s="33" t="s">
        <v>289</v>
      </c>
      <c r="BJ85" s="33" t="s">
        <v>289</v>
      </c>
      <c r="BK85" s="33" t="s">
        <v>289</v>
      </c>
      <c r="BL85" s="33" t="s">
        <v>289</v>
      </c>
      <c r="BM85" s="33" t="s">
        <v>289</v>
      </c>
      <c r="BN85" s="33" t="s">
        <v>289</v>
      </c>
      <c r="BO85" s="33" t="s">
        <v>289</v>
      </c>
      <c r="BP85" s="33" t="s">
        <v>289</v>
      </c>
      <c r="BQ85" s="33" t="s">
        <v>289</v>
      </c>
      <c r="BR85" s="33" t="s">
        <v>112</v>
      </c>
      <c r="BS85" s="33" t="s">
        <v>247</v>
      </c>
      <c r="BT85" s="33" t="s">
        <v>252</v>
      </c>
      <c r="BU85" s="33" t="s">
        <v>117</v>
      </c>
      <c r="BV85" s="33" t="s">
        <v>117</v>
      </c>
      <c r="BW85" s="33" t="str">
        <f t="shared" si="10"/>
        <v>Oui</v>
      </c>
      <c r="BX85" s="33" t="str">
        <f t="shared" si="10"/>
        <v>Non</v>
      </c>
      <c r="BY85" s="33" t="s">
        <v>117</v>
      </c>
      <c r="BZ85" s="33" t="s">
        <v>289</v>
      </c>
      <c r="CA85" s="33" t="s">
        <v>289</v>
      </c>
      <c r="CB85" s="33" t="s">
        <v>289</v>
      </c>
      <c r="CC85" s="33" t="s">
        <v>289</v>
      </c>
      <c r="CD85" s="33" t="s">
        <v>289</v>
      </c>
      <c r="CE85" s="33" t="s">
        <v>289</v>
      </c>
      <c r="CF85" s="33" t="s">
        <v>289</v>
      </c>
      <c r="CG85" s="33" t="s">
        <v>289</v>
      </c>
      <c r="CH85" s="33" t="s">
        <v>289</v>
      </c>
      <c r="CI85" s="33" t="s">
        <v>289</v>
      </c>
      <c r="CJ85" s="33" t="s">
        <v>289</v>
      </c>
      <c r="CK85" s="33" t="s">
        <v>289</v>
      </c>
      <c r="CL85" s="33" t="s">
        <v>289</v>
      </c>
      <c r="CM85" s="33" t="s">
        <v>289</v>
      </c>
      <c r="CN85" s="33" t="s">
        <v>289</v>
      </c>
      <c r="CO85" s="33" t="s">
        <v>289</v>
      </c>
      <c r="CP85" s="33" t="s">
        <v>289</v>
      </c>
      <c r="CQ85" s="33" t="s">
        <v>289</v>
      </c>
      <c r="CR85" s="33" t="s">
        <v>289</v>
      </c>
      <c r="CS85" s="33" t="s">
        <v>289</v>
      </c>
      <c r="CT85" s="33" t="s">
        <v>289</v>
      </c>
      <c r="CU85" s="33" t="s">
        <v>289</v>
      </c>
      <c r="CV85" s="33" t="s">
        <v>289</v>
      </c>
      <c r="CW85" s="33" t="s">
        <v>289</v>
      </c>
      <c r="CX85" s="33" t="s">
        <v>289</v>
      </c>
      <c r="CY85" s="33" t="s">
        <v>289</v>
      </c>
      <c r="CZ85" s="33" t="s">
        <v>289</v>
      </c>
      <c r="DA85" s="33" t="s">
        <v>112</v>
      </c>
      <c r="DB85" s="33" t="s">
        <v>247</v>
      </c>
      <c r="DC85" s="33" t="s">
        <v>248</v>
      </c>
      <c r="DD85" s="33" t="str">
        <f>IF(DB85=C85,"Oui","Non")</f>
        <v>Oui</v>
      </c>
      <c r="DE85" s="33" t="str">
        <f>IF(DC85=D85,"Oui","Non")</f>
        <v>Oui</v>
      </c>
      <c r="DF85" s="33" t="s">
        <v>117</v>
      </c>
      <c r="DG85" s="33" t="s">
        <v>117</v>
      </c>
      <c r="DH85" s="33" t="s">
        <v>112</v>
      </c>
      <c r="DI85" s="33" t="s">
        <v>112</v>
      </c>
      <c r="DJ85" s="33" t="s">
        <v>112</v>
      </c>
      <c r="DK85" s="33" t="s">
        <v>112</v>
      </c>
      <c r="DL85" s="33" t="s">
        <v>112</v>
      </c>
      <c r="DM85" s="33" t="s">
        <v>289</v>
      </c>
      <c r="DN85" s="33" t="s">
        <v>112</v>
      </c>
      <c r="DO85" s="33" t="s">
        <v>112</v>
      </c>
      <c r="DP85" s="33" t="s">
        <v>112</v>
      </c>
      <c r="DQ85" s="34" t="s">
        <v>112</v>
      </c>
      <c r="DR85" s="33" t="s">
        <v>289</v>
      </c>
      <c r="DS85" s="33" t="s">
        <v>112</v>
      </c>
      <c r="DT85" s="33" t="s">
        <v>289</v>
      </c>
      <c r="DU85" s="33" t="s">
        <v>117</v>
      </c>
      <c r="DV85" s="33" t="s">
        <v>289</v>
      </c>
      <c r="DW85" s="33" t="str">
        <f t="shared" si="8"/>
        <v/>
      </c>
      <c r="DX85" s="33" t="s">
        <v>289</v>
      </c>
      <c r="DY85" s="33" t="s">
        <v>289</v>
      </c>
      <c r="DZ85" s="33" t="s">
        <v>289</v>
      </c>
      <c r="EA85" s="33" t="s">
        <v>289</v>
      </c>
      <c r="EB85" s="33" t="s">
        <v>289</v>
      </c>
      <c r="EC85" s="33" t="s">
        <v>289</v>
      </c>
      <c r="ED85" s="33" t="s">
        <v>289</v>
      </c>
      <c r="EE85" s="33" t="s">
        <v>289</v>
      </c>
      <c r="EF85" s="33" t="s">
        <v>289</v>
      </c>
      <c r="EG85" s="33" t="s">
        <v>289</v>
      </c>
      <c r="EH85" s="33" t="s">
        <v>289</v>
      </c>
      <c r="EI85" s="33" t="s">
        <v>289</v>
      </c>
      <c r="EJ85" s="33" t="s">
        <v>289</v>
      </c>
      <c r="EK85" s="33" t="s">
        <v>289</v>
      </c>
      <c r="EL85" s="33" t="s">
        <v>2712</v>
      </c>
      <c r="EM85" s="33">
        <v>64</v>
      </c>
    </row>
    <row r="86" spans="1:143" x14ac:dyDescent="0.35">
      <c r="A86" s="33" t="s">
        <v>2736</v>
      </c>
      <c r="B86" s="33" t="s">
        <v>244</v>
      </c>
      <c r="C86" s="33" t="s">
        <v>247</v>
      </c>
      <c r="D86" s="33" t="s">
        <v>248</v>
      </c>
      <c r="E86" s="34" t="s">
        <v>248</v>
      </c>
      <c r="F86" s="34" t="s">
        <v>251</v>
      </c>
      <c r="G86" s="33" t="s">
        <v>2361</v>
      </c>
      <c r="H86" s="33">
        <v>11</v>
      </c>
      <c r="I86" s="33" t="s">
        <v>2452</v>
      </c>
      <c r="J86" s="33" t="s">
        <v>289</v>
      </c>
      <c r="K86" s="33" t="s">
        <v>289</v>
      </c>
      <c r="L86" s="33" t="s">
        <v>176</v>
      </c>
      <c r="M86" s="33" t="s">
        <v>176</v>
      </c>
      <c r="N86" s="33" t="s">
        <v>176</v>
      </c>
      <c r="O86" s="33" t="s">
        <v>176</v>
      </c>
      <c r="P86" s="33" t="s">
        <v>176</v>
      </c>
      <c r="Q86" s="33" t="s">
        <v>176</v>
      </c>
      <c r="R86" s="33" t="s">
        <v>176</v>
      </c>
      <c r="S86" s="33" t="s">
        <v>176</v>
      </c>
      <c r="T86" s="33" t="s">
        <v>176</v>
      </c>
      <c r="U86" s="33" t="s">
        <v>176</v>
      </c>
      <c r="V86" s="33" t="s">
        <v>176</v>
      </c>
      <c r="W86" s="33" t="s">
        <v>176</v>
      </c>
      <c r="X86" s="33" t="s">
        <v>176</v>
      </c>
      <c r="Y86" s="33" t="s">
        <v>176</v>
      </c>
      <c r="Z86" s="33">
        <v>35</v>
      </c>
      <c r="AA86" s="33" t="s">
        <v>2340</v>
      </c>
      <c r="AB86" s="33" t="s">
        <v>289</v>
      </c>
      <c r="AC86" s="33" t="s">
        <v>289</v>
      </c>
      <c r="AD86" s="33" t="s">
        <v>289</v>
      </c>
      <c r="AE86" s="33" t="s">
        <v>289</v>
      </c>
      <c r="AF86" s="33" t="s">
        <v>289</v>
      </c>
      <c r="AG86" s="33" t="s">
        <v>289</v>
      </c>
      <c r="AH86" s="33" t="s">
        <v>289</v>
      </c>
      <c r="AI86" s="33" t="s">
        <v>289</v>
      </c>
      <c r="AJ86" s="33" t="s">
        <v>289</v>
      </c>
      <c r="AK86" s="33" t="s">
        <v>289</v>
      </c>
      <c r="AL86" s="33" t="s">
        <v>289</v>
      </c>
      <c r="AM86" s="33" t="s">
        <v>289</v>
      </c>
      <c r="AN86" s="33" t="s">
        <v>289</v>
      </c>
      <c r="AO86" s="33" t="s">
        <v>289</v>
      </c>
      <c r="AP86" s="33" t="s">
        <v>289</v>
      </c>
      <c r="AQ86" s="33" t="s">
        <v>289</v>
      </c>
      <c r="AR86" s="33" t="s">
        <v>289</v>
      </c>
      <c r="AS86" s="33" t="s">
        <v>289</v>
      </c>
      <c r="AT86" s="33" t="s">
        <v>289</v>
      </c>
      <c r="AU86" s="33" t="s">
        <v>289</v>
      </c>
      <c r="AV86" s="33" t="s">
        <v>289</v>
      </c>
      <c r="AW86" s="33" t="s">
        <v>289</v>
      </c>
      <c r="AX86" s="33" t="s">
        <v>289</v>
      </c>
      <c r="AY86" s="33" t="s">
        <v>289</v>
      </c>
      <c r="AZ86" s="33" t="s">
        <v>289</v>
      </c>
      <c r="BA86" s="33" t="s">
        <v>289</v>
      </c>
      <c r="BB86" s="33" t="s">
        <v>289</v>
      </c>
      <c r="BC86" s="33" t="s">
        <v>289</v>
      </c>
      <c r="BD86" s="33" t="s">
        <v>289</v>
      </c>
      <c r="BE86" s="33" t="s">
        <v>289</v>
      </c>
      <c r="BF86" s="33" t="s">
        <v>289</v>
      </c>
      <c r="BG86" s="33" t="s">
        <v>289</v>
      </c>
      <c r="BH86" s="33" t="s">
        <v>289</v>
      </c>
      <c r="BI86" s="33" t="s">
        <v>289</v>
      </c>
      <c r="BJ86" s="33" t="s">
        <v>289</v>
      </c>
      <c r="BK86" s="33" t="s">
        <v>289</v>
      </c>
      <c r="BL86" s="33" t="s">
        <v>289</v>
      </c>
      <c r="BM86" s="33" t="s">
        <v>289</v>
      </c>
      <c r="BN86" s="33" t="s">
        <v>289</v>
      </c>
      <c r="BO86" s="33" t="s">
        <v>289</v>
      </c>
      <c r="BP86" s="33" t="s">
        <v>289</v>
      </c>
      <c r="BQ86" s="33" t="s">
        <v>289</v>
      </c>
      <c r="BR86" s="33" t="s">
        <v>289</v>
      </c>
      <c r="BS86" s="33" t="s">
        <v>289</v>
      </c>
      <c r="BT86" s="33" t="s">
        <v>289</v>
      </c>
      <c r="BU86" s="33" t="s">
        <v>289</v>
      </c>
      <c r="BV86" s="33" t="s">
        <v>289</v>
      </c>
      <c r="BW86" s="33"/>
      <c r="BX86" s="33"/>
      <c r="BY86" s="33" t="s">
        <v>289</v>
      </c>
      <c r="BZ86" s="33" t="s">
        <v>289</v>
      </c>
      <c r="CA86" s="33" t="s">
        <v>289</v>
      </c>
      <c r="CB86" s="33" t="s">
        <v>289</v>
      </c>
      <c r="CC86" s="33" t="s">
        <v>289</v>
      </c>
      <c r="CD86" s="33" t="s">
        <v>289</v>
      </c>
      <c r="CE86" s="33" t="s">
        <v>289</v>
      </c>
      <c r="CF86" s="33" t="s">
        <v>289</v>
      </c>
      <c r="CG86" s="33" t="s">
        <v>289</v>
      </c>
      <c r="CH86" s="33" t="s">
        <v>289</v>
      </c>
      <c r="CI86" s="33" t="s">
        <v>289</v>
      </c>
      <c r="CJ86" s="33" t="s">
        <v>289</v>
      </c>
      <c r="CK86" s="33" t="s">
        <v>289</v>
      </c>
      <c r="CL86" s="33" t="s">
        <v>289</v>
      </c>
      <c r="CM86" s="33" t="s">
        <v>289</v>
      </c>
      <c r="CN86" s="33" t="s">
        <v>289</v>
      </c>
      <c r="CO86" s="33" t="s">
        <v>289</v>
      </c>
      <c r="CP86" s="33" t="s">
        <v>289</v>
      </c>
      <c r="CQ86" s="33" t="s">
        <v>289</v>
      </c>
      <c r="CR86" s="33" t="s">
        <v>289</v>
      </c>
      <c r="CS86" s="33" t="s">
        <v>289</v>
      </c>
      <c r="CT86" s="33" t="s">
        <v>289</v>
      </c>
      <c r="CU86" s="33" t="s">
        <v>289</v>
      </c>
      <c r="CV86" s="33" t="s">
        <v>289</v>
      </c>
      <c r="CW86" s="33" t="s">
        <v>289</v>
      </c>
      <c r="CX86" s="33" t="s">
        <v>289</v>
      </c>
      <c r="CY86" s="33" t="s">
        <v>289</v>
      </c>
      <c r="CZ86" s="33" t="s">
        <v>289</v>
      </c>
      <c r="DA86" s="33" t="s">
        <v>289</v>
      </c>
      <c r="DB86" s="33" t="s">
        <v>289</v>
      </c>
      <c r="DC86" s="33" t="s">
        <v>289</v>
      </c>
      <c r="DD86" s="33"/>
      <c r="DE86" s="33"/>
      <c r="DF86" s="33" t="s">
        <v>289</v>
      </c>
      <c r="DG86" s="33" t="s">
        <v>289</v>
      </c>
      <c r="DH86" s="33" t="s">
        <v>289</v>
      </c>
      <c r="DI86" s="33" t="s">
        <v>289</v>
      </c>
      <c r="DJ86" s="33" t="s">
        <v>289</v>
      </c>
      <c r="DK86" s="33" t="s">
        <v>289</v>
      </c>
      <c r="DL86" s="33" t="s">
        <v>289</v>
      </c>
      <c r="DM86" s="33" t="s">
        <v>289</v>
      </c>
      <c r="DN86" s="33" t="s">
        <v>289</v>
      </c>
      <c r="DO86" s="33" t="s">
        <v>289</v>
      </c>
      <c r="DP86" s="33" t="s">
        <v>289</v>
      </c>
      <c r="DQ86" s="34" t="s">
        <v>289</v>
      </c>
      <c r="DR86" s="33" t="s">
        <v>289</v>
      </c>
      <c r="DS86" s="33" t="s">
        <v>289</v>
      </c>
      <c r="DT86" s="33" t="s">
        <v>289</v>
      </c>
      <c r="DU86" s="33" t="s">
        <v>289</v>
      </c>
      <c r="DV86" s="33" t="s">
        <v>2733</v>
      </c>
      <c r="DW86" s="33" t="s">
        <v>4099</v>
      </c>
      <c r="DX86" s="33" t="s">
        <v>117</v>
      </c>
      <c r="DY86" s="33" t="s">
        <v>289</v>
      </c>
      <c r="DZ86" s="33" t="s">
        <v>289</v>
      </c>
      <c r="EA86" s="33" t="s">
        <v>289</v>
      </c>
      <c r="EB86" s="33" t="s">
        <v>289</v>
      </c>
      <c r="EC86" s="33" t="s">
        <v>289</v>
      </c>
      <c r="ED86" s="33" t="s">
        <v>289</v>
      </c>
      <c r="EE86" s="33" t="s">
        <v>289</v>
      </c>
      <c r="EF86" s="33" t="s">
        <v>289</v>
      </c>
      <c r="EG86" s="33" t="s">
        <v>289</v>
      </c>
      <c r="EH86" s="33" t="s">
        <v>289</v>
      </c>
      <c r="EI86" s="33" t="s">
        <v>289</v>
      </c>
      <c r="EJ86" s="33" t="s">
        <v>289</v>
      </c>
      <c r="EK86" s="33" t="s">
        <v>289</v>
      </c>
      <c r="EL86" s="33" t="s">
        <v>2736</v>
      </c>
      <c r="EM86" s="33">
        <v>72</v>
      </c>
    </row>
    <row r="87" spans="1:143" x14ac:dyDescent="0.35">
      <c r="A87" s="33" t="s">
        <v>2756</v>
      </c>
      <c r="B87" s="33" t="s">
        <v>244</v>
      </c>
      <c r="C87" s="33" t="s">
        <v>247</v>
      </c>
      <c r="D87" s="33" t="s">
        <v>248</v>
      </c>
      <c r="E87" s="34" t="s">
        <v>248</v>
      </c>
      <c r="F87" s="34" t="s">
        <v>251</v>
      </c>
      <c r="G87" s="33" t="s">
        <v>2361</v>
      </c>
      <c r="H87" s="33">
        <v>11</v>
      </c>
      <c r="I87" s="33" t="s">
        <v>2327</v>
      </c>
      <c r="J87" s="33">
        <v>1</v>
      </c>
      <c r="K87" s="33">
        <v>0</v>
      </c>
      <c r="L87" s="33">
        <v>60</v>
      </c>
      <c r="M87" s="33">
        <v>96.153846153846104</v>
      </c>
      <c r="N87" s="33">
        <v>65.2173913043478</v>
      </c>
      <c r="O87" s="33">
        <v>68.965517241379303</v>
      </c>
      <c r="P87" s="33">
        <v>156.25</v>
      </c>
      <c r="Q87" s="33" t="s">
        <v>176</v>
      </c>
      <c r="R87" s="33">
        <v>600</v>
      </c>
      <c r="S87" s="33" t="s">
        <v>176</v>
      </c>
      <c r="T87" s="33" t="s">
        <v>176</v>
      </c>
      <c r="U87" s="33" t="s">
        <v>176</v>
      </c>
      <c r="V87" s="33" t="s">
        <v>176</v>
      </c>
      <c r="W87" s="33" t="s">
        <v>176</v>
      </c>
      <c r="X87" s="33" t="s">
        <v>176</v>
      </c>
      <c r="Y87" s="33" t="s">
        <v>176</v>
      </c>
      <c r="Z87" s="33" t="s">
        <v>176</v>
      </c>
      <c r="AA87" s="33" t="s">
        <v>2328</v>
      </c>
      <c r="AB87" s="33" t="s">
        <v>2350</v>
      </c>
      <c r="AC87" s="33">
        <v>1</v>
      </c>
      <c r="AD87" s="33">
        <v>0</v>
      </c>
      <c r="AE87" s="33">
        <v>0</v>
      </c>
      <c r="AF87" s="33">
        <v>0</v>
      </c>
      <c r="AG87" s="33">
        <v>0</v>
      </c>
      <c r="AH87" s="33">
        <v>0</v>
      </c>
      <c r="AI87" s="33">
        <v>0</v>
      </c>
      <c r="AJ87" s="33">
        <v>0</v>
      </c>
      <c r="AK87" s="33">
        <v>0</v>
      </c>
      <c r="AL87" s="33">
        <v>0</v>
      </c>
      <c r="AM87" s="33" t="s">
        <v>155</v>
      </c>
      <c r="AN87" s="33" t="s">
        <v>2331</v>
      </c>
      <c r="AO87" s="33" t="s">
        <v>112</v>
      </c>
      <c r="AP87" s="33" t="s">
        <v>726</v>
      </c>
      <c r="AQ87" s="33">
        <v>0</v>
      </c>
      <c r="AR87" s="33">
        <v>0</v>
      </c>
      <c r="AS87" s="33">
        <v>0</v>
      </c>
      <c r="AT87" s="33">
        <v>0</v>
      </c>
      <c r="AU87" s="33">
        <v>0</v>
      </c>
      <c r="AV87" s="33">
        <v>1</v>
      </c>
      <c r="AW87" s="33">
        <v>0</v>
      </c>
      <c r="AX87" s="33">
        <v>0</v>
      </c>
      <c r="AY87" s="33">
        <v>0</v>
      </c>
      <c r="AZ87" s="33">
        <v>0</v>
      </c>
      <c r="BA87" s="33">
        <v>0</v>
      </c>
      <c r="BB87" s="33">
        <v>0</v>
      </c>
      <c r="BC87" s="33">
        <v>0</v>
      </c>
      <c r="BD87" s="33">
        <v>0</v>
      </c>
      <c r="BE87" s="33">
        <v>0</v>
      </c>
      <c r="BF87" s="33">
        <v>0</v>
      </c>
      <c r="BG87" s="33">
        <v>0</v>
      </c>
      <c r="BH87" s="33" t="s">
        <v>289</v>
      </c>
      <c r="BI87" s="33" t="s">
        <v>2755</v>
      </c>
      <c r="BJ87" s="33">
        <v>0</v>
      </c>
      <c r="BK87" s="33">
        <v>0</v>
      </c>
      <c r="BL87" s="33">
        <v>0</v>
      </c>
      <c r="BM87" s="33">
        <v>0</v>
      </c>
      <c r="BN87" s="33">
        <v>1</v>
      </c>
      <c r="BO87" s="33">
        <v>0</v>
      </c>
      <c r="BP87" s="33">
        <v>1</v>
      </c>
      <c r="BQ87" s="33">
        <v>0</v>
      </c>
      <c r="BR87" s="33" t="s">
        <v>112</v>
      </c>
      <c r="BS87" s="33" t="s">
        <v>247</v>
      </c>
      <c r="BT87" s="33" t="s">
        <v>252</v>
      </c>
      <c r="BU87" s="33" t="s">
        <v>117</v>
      </c>
      <c r="BV87" s="33" t="s">
        <v>117</v>
      </c>
      <c r="BW87" s="33" t="str">
        <f>IF(BS87=C87,"Oui","Non")</f>
        <v>Oui</v>
      </c>
      <c r="BX87" s="33" t="str">
        <f>IF(BT87=D87,"Oui","Non")</f>
        <v>Non</v>
      </c>
      <c r="BY87" s="33" t="s">
        <v>289</v>
      </c>
      <c r="BZ87" s="33" t="s">
        <v>289</v>
      </c>
      <c r="CA87" s="33" t="s">
        <v>289</v>
      </c>
      <c r="CB87" s="33" t="s">
        <v>289</v>
      </c>
      <c r="CC87" s="33" t="s">
        <v>289</v>
      </c>
      <c r="CD87" s="33" t="s">
        <v>289</v>
      </c>
      <c r="CE87" s="33" t="s">
        <v>289</v>
      </c>
      <c r="CF87" s="33" t="s">
        <v>289</v>
      </c>
      <c r="CG87" s="33" t="s">
        <v>289</v>
      </c>
      <c r="CH87" s="33" t="s">
        <v>289</v>
      </c>
      <c r="CI87" s="33" t="s">
        <v>289</v>
      </c>
      <c r="CJ87" s="33" t="s">
        <v>289</v>
      </c>
      <c r="CK87" s="33" t="s">
        <v>289</v>
      </c>
      <c r="CL87" s="33" t="s">
        <v>289</v>
      </c>
      <c r="CM87" s="33" t="s">
        <v>289</v>
      </c>
      <c r="CN87" s="33" t="s">
        <v>289</v>
      </c>
      <c r="CO87" s="33" t="s">
        <v>289</v>
      </c>
      <c r="CP87" s="33" t="s">
        <v>289</v>
      </c>
      <c r="CQ87" s="33" t="s">
        <v>289</v>
      </c>
      <c r="CR87" s="33" t="s">
        <v>289</v>
      </c>
      <c r="CS87" s="33" t="s">
        <v>289</v>
      </c>
      <c r="CT87" s="33" t="s">
        <v>289</v>
      </c>
      <c r="CU87" s="33" t="s">
        <v>289</v>
      </c>
      <c r="CV87" s="33" t="s">
        <v>289</v>
      </c>
      <c r="CW87" s="33" t="s">
        <v>289</v>
      </c>
      <c r="CX87" s="33" t="s">
        <v>289</v>
      </c>
      <c r="CY87" s="33" t="s">
        <v>289</v>
      </c>
      <c r="CZ87" s="33" t="s">
        <v>289</v>
      </c>
      <c r="DA87" s="33" t="s">
        <v>289</v>
      </c>
      <c r="DB87" s="33" t="s">
        <v>289</v>
      </c>
      <c r="DC87" s="33" t="s">
        <v>289</v>
      </c>
      <c r="DD87" s="33"/>
      <c r="DE87" s="33"/>
      <c r="DF87" s="33" t="s">
        <v>289</v>
      </c>
      <c r="DG87" s="33" t="s">
        <v>289</v>
      </c>
      <c r="DH87" s="33" t="s">
        <v>112</v>
      </c>
      <c r="DI87" s="33" t="s">
        <v>112</v>
      </c>
      <c r="DJ87" s="33" t="s">
        <v>112</v>
      </c>
      <c r="DK87" s="33" t="s">
        <v>112</v>
      </c>
      <c r="DL87" s="33" t="s">
        <v>112</v>
      </c>
      <c r="DM87" s="33" t="s">
        <v>289</v>
      </c>
      <c r="DN87" s="33" t="s">
        <v>112</v>
      </c>
      <c r="DO87" s="33" t="s">
        <v>289</v>
      </c>
      <c r="DP87" s="33" t="s">
        <v>289</v>
      </c>
      <c r="DQ87" s="34" t="s">
        <v>289</v>
      </c>
      <c r="DR87" s="33" t="s">
        <v>289</v>
      </c>
      <c r="DS87" s="33" t="s">
        <v>289</v>
      </c>
      <c r="DT87" s="33" t="s">
        <v>289</v>
      </c>
      <c r="DU87" s="33" t="s">
        <v>289</v>
      </c>
      <c r="DV87" s="33" t="s">
        <v>289</v>
      </c>
      <c r="DW87" s="33" t="str">
        <f t="shared" si="8"/>
        <v/>
      </c>
      <c r="DX87" s="33" t="s">
        <v>289</v>
      </c>
      <c r="DY87" s="33" t="s">
        <v>289</v>
      </c>
      <c r="DZ87" s="33" t="s">
        <v>289</v>
      </c>
      <c r="EA87" s="33" t="s">
        <v>289</v>
      </c>
      <c r="EB87" s="33" t="s">
        <v>289</v>
      </c>
      <c r="EC87" s="33" t="s">
        <v>289</v>
      </c>
      <c r="ED87" s="33" t="s">
        <v>289</v>
      </c>
      <c r="EE87" s="33" t="s">
        <v>289</v>
      </c>
      <c r="EF87" s="33" t="s">
        <v>289</v>
      </c>
      <c r="EG87" s="33" t="s">
        <v>289</v>
      </c>
      <c r="EH87" s="33" t="s">
        <v>289</v>
      </c>
      <c r="EI87" s="33" t="s">
        <v>289</v>
      </c>
      <c r="EJ87" s="33" t="s">
        <v>289</v>
      </c>
      <c r="EK87" s="33" t="s">
        <v>289</v>
      </c>
      <c r="EL87" s="33" t="s">
        <v>2756</v>
      </c>
      <c r="EM87" s="33">
        <v>65</v>
      </c>
    </row>
    <row r="88" spans="1:143" x14ac:dyDescent="0.35">
      <c r="A88" s="33" t="s">
        <v>2784</v>
      </c>
      <c r="B88" s="33" t="s">
        <v>244</v>
      </c>
      <c r="C88" s="33" t="s">
        <v>247</v>
      </c>
      <c r="D88" s="33" t="s">
        <v>248</v>
      </c>
      <c r="E88" s="34" t="s">
        <v>248</v>
      </c>
      <c r="F88" s="34" t="s">
        <v>251</v>
      </c>
      <c r="G88" s="33" t="s">
        <v>2361</v>
      </c>
      <c r="H88" s="33">
        <v>11</v>
      </c>
      <c r="I88" s="33" t="s">
        <v>2452</v>
      </c>
      <c r="J88" s="33" t="s">
        <v>289</v>
      </c>
      <c r="K88" s="33" t="s">
        <v>289</v>
      </c>
      <c r="L88" s="33" t="s">
        <v>176</v>
      </c>
      <c r="M88" s="33" t="s">
        <v>176</v>
      </c>
      <c r="N88" s="33" t="s">
        <v>176</v>
      </c>
      <c r="O88" s="33" t="s">
        <v>176</v>
      </c>
      <c r="P88" s="33" t="s">
        <v>176</v>
      </c>
      <c r="Q88" s="33" t="s">
        <v>176</v>
      </c>
      <c r="R88" s="33" t="s">
        <v>176</v>
      </c>
      <c r="S88" s="33" t="s">
        <v>176</v>
      </c>
      <c r="T88" s="33" t="s">
        <v>176</v>
      </c>
      <c r="U88" s="33" t="s">
        <v>176</v>
      </c>
      <c r="V88" s="33" t="s">
        <v>176</v>
      </c>
      <c r="W88" s="33" t="s">
        <v>176</v>
      </c>
      <c r="X88" s="33" t="s">
        <v>176</v>
      </c>
      <c r="Y88" s="33" t="s">
        <v>176</v>
      </c>
      <c r="Z88" s="33">
        <v>50</v>
      </c>
      <c r="AA88" s="33" t="s">
        <v>2328</v>
      </c>
      <c r="AB88" s="33" t="s">
        <v>289</v>
      </c>
      <c r="AC88" s="33" t="s">
        <v>289</v>
      </c>
      <c r="AD88" s="33" t="s">
        <v>289</v>
      </c>
      <c r="AE88" s="33" t="s">
        <v>289</v>
      </c>
      <c r="AF88" s="33" t="s">
        <v>289</v>
      </c>
      <c r="AG88" s="33" t="s">
        <v>289</v>
      </c>
      <c r="AH88" s="33" t="s">
        <v>289</v>
      </c>
      <c r="AI88" s="33" t="s">
        <v>289</v>
      </c>
      <c r="AJ88" s="33" t="s">
        <v>289</v>
      </c>
      <c r="AK88" s="33" t="s">
        <v>289</v>
      </c>
      <c r="AL88" s="33" t="s">
        <v>289</v>
      </c>
      <c r="AM88" s="33" t="s">
        <v>289</v>
      </c>
      <c r="AN88" s="33" t="s">
        <v>289</v>
      </c>
      <c r="AO88" s="33" t="s">
        <v>289</v>
      </c>
      <c r="AP88" s="33" t="s">
        <v>289</v>
      </c>
      <c r="AQ88" s="33" t="s">
        <v>289</v>
      </c>
      <c r="AR88" s="33" t="s">
        <v>289</v>
      </c>
      <c r="AS88" s="33" t="s">
        <v>289</v>
      </c>
      <c r="AT88" s="33" t="s">
        <v>289</v>
      </c>
      <c r="AU88" s="33" t="s">
        <v>289</v>
      </c>
      <c r="AV88" s="33" t="s">
        <v>289</v>
      </c>
      <c r="AW88" s="33" t="s">
        <v>289</v>
      </c>
      <c r="AX88" s="33" t="s">
        <v>289</v>
      </c>
      <c r="AY88" s="33" t="s">
        <v>289</v>
      </c>
      <c r="AZ88" s="33" t="s">
        <v>289</v>
      </c>
      <c r="BA88" s="33" t="s">
        <v>289</v>
      </c>
      <c r="BB88" s="33" t="s">
        <v>289</v>
      </c>
      <c r="BC88" s="33" t="s">
        <v>289</v>
      </c>
      <c r="BD88" s="33" t="s">
        <v>289</v>
      </c>
      <c r="BE88" s="33" t="s">
        <v>289</v>
      </c>
      <c r="BF88" s="33" t="s">
        <v>289</v>
      </c>
      <c r="BG88" s="33" t="s">
        <v>289</v>
      </c>
      <c r="BH88" s="33" t="s">
        <v>289</v>
      </c>
      <c r="BI88" s="33" t="s">
        <v>289</v>
      </c>
      <c r="BJ88" s="33" t="s">
        <v>289</v>
      </c>
      <c r="BK88" s="33" t="s">
        <v>289</v>
      </c>
      <c r="BL88" s="33" t="s">
        <v>289</v>
      </c>
      <c r="BM88" s="33" t="s">
        <v>289</v>
      </c>
      <c r="BN88" s="33" t="s">
        <v>289</v>
      </c>
      <c r="BO88" s="33" t="s">
        <v>289</v>
      </c>
      <c r="BP88" s="33" t="s">
        <v>289</v>
      </c>
      <c r="BQ88" s="33" t="s">
        <v>289</v>
      </c>
      <c r="BR88" s="33" t="s">
        <v>289</v>
      </c>
      <c r="BS88" s="33" t="s">
        <v>289</v>
      </c>
      <c r="BT88" s="33" t="s">
        <v>289</v>
      </c>
      <c r="BU88" s="33" t="s">
        <v>289</v>
      </c>
      <c r="BV88" s="33" t="s">
        <v>289</v>
      </c>
      <c r="BW88" s="33"/>
      <c r="BX88" s="33"/>
      <c r="BY88" s="33" t="s">
        <v>289</v>
      </c>
      <c r="BZ88" s="33" t="s">
        <v>289</v>
      </c>
      <c r="CA88" s="33" t="s">
        <v>289</v>
      </c>
      <c r="CB88" s="33" t="s">
        <v>289</v>
      </c>
      <c r="CC88" s="33" t="s">
        <v>289</v>
      </c>
      <c r="CD88" s="33" t="s">
        <v>289</v>
      </c>
      <c r="CE88" s="33" t="s">
        <v>289</v>
      </c>
      <c r="CF88" s="33" t="s">
        <v>289</v>
      </c>
      <c r="CG88" s="33" t="s">
        <v>289</v>
      </c>
      <c r="CH88" s="33" t="s">
        <v>289</v>
      </c>
      <c r="CI88" s="33" t="s">
        <v>289</v>
      </c>
      <c r="CJ88" s="33" t="s">
        <v>289</v>
      </c>
      <c r="CK88" s="33" t="s">
        <v>289</v>
      </c>
      <c r="CL88" s="33" t="s">
        <v>289</v>
      </c>
      <c r="CM88" s="33" t="s">
        <v>289</v>
      </c>
      <c r="CN88" s="33" t="s">
        <v>289</v>
      </c>
      <c r="CO88" s="33" t="s">
        <v>289</v>
      </c>
      <c r="CP88" s="33" t="s">
        <v>289</v>
      </c>
      <c r="CQ88" s="33" t="s">
        <v>289</v>
      </c>
      <c r="CR88" s="33" t="s">
        <v>289</v>
      </c>
      <c r="CS88" s="33" t="s">
        <v>289</v>
      </c>
      <c r="CT88" s="33" t="s">
        <v>289</v>
      </c>
      <c r="CU88" s="33" t="s">
        <v>289</v>
      </c>
      <c r="CV88" s="33" t="s">
        <v>289</v>
      </c>
      <c r="CW88" s="33" t="s">
        <v>289</v>
      </c>
      <c r="CX88" s="33" t="s">
        <v>289</v>
      </c>
      <c r="CY88" s="33" t="s">
        <v>289</v>
      </c>
      <c r="CZ88" s="33" t="s">
        <v>289</v>
      </c>
      <c r="DA88" s="33" t="s">
        <v>289</v>
      </c>
      <c r="DB88" s="33" t="s">
        <v>289</v>
      </c>
      <c r="DC88" s="33" t="s">
        <v>289</v>
      </c>
      <c r="DD88" s="33"/>
      <c r="DE88" s="33"/>
      <c r="DF88" s="33" t="s">
        <v>289</v>
      </c>
      <c r="DG88" s="33" t="s">
        <v>289</v>
      </c>
      <c r="DH88" s="33" t="s">
        <v>289</v>
      </c>
      <c r="DI88" s="33" t="s">
        <v>289</v>
      </c>
      <c r="DJ88" s="33" t="s">
        <v>289</v>
      </c>
      <c r="DK88" s="33" t="s">
        <v>289</v>
      </c>
      <c r="DL88" s="33" t="s">
        <v>289</v>
      </c>
      <c r="DM88" s="33" t="s">
        <v>289</v>
      </c>
      <c r="DN88" s="33" t="s">
        <v>289</v>
      </c>
      <c r="DO88" s="33" t="s">
        <v>289</v>
      </c>
      <c r="DP88" s="33" t="s">
        <v>289</v>
      </c>
      <c r="DQ88" s="34" t="s">
        <v>289</v>
      </c>
      <c r="DR88" s="33" t="s">
        <v>289</v>
      </c>
      <c r="DS88" s="33" t="s">
        <v>289</v>
      </c>
      <c r="DT88" s="33" t="s">
        <v>289</v>
      </c>
      <c r="DU88" s="33" t="s">
        <v>289</v>
      </c>
      <c r="DV88" s="33" t="s">
        <v>2781</v>
      </c>
      <c r="DW88" s="33" t="s">
        <v>4104</v>
      </c>
      <c r="DX88" s="33" t="s">
        <v>117</v>
      </c>
      <c r="DY88" s="33" t="s">
        <v>289</v>
      </c>
      <c r="DZ88" s="33" t="s">
        <v>289</v>
      </c>
      <c r="EA88" s="33" t="s">
        <v>289</v>
      </c>
      <c r="EB88" s="33" t="s">
        <v>289</v>
      </c>
      <c r="EC88" s="33" t="s">
        <v>289</v>
      </c>
      <c r="ED88" s="33" t="s">
        <v>289</v>
      </c>
      <c r="EE88" s="33" t="s">
        <v>289</v>
      </c>
      <c r="EF88" s="33" t="s">
        <v>289</v>
      </c>
      <c r="EG88" s="33" t="s">
        <v>289</v>
      </c>
      <c r="EH88" s="33" t="s">
        <v>289</v>
      </c>
      <c r="EI88" s="33" t="s">
        <v>289</v>
      </c>
      <c r="EJ88" s="33" t="s">
        <v>289</v>
      </c>
      <c r="EK88" s="33" t="s">
        <v>289</v>
      </c>
      <c r="EL88" s="33" t="s">
        <v>2784</v>
      </c>
      <c r="EM88" s="33">
        <v>79</v>
      </c>
    </row>
    <row r="89" spans="1:143" x14ac:dyDescent="0.35">
      <c r="A89" s="33" t="s">
        <v>2801</v>
      </c>
      <c r="B89" s="33" t="s">
        <v>244</v>
      </c>
      <c r="C89" s="33" t="s">
        <v>247</v>
      </c>
      <c r="D89" s="33" t="s">
        <v>248</v>
      </c>
      <c r="E89" s="34" t="s">
        <v>248</v>
      </c>
      <c r="F89" s="34" t="s">
        <v>251</v>
      </c>
      <c r="G89" s="33" t="s">
        <v>2361</v>
      </c>
      <c r="H89" s="33">
        <v>11</v>
      </c>
      <c r="I89" s="33" t="s">
        <v>2327</v>
      </c>
      <c r="J89" s="33">
        <v>0</v>
      </c>
      <c r="K89" s="33">
        <v>1</v>
      </c>
      <c r="L89" s="33" t="s">
        <v>176</v>
      </c>
      <c r="M89" s="33" t="s">
        <v>176</v>
      </c>
      <c r="N89" s="33" t="s">
        <v>176</v>
      </c>
      <c r="O89" s="33" t="s">
        <v>176</v>
      </c>
      <c r="P89" s="33" t="s">
        <v>176</v>
      </c>
      <c r="Q89" s="33" t="s">
        <v>176</v>
      </c>
      <c r="R89" s="33" t="s">
        <v>176</v>
      </c>
      <c r="S89" s="33">
        <v>20</v>
      </c>
      <c r="T89" s="33">
        <v>15</v>
      </c>
      <c r="U89" s="33">
        <v>25</v>
      </c>
      <c r="V89" s="33" t="s">
        <v>176</v>
      </c>
      <c r="W89" s="33">
        <v>20</v>
      </c>
      <c r="X89" s="33">
        <v>75</v>
      </c>
      <c r="Y89" s="33" t="s">
        <v>176</v>
      </c>
      <c r="Z89" s="33" t="s">
        <v>176</v>
      </c>
      <c r="AA89" s="33" t="s">
        <v>2328</v>
      </c>
      <c r="AB89" s="33" t="s">
        <v>2350</v>
      </c>
      <c r="AC89" s="33">
        <v>1</v>
      </c>
      <c r="AD89" s="33">
        <v>0</v>
      </c>
      <c r="AE89" s="33">
        <v>0</v>
      </c>
      <c r="AF89" s="33">
        <v>0</v>
      </c>
      <c r="AG89" s="33">
        <v>0</v>
      </c>
      <c r="AH89" s="33">
        <v>0</v>
      </c>
      <c r="AI89" s="33">
        <v>0</v>
      </c>
      <c r="AJ89" s="33">
        <v>0</v>
      </c>
      <c r="AK89" s="33">
        <v>0</v>
      </c>
      <c r="AL89" s="33">
        <v>0</v>
      </c>
      <c r="AM89" s="33" t="s">
        <v>155</v>
      </c>
      <c r="AN89" s="33" t="s">
        <v>2331</v>
      </c>
      <c r="AO89" s="33" t="s">
        <v>289</v>
      </c>
      <c r="AP89" s="33" t="s">
        <v>289</v>
      </c>
      <c r="AQ89" s="33" t="s">
        <v>289</v>
      </c>
      <c r="AR89" s="33" t="s">
        <v>289</v>
      </c>
      <c r="AS89" s="33" t="s">
        <v>289</v>
      </c>
      <c r="AT89" s="33" t="s">
        <v>289</v>
      </c>
      <c r="AU89" s="33" t="s">
        <v>289</v>
      </c>
      <c r="AV89" s="33" t="s">
        <v>289</v>
      </c>
      <c r="AW89" s="33" t="s">
        <v>289</v>
      </c>
      <c r="AX89" s="33" t="s">
        <v>289</v>
      </c>
      <c r="AY89" s="33" t="s">
        <v>289</v>
      </c>
      <c r="AZ89" s="33" t="s">
        <v>289</v>
      </c>
      <c r="BA89" s="33" t="s">
        <v>289</v>
      </c>
      <c r="BB89" s="33" t="s">
        <v>289</v>
      </c>
      <c r="BC89" s="33" t="s">
        <v>289</v>
      </c>
      <c r="BD89" s="33" t="s">
        <v>289</v>
      </c>
      <c r="BE89" s="33" t="s">
        <v>289</v>
      </c>
      <c r="BF89" s="33" t="s">
        <v>289</v>
      </c>
      <c r="BG89" s="33" t="s">
        <v>289</v>
      </c>
      <c r="BH89" s="33" t="s">
        <v>289</v>
      </c>
      <c r="BI89" s="33" t="s">
        <v>289</v>
      </c>
      <c r="BJ89" s="33" t="s">
        <v>289</v>
      </c>
      <c r="BK89" s="33" t="s">
        <v>289</v>
      </c>
      <c r="BL89" s="33" t="s">
        <v>289</v>
      </c>
      <c r="BM89" s="33" t="s">
        <v>289</v>
      </c>
      <c r="BN89" s="33" t="s">
        <v>289</v>
      </c>
      <c r="BO89" s="33" t="s">
        <v>289</v>
      </c>
      <c r="BP89" s="33" t="s">
        <v>289</v>
      </c>
      <c r="BQ89" s="33" t="s">
        <v>289</v>
      </c>
      <c r="BR89" s="33" t="s">
        <v>289</v>
      </c>
      <c r="BS89" s="33" t="s">
        <v>289</v>
      </c>
      <c r="BT89" s="33" t="s">
        <v>289</v>
      </c>
      <c r="BU89" s="33" t="s">
        <v>289</v>
      </c>
      <c r="BV89" s="33" t="s">
        <v>289</v>
      </c>
      <c r="BW89" s="33"/>
      <c r="BX89" s="33"/>
      <c r="BY89" s="33" t="s">
        <v>117</v>
      </c>
      <c r="BZ89" s="33" t="s">
        <v>289</v>
      </c>
      <c r="CA89" s="33" t="s">
        <v>289</v>
      </c>
      <c r="CB89" s="33" t="s">
        <v>289</v>
      </c>
      <c r="CC89" s="33" t="s">
        <v>289</v>
      </c>
      <c r="CD89" s="33" t="s">
        <v>289</v>
      </c>
      <c r="CE89" s="33" t="s">
        <v>289</v>
      </c>
      <c r="CF89" s="33" t="s">
        <v>289</v>
      </c>
      <c r="CG89" s="33" t="s">
        <v>289</v>
      </c>
      <c r="CH89" s="33" t="s">
        <v>289</v>
      </c>
      <c r="CI89" s="33" t="s">
        <v>289</v>
      </c>
      <c r="CJ89" s="33" t="s">
        <v>289</v>
      </c>
      <c r="CK89" s="33" t="s">
        <v>289</v>
      </c>
      <c r="CL89" s="33" t="s">
        <v>289</v>
      </c>
      <c r="CM89" s="33" t="s">
        <v>289</v>
      </c>
      <c r="CN89" s="33" t="s">
        <v>289</v>
      </c>
      <c r="CO89" s="33" t="s">
        <v>289</v>
      </c>
      <c r="CP89" s="33" t="s">
        <v>289</v>
      </c>
      <c r="CQ89" s="33" t="s">
        <v>289</v>
      </c>
      <c r="CR89" s="33" t="s">
        <v>289</v>
      </c>
      <c r="CS89" s="33" t="s">
        <v>289</v>
      </c>
      <c r="CT89" s="33" t="s">
        <v>289</v>
      </c>
      <c r="CU89" s="33" t="s">
        <v>289</v>
      </c>
      <c r="CV89" s="33" t="s">
        <v>289</v>
      </c>
      <c r="CW89" s="33" t="s">
        <v>289</v>
      </c>
      <c r="CX89" s="33" t="s">
        <v>289</v>
      </c>
      <c r="CY89" s="33" t="s">
        <v>289</v>
      </c>
      <c r="CZ89" s="33" t="s">
        <v>289</v>
      </c>
      <c r="DA89" s="33" t="s">
        <v>112</v>
      </c>
      <c r="DB89" s="33" t="s">
        <v>247</v>
      </c>
      <c r="DC89" s="33" t="s">
        <v>252</v>
      </c>
      <c r="DD89" s="33" t="str">
        <f>IF(DB89=C89,"Oui","Non")</f>
        <v>Oui</v>
      </c>
      <c r="DE89" s="33" t="str">
        <f>IF(DC89=D89,"Oui","Non")</f>
        <v>Non</v>
      </c>
      <c r="DF89" s="33" t="s">
        <v>117</v>
      </c>
      <c r="DG89" s="33" t="s">
        <v>117</v>
      </c>
      <c r="DH89" s="33" t="s">
        <v>289</v>
      </c>
      <c r="DI89" s="33" t="s">
        <v>289</v>
      </c>
      <c r="DJ89" s="33" t="s">
        <v>289</v>
      </c>
      <c r="DK89" s="33" t="s">
        <v>289</v>
      </c>
      <c r="DL89" s="33" t="s">
        <v>289</v>
      </c>
      <c r="DM89" s="33" t="s">
        <v>289</v>
      </c>
      <c r="DN89" s="33" t="s">
        <v>289</v>
      </c>
      <c r="DO89" s="33" t="s">
        <v>112</v>
      </c>
      <c r="DP89" s="33" t="s">
        <v>112</v>
      </c>
      <c r="DQ89" s="34" t="s">
        <v>112</v>
      </c>
      <c r="DR89" s="33" t="s">
        <v>112</v>
      </c>
      <c r="DS89" s="33" t="s">
        <v>117</v>
      </c>
      <c r="DT89" s="33" t="s">
        <v>289</v>
      </c>
      <c r="DU89" s="33" t="s">
        <v>117</v>
      </c>
      <c r="DV89" s="33" t="s">
        <v>289</v>
      </c>
      <c r="DW89" s="33"/>
      <c r="DX89" s="33" t="s">
        <v>289</v>
      </c>
      <c r="DY89" s="33" t="s">
        <v>289</v>
      </c>
      <c r="DZ89" s="33" t="s">
        <v>289</v>
      </c>
      <c r="EA89" s="33" t="s">
        <v>289</v>
      </c>
      <c r="EB89" s="33" t="s">
        <v>289</v>
      </c>
      <c r="EC89" s="33" t="s">
        <v>289</v>
      </c>
      <c r="ED89" s="33" t="s">
        <v>289</v>
      </c>
      <c r="EE89" s="33" t="s">
        <v>289</v>
      </c>
      <c r="EF89" s="33" t="s">
        <v>289</v>
      </c>
      <c r="EG89" s="33" t="s">
        <v>289</v>
      </c>
      <c r="EH89" s="33" t="s">
        <v>289</v>
      </c>
      <c r="EI89" s="33" t="s">
        <v>289</v>
      </c>
      <c r="EJ89" s="33" t="s">
        <v>289</v>
      </c>
      <c r="EK89" s="33" t="s">
        <v>289</v>
      </c>
      <c r="EL89" s="33" t="s">
        <v>2801</v>
      </c>
      <c r="EM89" s="33">
        <v>67</v>
      </c>
    </row>
    <row r="90" spans="1:143" x14ac:dyDescent="0.35">
      <c r="A90" s="33" t="s">
        <v>2859</v>
      </c>
      <c r="B90" s="33" t="s">
        <v>244</v>
      </c>
      <c r="C90" s="33" t="s">
        <v>247</v>
      </c>
      <c r="D90" s="33" t="s">
        <v>248</v>
      </c>
      <c r="E90" s="34" t="s">
        <v>248</v>
      </c>
      <c r="F90" s="34" t="s">
        <v>251</v>
      </c>
      <c r="G90" s="33" t="s">
        <v>2361</v>
      </c>
      <c r="H90" s="33">
        <v>11</v>
      </c>
      <c r="I90" s="33" t="s">
        <v>2452</v>
      </c>
      <c r="J90" s="33" t="s">
        <v>289</v>
      </c>
      <c r="K90" s="33" t="s">
        <v>289</v>
      </c>
      <c r="L90" s="33" t="s">
        <v>176</v>
      </c>
      <c r="M90" s="33" t="s">
        <v>176</v>
      </c>
      <c r="N90" s="33" t="s">
        <v>176</v>
      </c>
      <c r="O90" s="33" t="s">
        <v>176</v>
      </c>
      <c r="P90" s="33" t="s">
        <v>176</v>
      </c>
      <c r="Q90" s="33" t="s">
        <v>176</v>
      </c>
      <c r="R90" s="33" t="s">
        <v>176</v>
      </c>
      <c r="S90" s="33" t="s">
        <v>176</v>
      </c>
      <c r="T90" s="33" t="s">
        <v>176</v>
      </c>
      <c r="U90" s="33" t="s">
        <v>176</v>
      </c>
      <c r="V90" s="33" t="s">
        <v>176</v>
      </c>
      <c r="W90" s="33" t="s">
        <v>176</v>
      </c>
      <c r="X90" s="33" t="s">
        <v>176</v>
      </c>
      <c r="Y90" s="33" t="s">
        <v>176</v>
      </c>
      <c r="Z90" s="33">
        <v>10</v>
      </c>
      <c r="AA90" s="33" t="s">
        <v>2340</v>
      </c>
      <c r="AB90" s="33" t="s">
        <v>289</v>
      </c>
      <c r="AC90" s="33" t="s">
        <v>289</v>
      </c>
      <c r="AD90" s="33" t="s">
        <v>289</v>
      </c>
      <c r="AE90" s="33" t="s">
        <v>289</v>
      </c>
      <c r="AF90" s="33" t="s">
        <v>289</v>
      </c>
      <c r="AG90" s="33" t="s">
        <v>289</v>
      </c>
      <c r="AH90" s="33" t="s">
        <v>289</v>
      </c>
      <c r="AI90" s="33" t="s">
        <v>289</v>
      </c>
      <c r="AJ90" s="33" t="s">
        <v>289</v>
      </c>
      <c r="AK90" s="33" t="s">
        <v>289</v>
      </c>
      <c r="AL90" s="33" t="s">
        <v>289</v>
      </c>
      <c r="AM90" s="33" t="s">
        <v>289</v>
      </c>
      <c r="AN90" s="33" t="s">
        <v>289</v>
      </c>
      <c r="AO90" s="33" t="s">
        <v>289</v>
      </c>
      <c r="AP90" s="33" t="s">
        <v>289</v>
      </c>
      <c r="AQ90" s="33" t="s">
        <v>289</v>
      </c>
      <c r="AR90" s="33" t="s">
        <v>289</v>
      </c>
      <c r="AS90" s="33" t="s">
        <v>289</v>
      </c>
      <c r="AT90" s="33" t="s">
        <v>289</v>
      </c>
      <c r="AU90" s="33" t="s">
        <v>289</v>
      </c>
      <c r="AV90" s="33" t="s">
        <v>289</v>
      </c>
      <c r="AW90" s="33" t="s">
        <v>289</v>
      </c>
      <c r="AX90" s="33" t="s">
        <v>289</v>
      </c>
      <c r="AY90" s="33" t="s">
        <v>289</v>
      </c>
      <c r="AZ90" s="33" t="s">
        <v>289</v>
      </c>
      <c r="BA90" s="33" t="s">
        <v>289</v>
      </c>
      <c r="BB90" s="33" t="s">
        <v>289</v>
      </c>
      <c r="BC90" s="33" t="s">
        <v>289</v>
      </c>
      <c r="BD90" s="33" t="s">
        <v>289</v>
      </c>
      <c r="BE90" s="33" t="s">
        <v>289</v>
      </c>
      <c r="BF90" s="33" t="s">
        <v>289</v>
      </c>
      <c r="BG90" s="33" t="s">
        <v>289</v>
      </c>
      <c r="BH90" s="33" t="s">
        <v>289</v>
      </c>
      <c r="BI90" s="33" t="s">
        <v>289</v>
      </c>
      <c r="BJ90" s="33" t="s">
        <v>289</v>
      </c>
      <c r="BK90" s="33" t="s">
        <v>289</v>
      </c>
      <c r="BL90" s="33" t="s">
        <v>289</v>
      </c>
      <c r="BM90" s="33" t="s">
        <v>289</v>
      </c>
      <c r="BN90" s="33" t="s">
        <v>289</v>
      </c>
      <c r="BO90" s="33" t="s">
        <v>289</v>
      </c>
      <c r="BP90" s="33" t="s">
        <v>289</v>
      </c>
      <c r="BQ90" s="33" t="s">
        <v>289</v>
      </c>
      <c r="BR90" s="33" t="s">
        <v>289</v>
      </c>
      <c r="BS90" s="33" t="s">
        <v>289</v>
      </c>
      <c r="BT90" s="33" t="s">
        <v>289</v>
      </c>
      <c r="BU90" s="33" t="s">
        <v>289</v>
      </c>
      <c r="BV90" s="33" t="s">
        <v>289</v>
      </c>
      <c r="BW90" s="33"/>
      <c r="BX90" s="33"/>
      <c r="BY90" s="33" t="s">
        <v>289</v>
      </c>
      <c r="BZ90" s="33" t="s">
        <v>289</v>
      </c>
      <c r="CA90" s="33" t="s">
        <v>289</v>
      </c>
      <c r="CB90" s="33" t="s">
        <v>289</v>
      </c>
      <c r="CC90" s="33" t="s">
        <v>289</v>
      </c>
      <c r="CD90" s="33" t="s">
        <v>289</v>
      </c>
      <c r="CE90" s="33" t="s">
        <v>289</v>
      </c>
      <c r="CF90" s="33" t="s">
        <v>289</v>
      </c>
      <c r="CG90" s="33" t="s">
        <v>289</v>
      </c>
      <c r="CH90" s="33" t="s">
        <v>289</v>
      </c>
      <c r="CI90" s="33" t="s">
        <v>289</v>
      </c>
      <c r="CJ90" s="33" t="s">
        <v>289</v>
      </c>
      <c r="CK90" s="33" t="s">
        <v>289</v>
      </c>
      <c r="CL90" s="33" t="s">
        <v>289</v>
      </c>
      <c r="CM90" s="33" t="s">
        <v>289</v>
      </c>
      <c r="CN90" s="33" t="s">
        <v>289</v>
      </c>
      <c r="CO90" s="33" t="s">
        <v>289</v>
      </c>
      <c r="CP90" s="33" t="s">
        <v>289</v>
      </c>
      <c r="CQ90" s="33" t="s">
        <v>289</v>
      </c>
      <c r="CR90" s="33" t="s">
        <v>289</v>
      </c>
      <c r="CS90" s="33" t="s">
        <v>289</v>
      </c>
      <c r="CT90" s="33" t="s">
        <v>289</v>
      </c>
      <c r="CU90" s="33" t="s">
        <v>289</v>
      </c>
      <c r="CV90" s="33" t="s">
        <v>289</v>
      </c>
      <c r="CW90" s="33" t="s">
        <v>289</v>
      </c>
      <c r="CX90" s="33" t="s">
        <v>289</v>
      </c>
      <c r="CY90" s="33" t="s">
        <v>289</v>
      </c>
      <c r="CZ90" s="33" t="s">
        <v>289</v>
      </c>
      <c r="DA90" s="33" t="s">
        <v>289</v>
      </c>
      <c r="DB90" s="33" t="s">
        <v>289</v>
      </c>
      <c r="DC90" s="33" t="s">
        <v>289</v>
      </c>
      <c r="DD90" s="33"/>
      <c r="DE90" s="33"/>
      <c r="DF90" s="33" t="s">
        <v>289</v>
      </c>
      <c r="DG90" s="33" t="s">
        <v>289</v>
      </c>
      <c r="DH90" s="33" t="s">
        <v>289</v>
      </c>
      <c r="DI90" s="33" t="s">
        <v>289</v>
      </c>
      <c r="DJ90" s="33" t="s">
        <v>289</v>
      </c>
      <c r="DK90" s="33" t="s">
        <v>289</v>
      </c>
      <c r="DL90" s="33" t="s">
        <v>289</v>
      </c>
      <c r="DM90" s="33" t="s">
        <v>289</v>
      </c>
      <c r="DN90" s="33" t="s">
        <v>289</v>
      </c>
      <c r="DO90" s="33" t="s">
        <v>289</v>
      </c>
      <c r="DP90" s="33" t="s">
        <v>289</v>
      </c>
      <c r="DQ90" s="34" t="s">
        <v>289</v>
      </c>
      <c r="DR90" s="33" t="s">
        <v>289</v>
      </c>
      <c r="DS90" s="33" t="s">
        <v>289</v>
      </c>
      <c r="DT90" s="33" t="s">
        <v>289</v>
      </c>
      <c r="DU90" s="33" t="s">
        <v>289</v>
      </c>
      <c r="DV90" s="33" t="s">
        <v>2781</v>
      </c>
      <c r="DW90" s="33" t="s">
        <v>4104</v>
      </c>
      <c r="DX90" s="33" t="s">
        <v>112</v>
      </c>
      <c r="DY90" s="33" t="s">
        <v>2858</v>
      </c>
      <c r="DZ90" s="33">
        <v>0</v>
      </c>
      <c r="EA90" s="33">
        <v>0</v>
      </c>
      <c r="EB90" s="33">
        <v>0</v>
      </c>
      <c r="EC90" s="33">
        <v>1</v>
      </c>
      <c r="ED90" s="33">
        <v>0</v>
      </c>
      <c r="EE90" s="33">
        <v>1</v>
      </c>
      <c r="EF90" s="33">
        <v>0</v>
      </c>
      <c r="EG90" s="33">
        <v>0</v>
      </c>
      <c r="EH90" s="33">
        <v>0</v>
      </c>
      <c r="EI90" s="33">
        <v>0</v>
      </c>
      <c r="EJ90" s="33" t="s">
        <v>289</v>
      </c>
      <c r="EK90" s="33" t="s">
        <v>289</v>
      </c>
      <c r="EL90" s="33" t="s">
        <v>2859</v>
      </c>
      <c r="EM90" s="33">
        <v>73</v>
      </c>
    </row>
    <row r="91" spans="1:143" x14ac:dyDescent="0.35">
      <c r="A91" s="33" t="s">
        <v>2864</v>
      </c>
      <c r="B91" s="33" t="s">
        <v>244</v>
      </c>
      <c r="C91" s="33" t="s">
        <v>247</v>
      </c>
      <c r="D91" s="33" t="s">
        <v>248</v>
      </c>
      <c r="E91" s="34" t="s">
        <v>248</v>
      </c>
      <c r="F91" s="34" t="s">
        <v>251</v>
      </c>
      <c r="G91" s="33" t="s">
        <v>2361</v>
      </c>
      <c r="H91" s="33">
        <v>11</v>
      </c>
      <c r="I91" s="33" t="s">
        <v>2452</v>
      </c>
      <c r="J91" s="33" t="s">
        <v>289</v>
      </c>
      <c r="K91" s="33" t="s">
        <v>289</v>
      </c>
      <c r="L91" s="33" t="s">
        <v>176</v>
      </c>
      <c r="M91" s="33" t="s">
        <v>176</v>
      </c>
      <c r="N91" s="33" t="s">
        <v>176</v>
      </c>
      <c r="O91" s="33" t="s">
        <v>176</v>
      </c>
      <c r="P91" s="33" t="s">
        <v>176</v>
      </c>
      <c r="Q91" s="33" t="s">
        <v>176</v>
      </c>
      <c r="R91" s="33" t="s">
        <v>176</v>
      </c>
      <c r="S91" s="33" t="s">
        <v>176</v>
      </c>
      <c r="T91" s="33" t="s">
        <v>176</v>
      </c>
      <c r="U91" s="33" t="s">
        <v>176</v>
      </c>
      <c r="V91" s="33" t="s">
        <v>176</v>
      </c>
      <c r="W91" s="33" t="s">
        <v>176</v>
      </c>
      <c r="X91" s="33" t="s">
        <v>176</v>
      </c>
      <c r="Y91" s="33" t="s">
        <v>176</v>
      </c>
      <c r="Z91" s="33">
        <v>50</v>
      </c>
      <c r="AA91" s="33" t="s">
        <v>2328</v>
      </c>
      <c r="AB91" s="33" t="s">
        <v>289</v>
      </c>
      <c r="AC91" s="33" t="s">
        <v>289</v>
      </c>
      <c r="AD91" s="33" t="s">
        <v>289</v>
      </c>
      <c r="AE91" s="33" t="s">
        <v>289</v>
      </c>
      <c r="AF91" s="33" t="s">
        <v>289</v>
      </c>
      <c r="AG91" s="33" t="s">
        <v>289</v>
      </c>
      <c r="AH91" s="33" t="s">
        <v>289</v>
      </c>
      <c r="AI91" s="33" t="s">
        <v>289</v>
      </c>
      <c r="AJ91" s="33" t="s">
        <v>289</v>
      </c>
      <c r="AK91" s="33" t="s">
        <v>289</v>
      </c>
      <c r="AL91" s="33" t="s">
        <v>289</v>
      </c>
      <c r="AM91" s="33" t="s">
        <v>289</v>
      </c>
      <c r="AN91" s="33" t="s">
        <v>289</v>
      </c>
      <c r="AO91" s="33" t="s">
        <v>289</v>
      </c>
      <c r="AP91" s="33" t="s">
        <v>289</v>
      </c>
      <c r="AQ91" s="33" t="s">
        <v>289</v>
      </c>
      <c r="AR91" s="33" t="s">
        <v>289</v>
      </c>
      <c r="AS91" s="33" t="s">
        <v>289</v>
      </c>
      <c r="AT91" s="33" t="s">
        <v>289</v>
      </c>
      <c r="AU91" s="33" t="s">
        <v>289</v>
      </c>
      <c r="AV91" s="33" t="s">
        <v>289</v>
      </c>
      <c r="AW91" s="33" t="s">
        <v>289</v>
      </c>
      <c r="AX91" s="33" t="s">
        <v>289</v>
      </c>
      <c r="AY91" s="33" t="s">
        <v>289</v>
      </c>
      <c r="AZ91" s="33" t="s">
        <v>289</v>
      </c>
      <c r="BA91" s="33" t="s">
        <v>289</v>
      </c>
      <c r="BB91" s="33" t="s">
        <v>289</v>
      </c>
      <c r="BC91" s="33" t="s">
        <v>289</v>
      </c>
      <c r="BD91" s="33" t="s">
        <v>289</v>
      </c>
      <c r="BE91" s="33" t="s">
        <v>289</v>
      </c>
      <c r="BF91" s="33" t="s">
        <v>289</v>
      </c>
      <c r="BG91" s="33" t="s">
        <v>289</v>
      </c>
      <c r="BH91" s="33" t="s">
        <v>289</v>
      </c>
      <c r="BI91" s="33" t="s">
        <v>289</v>
      </c>
      <c r="BJ91" s="33" t="s">
        <v>289</v>
      </c>
      <c r="BK91" s="33" t="s">
        <v>289</v>
      </c>
      <c r="BL91" s="33" t="s">
        <v>289</v>
      </c>
      <c r="BM91" s="33" t="s">
        <v>289</v>
      </c>
      <c r="BN91" s="33" t="s">
        <v>289</v>
      </c>
      <c r="BO91" s="33" t="s">
        <v>289</v>
      </c>
      <c r="BP91" s="33" t="s">
        <v>289</v>
      </c>
      <c r="BQ91" s="33" t="s">
        <v>289</v>
      </c>
      <c r="BR91" s="33" t="s">
        <v>289</v>
      </c>
      <c r="BS91" s="33" t="s">
        <v>289</v>
      </c>
      <c r="BT91" s="33" t="s">
        <v>289</v>
      </c>
      <c r="BU91" s="33" t="s">
        <v>289</v>
      </c>
      <c r="BV91" s="33" t="s">
        <v>289</v>
      </c>
      <c r="BW91" s="33"/>
      <c r="BX91" s="33"/>
      <c r="BY91" s="33" t="s">
        <v>289</v>
      </c>
      <c r="BZ91" s="33" t="s">
        <v>289</v>
      </c>
      <c r="CA91" s="33" t="s">
        <v>289</v>
      </c>
      <c r="CB91" s="33" t="s">
        <v>289</v>
      </c>
      <c r="CC91" s="33" t="s">
        <v>289</v>
      </c>
      <c r="CD91" s="33" t="s">
        <v>289</v>
      </c>
      <c r="CE91" s="33" t="s">
        <v>289</v>
      </c>
      <c r="CF91" s="33" t="s">
        <v>289</v>
      </c>
      <c r="CG91" s="33" t="s">
        <v>289</v>
      </c>
      <c r="CH91" s="33" t="s">
        <v>289</v>
      </c>
      <c r="CI91" s="33" t="s">
        <v>289</v>
      </c>
      <c r="CJ91" s="33" t="s">
        <v>289</v>
      </c>
      <c r="CK91" s="33" t="s">
        <v>289</v>
      </c>
      <c r="CL91" s="33" t="s">
        <v>289</v>
      </c>
      <c r="CM91" s="33" t="s">
        <v>289</v>
      </c>
      <c r="CN91" s="33" t="s">
        <v>289</v>
      </c>
      <c r="CO91" s="33" t="s">
        <v>289</v>
      </c>
      <c r="CP91" s="33" t="s">
        <v>289</v>
      </c>
      <c r="CQ91" s="33" t="s">
        <v>289</v>
      </c>
      <c r="CR91" s="33" t="s">
        <v>289</v>
      </c>
      <c r="CS91" s="33" t="s">
        <v>289</v>
      </c>
      <c r="CT91" s="33" t="s">
        <v>289</v>
      </c>
      <c r="CU91" s="33" t="s">
        <v>289</v>
      </c>
      <c r="CV91" s="33" t="s">
        <v>289</v>
      </c>
      <c r="CW91" s="33" t="s">
        <v>289</v>
      </c>
      <c r="CX91" s="33" t="s">
        <v>289</v>
      </c>
      <c r="CY91" s="33" t="s">
        <v>289</v>
      </c>
      <c r="CZ91" s="33" t="s">
        <v>289</v>
      </c>
      <c r="DA91" s="33" t="s">
        <v>289</v>
      </c>
      <c r="DB91" s="33" t="s">
        <v>289</v>
      </c>
      <c r="DC91" s="33" t="s">
        <v>289</v>
      </c>
      <c r="DD91" s="33"/>
      <c r="DE91" s="33"/>
      <c r="DF91" s="33" t="s">
        <v>289</v>
      </c>
      <c r="DG91" s="33" t="s">
        <v>289</v>
      </c>
      <c r="DH91" s="33" t="s">
        <v>289</v>
      </c>
      <c r="DI91" s="33" t="s">
        <v>289</v>
      </c>
      <c r="DJ91" s="33" t="s">
        <v>289</v>
      </c>
      <c r="DK91" s="33" t="s">
        <v>289</v>
      </c>
      <c r="DL91" s="33" t="s">
        <v>289</v>
      </c>
      <c r="DM91" s="33" t="s">
        <v>289</v>
      </c>
      <c r="DN91" s="33" t="s">
        <v>289</v>
      </c>
      <c r="DO91" s="33" t="s">
        <v>289</v>
      </c>
      <c r="DP91" s="33" t="s">
        <v>289</v>
      </c>
      <c r="DQ91" s="34" t="s">
        <v>289</v>
      </c>
      <c r="DR91" s="33" t="s">
        <v>289</v>
      </c>
      <c r="DS91" s="33" t="s">
        <v>289</v>
      </c>
      <c r="DT91" s="33" t="s">
        <v>289</v>
      </c>
      <c r="DU91" s="33" t="s">
        <v>289</v>
      </c>
      <c r="DV91" s="33" t="s">
        <v>2781</v>
      </c>
      <c r="DW91" s="33" t="s">
        <v>4104</v>
      </c>
      <c r="DX91" s="33" t="s">
        <v>112</v>
      </c>
      <c r="DY91" s="33" t="s">
        <v>2863</v>
      </c>
      <c r="DZ91" s="33">
        <v>0</v>
      </c>
      <c r="EA91" s="33">
        <v>1</v>
      </c>
      <c r="EB91" s="33">
        <v>0</v>
      </c>
      <c r="EC91" s="33">
        <v>0</v>
      </c>
      <c r="ED91" s="33">
        <v>1</v>
      </c>
      <c r="EE91" s="33">
        <v>1</v>
      </c>
      <c r="EF91" s="33">
        <v>0</v>
      </c>
      <c r="EG91" s="33">
        <v>0</v>
      </c>
      <c r="EH91" s="33">
        <v>0</v>
      </c>
      <c r="EI91" s="33">
        <v>0</v>
      </c>
      <c r="EJ91" s="33" t="s">
        <v>289</v>
      </c>
      <c r="EK91" s="33" t="s">
        <v>289</v>
      </c>
      <c r="EL91" s="33" t="s">
        <v>2864</v>
      </c>
      <c r="EM91" s="33">
        <v>77</v>
      </c>
    </row>
    <row r="92" spans="1:143" x14ac:dyDescent="0.35">
      <c r="A92" s="33" t="s">
        <v>2873</v>
      </c>
      <c r="B92" s="33" t="s">
        <v>244</v>
      </c>
      <c r="C92" s="33" t="s">
        <v>247</v>
      </c>
      <c r="D92" s="33" t="s">
        <v>248</v>
      </c>
      <c r="E92" s="34" t="s">
        <v>248</v>
      </c>
      <c r="F92" s="34" t="s">
        <v>251</v>
      </c>
      <c r="G92" s="33" t="s">
        <v>2361</v>
      </c>
      <c r="H92" s="33">
        <v>11</v>
      </c>
      <c r="I92" s="33" t="s">
        <v>2452</v>
      </c>
      <c r="J92" s="33" t="s">
        <v>289</v>
      </c>
      <c r="K92" s="33" t="s">
        <v>289</v>
      </c>
      <c r="L92" s="33" t="s">
        <v>176</v>
      </c>
      <c r="M92" s="33" t="s">
        <v>176</v>
      </c>
      <c r="N92" s="33" t="s">
        <v>176</v>
      </c>
      <c r="O92" s="33" t="s">
        <v>176</v>
      </c>
      <c r="P92" s="33" t="s">
        <v>176</v>
      </c>
      <c r="Q92" s="33" t="s">
        <v>176</v>
      </c>
      <c r="R92" s="33" t="s">
        <v>176</v>
      </c>
      <c r="S92" s="33" t="s">
        <v>176</v>
      </c>
      <c r="T92" s="33" t="s">
        <v>176</v>
      </c>
      <c r="U92" s="33" t="s">
        <v>176</v>
      </c>
      <c r="V92" s="33" t="s">
        <v>176</v>
      </c>
      <c r="W92" s="33" t="s">
        <v>176</v>
      </c>
      <c r="X92" s="33" t="s">
        <v>176</v>
      </c>
      <c r="Y92" s="33" t="s">
        <v>176</v>
      </c>
      <c r="Z92" s="33">
        <v>5</v>
      </c>
      <c r="AA92" s="33" t="s">
        <v>2328</v>
      </c>
      <c r="AB92" s="33" t="s">
        <v>289</v>
      </c>
      <c r="AC92" s="33" t="s">
        <v>289</v>
      </c>
      <c r="AD92" s="33" t="s">
        <v>289</v>
      </c>
      <c r="AE92" s="33" t="s">
        <v>289</v>
      </c>
      <c r="AF92" s="33" t="s">
        <v>289</v>
      </c>
      <c r="AG92" s="33" t="s">
        <v>289</v>
      </c>
      <c r="AH92" s="33" t="s">
        <v>289</v>
      </c>
      <c r="AI92" s="33" t="s">
        <v>289</v>
      </c>
      <c r="AJ92" s="33" t="s">
        <v>289</v>
      </c>
      <c r="AK92" s="33" t="s">
        <v>289</v>
      </c>
      <c r="AL92" s="33" t="s">
        <v>289</v>
      </c>
      <c r="AM92" s="33" t="s">
        <v>289</v>
      </c>
      <c r="AN92" s="33" t="s">
        <v>289</v>
      </c>
      <c r="AO92" s="33" t="s">
        <v>289</v>
      </c>
      <c r="AP92" s="33" t="s">
        <v>289</v>
      </c>
      <c r="AQ92" s="33" t="s">
        <v>289</v>
      </c>
      <c r="AR92" s="33" t="s">
        <v>289</v>
      </c>
      <c r="AS92" s="33" t="s">
        <v>289</v>
      </c>
      <c r="AT92" s="33" t="s">
        <v>289</v>
      </c>
      <c r="AU92" s="33" t="s">
        <v>289</v>
      </c>
      <c r="AV92" s="33" t="s">
        <v>289</v>
      </c>
      <c r="AW92" s="33" t="s">
        <v>289</v>
      </c>
      <c r="AX92" s="33" t="s">
        <v>289</v>
      </c>
      <c r="AY92" s="33" t="s">
        <v>289</v>
      </c>
      <c r="AZ92" s="33" t="s">
        <v>289</v>
      </c>
      <c r="BA92" s="33" t="s">
        <v>289</v>
      </c>
      <c r="BB92" s="33" t="s">
        <v>289</v>
      </c>
      <c r="BC92" s="33" t="s">
        <v>289</v>
      </c>
      <c r="BD92" s="33" t="s">
        <v>289</v>
      </c>
      <c r="BE92" s="33" t="s">
        <v>289</v>
      </c>
      <c r="BF92" s="33" t="s">
        <v>289</v>
      </c>
      <c r="BG92" s="33" t="s">
        <v>289</v>
      </c>
      <c r="BH92" s="33" t="s">
        <v>289</v>
      </c>
      <c r="BI92" s="33" t="s">
        <v>289</v>
      </c>
      <c r="BJ92" s="33" t="s">
        <v>289</v>
      </c>
      <c r="BK92" s="33" t="s">
        <v>289</v>
      </c>
      <c r="BL92" s="33" t="s">
        <v>289</v>
      </c>
      <c r="BM92" s="33" t="s">
        <v>289</v>
      </c>
      <c r="BN92" s="33" t="s">
        <v>289</v>
      </c>
      <c r="BO92" s="33" t="s">
        <v>289</v>
      </c>
      <c r="BP92" s="33" t="s">
        <v>289</v>
      </c>
      <c r="BQ92" s="33" t="s">
        <v>289</v>
      </c>
      <c r="BR92" s="33" t="s">
        <v>289</v>
      </c>
      <c r="BS92" s="33" t="s">
        <v>289</v>
      </c>
      <c r="BT92" s="33" t="s">
        <v>289</v>
      </c>
      <c r="BU92" s="33" t="s">
        <v>289</v>
      </c>
      <c r="BV92" s="33" t="s">
        <v>289</v>
      </c>
      <c r="BW92" s="33"/>
      <c r="BX92" s="33"/>
      <c r="BY92" s="33" t="s">
        <v>289</v>
      </c>
      <c r="BZ92" s="33" t="s">
        <v>289</v>
      </c>
      <c r="CA92" s="33" t="s">
        <v>289</v>
      </c>
      <c r="CB92" s="33" t="s">
        <v>289</v>
      </c>
      <c r="CC92" s="33" t="s">
        <v>289</v>
      </c>
      <c r="CD92" s="33" t="s">
        <v>289</v>
      </c>
      <c r="CE92" s="33" t="s">
        <v>289</v>
      </c>
      <c r="CF92" s="33" t="s">
        <v>289</v>
      </c>
      <c r="CG92" s="33" t="s">
        <v>289</v>
      </c>
      <c r="CH92" s="33" t="s">
        <v>289</v>
      </c>
      <c r="CI92" s="33" t="s">
        <v>289</v>
      </c>
      <c r="CJ92" s="33" t="s">
        <v>289</v>
      </c>
      <c r="CK92" s="33" t="s">
        <v>289</v>
      </c>
      <c r="CL92" s="33" t="s">
        <v>289</v>
      </c>
      <c r="CM92" s="33" t="s">
        <v>289</v>
      </c>
      <c r="CN92" s="33" t="s">
        <v>289</v>
      </c>
      <c r="CO92" s="33" t="s">
        <v>289</v>
      </c>
      <c r="CP92" s="33" t="s">
        <v>289</v>
      </c>
      <c r="CQ92" s="33" t="s">
        <v>289</v>
      </c>
      <c r="CR92" s="33" t="s">
        <v>289</v>
      </c>
      <c r="CS92" s="33" t="s">
        <v>289</v>
      </c>
      <c r="CT92" s="33" t="s">
        <v>289</v>
      </c>
      <c r="CU92" s="33" t="s">
        <v>289</v>
      </c>
      <c r="CV92" s="33" t="s">
        <v>289</v>
      </c>
      <c r="CW92" s="33" t="s">
        <v>289</v>
      </c>
      <c r="CX92" s="33" t="s">
        <v>289</v>
      </c>
      <c r="CY92" s="33" t="s">
        <v>289</v>
      </c>
      <c r="CZ92" s="33" t="s">
        <v>289</v>
      </c>
      <c r="DA92" s="33" t="s">
        <v>289</v>
      </c>
      <c r="DB92" s="33" t="s">
        <v>289</v>
      </c>
      <c r="DC92" s="33" t="s">
        <v>289</v>
      </c>
      <c r="DD92" s="33"/>
      <c r="DE92" s="33"/>
      <c r="DF92" s="33" t="s">
        <v>289</v>
      </c>
      <c r="DG92" s="33" t="s">
        <v>289</v>
      </c>
      <c r="DH92" s="33" t="s">
        <v>289</v>
      </c>
      <c r="DI92" s="33" t="s">
        <v>289</v>
      </c>
      <c r="DJ92" s="33" t="s">
        <v>289</v>
      </c>
      <c r="DK92" s="33" t="s">
        <v>289</v>
      </c>
      <c r="DL92" s="33" t="s">
        <v>289</v>
      </c>
      <c r="DM92" s="33" t="s">
        <v>289</v>
      </c>
      <c r="DN92" s="33" t="s">
        <v>289</v>
      </c>
      <c r="DO92" s="33" t="s">
        <v>289</v>
      </c>
      <c r="DP92" s="33" t="s">
        <v>289</v>
      </c>
      <c r="DQ92" s="34" t="s">
        <v>289</v>
      </c>
      <c r="DR92" s="33" t="s">
        <v>289</v>
      </c>
      <c r="DS92" s="33" t="s">
        <v>289</v>
      </c>
      <c r="DT92" s="33" t="s">
        <v>289</v>
      </c>
      <c r="DU92" s="33" t="s">
        <v>289</v>
      </c>
      <c r="DV92" s="33" t="s">
        <v>2868</v>
      </c>
      <c r="DW92" s="33" t="s">
        <v>4104</v>
      </c>
      <c r="DX92" s="33" t="s">
        <v>112</v>
      </c>
      <c r="DY92" s="33" t="s">
        <v>2871</v>
      </c>
      <c r="DZ92" s="33">
        <v>0</v>
      </c>
      <c r="EA92" s="33">
        <v>0</v>
      </c>
      <c r="EB92" s="33">
        <v>0</v>
      </c>
      <c r="EC92" s="33">
        <v>0</v>
      </c>
      <c r="ED92" s="33">
        <v>1</v>
      </c>
      <c r="EE92" s="33">
        <v>1</v>
      </c>
      <c r="EF92" s="33">
        <v>0</v>
      </c>
      <c r="EG92" s="33">
        <v>0</v>
      </c>
      <c r="EH92" s="33">
        <v>1</v>
      </c>
      <c r="EI92" s="33">
        <v>0</v>
      </c>
      <c r="EJ92" s="33" t="s">
        <v>2872</v>
      </c>
      <c r="EK92" s="33" t="s">
        <v>289</v>
      </c>
      <c r="EL92" s="33" t="s">
        <v>2873</v>
      </c>
      <c r="EM92" s="33">
        <v>78</v>
      </c>
    </row>
    <row r="93" spans="1:143" x14ac:dyDescent="0.35">
      <c r="A93" s="33" t="s">
        <v>2877</v>
      </c>
      <c r="B93" s="33" t="s">
        <v>244</v>
      </c>
      <c r="C93" s="33" t="s">
        <v>247</v>
      </c>
      <c r="D93" s="33" t="s">
        <v>248</v>
      </c>
      <c r="E93" s="34" t="s">
        <v>248</v>
      </c>
      <c r="F93" s="34" t="s">
        <v>251</v>
      </c>
      <c r="G93" s="33" t="s">
        <v>2361</v>
      </c>
      <c r="H93" s="33">
        <v>11</v>
      </c>
      <c r="I93" s="33" t="s">
        <v>2452</v>
      </c>
      <c r="J93" s="33" t="s">
        <v>289</v>
      </c>
      <c r="K93" s="33" t="s">
        <v>289</v>
      </c>
      <c r="L93" s="33" t="s">
        <v>176</v>
      </c>
      <c r="M93" s="33" t="s">
        <v>176</v>
      </c>
      <c r="N93" s="33" t="s">
        <v>176</v>
      </c>
      <c r="O93" s="33" t="s">
        <v>176</v>
      </c>
      <c r="P93" s="33" t="s">
        <v>176</v>
      </c>
      <c r="Q93" s="33" t="s">
        <v>176</v>
      </c>
      <c r="R93" s="33" t="s">
        <v>176</v>
      </c>
      <c r="S93" s="33" t="s">
        <v>176</v>
      </c>
      <c r="T93" s="33" t="s">
        <v>176</v>
      </c>
      <c r="U93" s="33" t="s">
        <v>176</v>
      </c>
      <c r="V93" s="33" t="s">
        <v>176</v>
      </c>
      <c r="W93" s="33" t="s">
        <v>176</v>
      </c>
      <c r="X93" s="33" t="s">
        <v>176</v>
      </c>
      <c r="Y93" s="33" t="s">
        <v>176</v>
      </c>
      <c r="Z93" s="33">
        <v>50</v>
      </c>
      <c r="AA93" s="33" t="s">
        <v>2340</v>
      </c>
      <c r="AB93" s="33" t="s">
        <v>289</v>
      </c>
      <c r="AC93" s="33" t="s">
        <v>289</v>
      </c>
      <c r="AD93" s="33" t="s">
        <v>289</v>
      </c>
      <c r="AE93" s="33" t="s">
        <v>289</v>
      </c>
      <c r="AF93" s="33" t="s">
        <v>289</v>
      </c>
      <c r="AG93" s="33" t="s">
        <v>289</v>
      </c>
      <c r="AH93" s="33" t="s">
        <v>289</v>
      </c>
      <c r="AI93" s="33" t="s">
        <v>289</v>
      </c>
      <c r="AJ93" s="33" t="s">
        <v>289</v>
      </c>
      <c r="AK93" s="33" t="s">
        <v>289</v>
      </c>
      <c r="AL93" s="33" t="s">
        <v>289</v>
      </c>
      <c r="AM93" s="33" t="s">
        <v>289</v>
      </c>
      <c r="AN93" s="33" t="s">
        <v>289</v>
      </c>
      <c r="AO93" s="33" t="s">
        <v>289</v>
      </c>
      <c r="AP93" s="33" t="s">
        <v>289</v>
      </c>
      <c r="AQ93" s="33" t="s">
        <v>289</v>
      </c>
      <c r="AR93" s="33" t="s">
        <v>289</v>
      </c>
      <c r="AS93" s="33" t="s">
        <v>289</v>
      </c>
      <c r="AT93" s="33" t="s">
        <v>289</v>
      </c>
      <c r="AU93" s="33" t="s">
        <v>289</v>
      </c>
      <c r="AV93" s="33" t="s">
        <v>289</v>
      </c>
      <c r="AW93" s="33" t="s">
        <v>289</v>
      </c>
      <c r="AX93" s="33" t="s">
        <v>289</v>
      </c>
      <c r="AY93" s="33" t="s">
        <v>289</v>
      </c>
      <c r="AZ93" s="33" t="s">
        <v>289</v>
      </c>
      <c r="BA93" s="33" t="s">
        <v>289</v>
      </c>
      <c r="BB93" s="33" t="s">
        <v>289</v>
      </c>
      <c r="BC93" s="33" t="s">
        <v>289</v>
      </c>
      <c r="BD93" s="33" t="s">
        <v>289</v>
      </c>
      <c r="BE93" s="33" t="s">
        <v>289</v>
      </c>
      <c r="BF93" s="33" t="s">
        <v>289</v>
      </c>
      <c r="BG93" s="33" t="s">
        <v>289</v>
      </c>
      <c r="BH93" s="33" t="s">
        <v>289</v>
      </c>
      <c r="BI93" s="33" t="s">
        <v>289</v>
      </c>
      <c r="BJ93" s="33" t="s">
        <v>289</v>
      </c>
      <c r="BK93" s="33" t="s">
        <v>289</v>
      </c>
      <c r="BL93" s="33" t="s">
        <v>289</v>
      </c>
      <c r="BM93" s="33" t="s">
        <v>289</v>
      </c>
      <c r="BN93" s="33" t="s">
        <v>289</v>
      </c>
      <c r="BO93" s="33" t="s">
        <v>289</v>
      </c>
      <c r="BP93" s="33" t="s">
        <v>289</v>
      </c>
      <c r="BQ93" s="33" t="s">
        <v>289</v>
      </c>
      <c r="BR93" s="33" t="s">
        <v>289</v>
      </c>
      <c r="BS93" s="33" t="s">
        <v>289</v>
      </c>
      <c r="BT93" s="33" t="s">
        <v>289</v>
      </c>
      <c r="BU93" s="33" t="s">
        <v>289</v>
      </c>
      <c r="BV93" s="33" t="s">
        <v>289</v>
      </c>
      <c r="BW93" s="33"/>
      <c r="BX93" s="33"/>
      <c r="BY93" s="33" t="s">
        <v>289</v>
      </c>
      <c r="BZ93" s="33" t="s">
        <v>289</v>
      </c>
      <c r="CA93" s="33" t="s">
        <v>289</v>
      </c>
      <c r="CB93" s="33" t="s">
        <v>289</v>
      </c>
      <c r="CC93" s="33" t="s">
        <v>289</v>
      </c>
      <c r="CD93" s="33" t="s">
        <v>289</v>
      </c>
      <c r="CE93" s="33" t="s">
        <v>289</v>
      </c>
      <c r="CF93" s="33" t="s">
        <v>289</v>
      </c>
      <c r="CG93" s="33" t="s">
        <v>289</v>
      </c>
      <c r="CH93" s="33" t="s">
        <v>289</v>
      </c>
      <c r="CI93" s="33" t="s">
        <v>289</v>
      </c>
      <c r="CJ93" s="33" t="s">
        <v>289</v>
      </c>
      <c r="CK93" s="33" t="s">
        <v>289</v>
      </c>
      <c r="CL93" s="33" t="s">
        <v>289</v>
      </c>
      <c r="CM93" s="33" t="s">
        <v>289</v>
      </c>
      <c r="CN93" s="33" t="s">
        <v>289</v>
      </c>
      <c r="CO93" s="33" t="s">
        <v>289</v>
      </c>
      <c r="CP93" s="33" t="s">
        <v>289</v>
      </c>
      <c r="CQ93" s="33" t="s">
        <v>289</v>
      </c>
      <c r="CR93" s="33" t="s">
        <v>289</v>
      </c>
      <c r="CS93" s="33" t="s">
        <v>289</v>
      </c>
      <c r="CT93" s="33" t="s">
        <v>289</v>
      </c>
      <c r="CU93" s="33" t="s">
        <v>289</v>
      </c>
      <c r="CV93" s="33" t="s">
        <v>289</v>
      </c>
      <c r="CW93" s="33" t="s">
        <v>289</v>
      </c>
      <c r="CX93" s="33" t="s">
        <v>289</v>
      </c>
      <c r="CY93" s="33" t="s">
        <v>289</v>
      </c>
      <c r="CZ93" s="33" t="s">
        <v>289</v>
      </c>
      <c r="DA93" s="33" t="s">
        <v>289</v>
      </c>
      <c r="DB93" s="33" t="s">
        <v>289</v>
      </c>
      <c r="DC93" s="33" t="s">
        <v>289</v>
      </c>
      <c r="DD93" s="33"/>
      <c r="DE93" s="33"/>
      <c r="DF93" s="33" t="s">
        <v>289</v>
      </c>
      <c r="DG93" s="33" t="s">
        <v>289</v>
      </c>
      <c r="DH93" s="33" t="s">
        <v>289</v>
      </c>
      <c r="DI93" s="33" t="s">
        <v>289</v>
      </c>
      <c r="DJ93" s="33" t="s">
        <v>289</v>
      </c>
      <c r="DK93" s="33" t="s">
        <v>289</v>
      </c>
      <c r="DL93" s="33" t="s">
        <v>289</v>
      </c>
      <c r="DM93" s="33" t="s">
        <v>289</v>
      </c>
      <c r="DN93" s="33" t="s">
        <v>289</v>
      </c>
      <c r="DO93" s="33" t="s">
        <v>289</v>
      </c>
      <c r="DP93" s="33" t="s">
        <v>289</v>
      </c>
      <c r="DQ93" s="34" t="s">
        <v>289</v>
      </c>
      <c r="DR93" s="33" t="s">
        <v>289</v>
      </c>
      <c r="DS93" s="33" t="s">
        <v>289</v>
      </c>
      <c r="DT93" s="33" t="s">
        <v>289</v>
      </c>
      <c r="DU93" s="33" t="s">
        <v>289</v>
      </c>
      <c r="DV93" s="33" t="s">
        <v>2781</v>
      </c>
      <c r="DW93" s="33" t="s">
        <v>4104</v>
      </c>
      <c r="DX93" s="33" t="s">
        <v>117</v>
      </c>
      <c r="DY93" s="33" t="s">
        <v>289</v>
      </c>
      <c r="DZ93" s="33" t="s">
        <v>289</v>
      </c>
      <c r="EA93" s="33" t="s">
        <v>289</v>
      </c>
      <c r="EB93" s="33" t="s">
        <v>289</v>
      </c>
      <c r="EC93" s="33" t="s">
        <v>289</v>
      </c>
      <c r="ED93" s="33" t="s">
        <v>289</v>
      </c>
      <c r="EE93" s="33" t="s">
        <v>289</v>
      </c>
      <c r="EF93" s="33" t="s">
        <v>289</v>
      </c>
      <c r="EG93" s="33" t="s">
        <v>289</v>
      </c>
      <c r="EH93" s="33" t="s">
        <v>289</v>
      </c>
      <c r="EI93" s="33" t="s">
        <v>289</v>
      </c>
      <c r="EJ93" s="33" t="s">
        <v>289</v>
      </c>
      <c r="EK93" s="33" t="s">
        <v>289</v>
      </c>
      <c r="EL93" s="33" t="s">
        <v>2877</v>
      </c>
      <c r="EM93" s="33">
        <v>80</v>
      </c>
    </row>
    <row r="94" spans="1:143" x14ac:dyDescent="0.35">
      <c r="A94" s="33" t="s">
        <v>2965</v>
      </c>
      <c r="B94" s="33" t="s">
        <v>244</v>
      </c>
      <c r="C94" s="33" t="s">
        <v>247</v>
      </c>
      <c r="D94" s="33" t="s">
        <v>248</v>
      </c>
      <c r="E94" s="34" t="s">
        <v>248</v>
      </c>
      <c r="F94" s="34" t="s">
        <v>251</v>
      </c>
      <c r="G94" s="33" t="s">
        <v>2361</v>
      </c>
      <c r="H94" s="33">
        <v>11</v>
      </c>
      <c r="I94" s="33" t="s">
        <v>2452</v>
      </c>
      <c r="J94" s="33" t="s">
        <v>289</v>
      </c>
      <c r="K94" s="33" t="s">
        <v>289</v>
      </c>
      <c r="L94" s="33" t="s">
        <v>176</v>
      </c>
      <c r="M94" s="33" t="s">
        <v>176</v>
      </c>
      <c r="N94" s="33" t="s">
        <v>176</v>
      </c>
      <c r="O94" s="33" t="s">
        <v>176</v>
      </c>
      <c r="P94" s="33" t="s">
        <v>176</v>
      </c>
      <c r="Q94" s="33" t="s">
        <v>176</v>
      </c>
      <c r="R94" s="33" t="s">
        <v>176</v>
      </c>
      <c r="S94" s="33" t="s">
        <v>176</v>
      </c>
      <c r="T94" s="33" t="s">
        <v>176</v>
      </c>
      <c r="U94" s="33" t="s">
        <v>176</v>
      </c>
      <c r="V94" s="33" t="s">
        <v>176</v>
      </c>
      <c r="W94" s="33" t="s">
        <v>176</v>
      </c>
      <c r="X94" s="33" t="s">
        <v>176</v>
      </c>
      <c r="Y94" s="33" t="s">
        <v>176</v>
      </c>
      <c r="Z94" s="33">
        <v>5</v>
      </c>
      <c r="AA94" s="33" t="s">
        <v>2340</v>
      </c>
      <c r="AB94" s="33" t="s">
        <v>289</v>
      </c>
      <c r="AC94" s="33" t="s">
        <v>289</v>
      </c>
      <c r="AD94" s="33" t="s">
        <v>289</v>
      </c>
      <c r="AE94" s="33" t="s">
        <v>289</v>
      </c>
      <c r="AF94" s="33" t="s">
        <v>289</v>
      </c>
      <c r="AG94" s="33" t="s">
        <v>289</v>
      </c>
      <c r="AH94" s="33" t="s">
        <v>289</v>
      </c>
      <c r="AI94" s="33" t="s">
        <v>289</v>
      </c>
      <c r="AJ94" s="33" t="s">
        <v>289</v>
      </c>
      <c r="AK94" s="33" t="s">
        <v>289</v>
      </c>
      <c r="AL94" s="33" t="s">
        <v>289</v>
      </c>
      <c r="AM94" s="33" t="s">
        <v>289</v>
      </c>
      <c r="AN94" s="33" t="s">
        <v>289</v>
      </c>
      <c r="AO94" s="33" t="s">
        <v>289</v>
      </c>
      <c r="AP94" s="33" t="s">
        <v>289</v>
      </c>
      <c r="AQ94" s="33" t="s">
        <v>289</v>
      </c>
      <c r="AR94" s="33" t="s">
        <v>289</v>
      </c>
      <c r="AS94" s="33" t="s">
        <v>289</v>
      </c>
      <c r="AT94" s="33" t="s">
        <v>289</v>
      </c>
      <c r="AU94" s="33" t="s">
        <v>289</v>
      </c>
      <c r="AV94" s="33" t="s">
        <v>289</v>
      </c>
      <c r="AW94" s="33" t="s">
        <v>289</v>
      </c>
      <c r="AX94" s="33" t="s">
        <v>289</v>
      </c>
      <c r="AY94" s="33" t="s">
        <v>289</v>
      </c>
      <c r="AZ94" s="33" t="s">
        <v>289</v>
      </c>
      <c r="BA94" s="33" t="s">
        <v>289</v>
      </c>
      <c r="BB94" s="33" t="s">
        <v>289</v>
      </c>
      <c r="BC94" s="33" t="s">
        <v>289</v>
      </c>
      <c r="BD94" s="33" t="s">
        <v>289</v>
      </c>
      <c r="BE94" s="33" t="s">
        <v>289</v>
      </c>
      <c r="BF94" s="33" t="s">
        <v>289</v>
      </c>
      <c r="BG94" s="33" t="s">
        <v>289</v>
      </c>
      <c r="BH94" s="33" t="s">
        <v>289</v>
      </c>
      <c r="BI94" s="33" t="s">
        <v>289</v>
      </c>
      <c r="BJ94" s="33" t="s">
        <v>289</v>
      </c>
      <c r="BK94" s="33" t="s">
        <v>289</v>
      </c>
      <c r="BL94" s="33" t="s">
        <v>289</v>
      </c>
      <c r="BM94" s="33" t="s">
        <v>289</v>
      </c>
      <c r="BN94" s="33" t="s">
        <v>289</v>
      </c>
      <c r="BO94" s="33" t="s">
        <v>289</v>
      </c>
      <c r="BP94" s="33" t="s">
        <v>289</v>
      </c>
      <c r="BQ94" s="33" t="s">
        <v>289</v>
      </c>
      <c r="BR94" s="33" t="s">
        <v>289</v>
      </c>
      <c r="BS94" s="33" t="s">
        <v>289</v>
      </c>
      <c r="BT94" s="33" t="s">
        <v>289</v>
      </c>
      <c r="BU94" s="33" t="s">
        <v>289</v>
      </c>
      <c r="BV94" s="33" t="s">
        <v>289</v>
      </c>
      <c r="BW94" s="33"/>
      <c r="BX94" s="33"/>
      <c r="BY94" s="33" t="s">
        <v>289</v>
      </c>
      <c r="BZ94" s="33" t="s">
        <v>289</v>
      </c>
      <c r="CA94" s="33" t="s">
        <v>289</v>
      </c>
      <c r="CB94" s="33" t="s">
        <v>289</v>
      </c>
      <c r="CC94" s="33" t="s">
        <v>289</v>
      </c>
      <c r="CD94" s="33" t="s">
        <v>289</v>
      </c>
      <c r="CE94" s="33" t="s">
        <v>289</v>
      </c>
      <c r="CF94" s="33" t="s">
        <v>289</v>
      </c>
      <c r="CG94" s="33" t="s">
        <v>289</v>
      </c>
      <c r="CH94" s="33" t="s">
        <v>289</v>
      </c>
      <c r="CI94" s="33" t="s">
        <v>289</v>
      </c>
      <c r="CJ94" s="33" t="s">
        <v>289</v>
      </c>
      <c r="CK94" s="33" t="s">
        <v>289</v>
      </c>
      <c r="CL94" s="33" t="s">
        <v>289</v>
      </c>
      <c r="CM94" s="33" t="s">
        <v>289</v>
      </c>
      <c r="CN94" s="33" t="s">
        <v>289</v>
      </c>
      <c r="CO94" s="33" t="s">
        <v>289</v>
      </c>
      <c r="CP94" s="33" t="s">
        <v>289</v>
      </c>
      <c r="CQ94" s="33" t="s">
        <v>289</v>
      </c>
      <c r="CR94" s="33" t="s">
        <v>289</v>
      </c>
      <c r="CS94" s="33" t="s">
        <v>289</v>
      </c>
      <c r="CT94" s="33" t="s">
        <v>289</v>
      </c>
      <c r="CU94" s="33" t="s">
        <v>289</v>
      </c>
      <c r="CV94" s="33" t="s">
        <v>289</v>
      </c>
      <c r="CW94" s="33" t="s">
        <v>289</v>
      </c>
      <c r="CX94" s="33" t="s">
        <v>289</v>
      </c>
      <c r="CY94" s="33" t="s">
        <v>289</v>
      </c>
      <c r="CZ94" s="33" t="s">
        <v>289</v>
      </c>
      <c r="DA94" s="33" t="s">
        <v>289</v>
      </c>
      <c r="DB94" s="33" t="s">
        <v>289</v>
      </c>
      <c r="DC94" s="33" t="s">
        <v>289</v>
      </c>
      <c r="DD94" s="33"/>
      <c r="DE94" s="33"/>
      <c r="DF94" s="33" t="s">
        <v>289</v>
      </c>
      <c r="DG94" s="33" t="s">
        <v>289</v>
      </c>
      <c r="DH94" s="33" t="s">
        <v>289</v>
      </c>
      <c r="DI94" s="33" t="s">
        <v>289</v>
      </c>
      <c r="DJ94" s="33" t="s">
        <v>289</v>
      </c>
      <c r="DK94" s="33" t="s">
        <v>289</v>
      </c>
      <c r="DL94" s="33" t="s">
        <v>289</v>
      </c>
      <c r="DM94" s="33" t="s">
        <v>289</v>
      </c>
      <c r="DN94" s="33" t="s">
        <v>289</v>
      </c>
      <c r="DO94" s="33" t="s">
        <v>289</v>
      </c>
      <c r="DP94" s="33" t="s">
        <v>289</v>
      </c>
      <c r="DQ94" s="34" t="s">
        <v>289</v>
      </c>
      <c r="DR94" s="33" t="s">
        <v>289</v>
      </c>
      <c r="DS94" s="33" t="s">
        <v>289</v>
      </c>
      <c r="DT94" s="33" t="s">
        <v>289</v>
      </c>
      <c r="DU94" s="33" t="s">
        <v>289</v>
      </c>
      <c r="DV94" s="33" t="s">
        <v>2781</v>
      </c>
      <c r="DW94" s="33" t="s">
        <v>4104</v>
      </c>
      <c r="DX94" s="33" t="s">
        <v>112</v>
      </c>
      <c r="DY94" s="33" t="s">
        <v>2964</v>
      </c>
      <c r="DZ94" s="33">
        <v>0</v>
      </c>
      <c r="EA94" s="33">
        <v>0</v>
      </c>
      <c r="EB94" s="33">
        <v>0</v>
      </c>
      <c r="EC94" s="33">
        <v>1</v>
      </c>
      <c r="ED94" s="33">
        <v>0</v>
      </c>
      <c r="EE94" s="33">
        <v>1</v>
      </c>
      <c r="EF94" s="33">
        <v>1</v>
      </c>
      <c r="EG94" s="33">
        <v>0</v>
      </c>
      <c r="EH94" s="33">
        <v>0</v>
      </c>
      <c r="EI94" s="33">
        <v>0</v>
      </c>
      <c r="EJ94" s="33" t="s">
        <v>289</v>
      </c>
      <c r="EK94" s="33" t="s">
        <v>289</v>
      </c>
      <c r="EL94" s="33" t="s">
        <v>2965</v>
      </c>
      <c r="EM94" s="33">
        <v>74</v>
      </c>
    </row>
    <row r="95" spans="1:143" x14ac:dyDescent="0.35">
      <c r="A95" s="33" t="s">
        <v>2969</v>
      </c>
      <c r="B95" s="33" t="s">
        <v>244</v>
      </c>
      <c r="C95" s="33" t="s">
        <v>247</v>
      </c>
      <c r="D95" s="33" t="s">
        <v>248</v>
      </c>
      <c r="E95" s="34" t="s">
        <v>248</v>
      </c>
      <c r="F95" s="34" t="s">
        <v>251</v>
      </c>
      <c r="G95" s="33" t="s">
        <v>2361</v>
      </c>
      <c r="H95" s="33">
        <v>11</v>
      </c>
      <c r="I95" s="33" t="s">
        <v>2452</v>
      </c>
      <c r="J95" s="33" t="s">
        <v>289</v>
      </c>
      <c r="K95" s="33" t="s">
        <v>289</v>
      </c>
      <c r="L95" s="33" t="s">
        <v>176</v>
      </c>
      <c r="M95" s="33" t="s">
        <v>176</v>
      </c>
      <c r="N95" s="33" t="s">
        <v>176</v>
      </c>
      <c r="O95" s="33" t="s">
        <v>176</v>
      </c>
      <c r="P95" s="33" t="s">
        <v>176</v>
      </c>
      <c r="Q95" s="33" t="s">
        <v>176</v>
      </c>
      <c r="R95" s="33" t="s">
        <v>176</v>
      </c>
      <c r="S95" s="33" t="s">
        <v>176</v>
      </c>
      <c r="T95" s="33" t="s">
        <v>176</v>
      </c>
      <c r="U95" s="33" t="s">
        <v>176</v>
      </c>
      <c r="V95" s="33" t="s">
        <v>176</v>
      </c>
      <c r="W95" s="33" t="s">
        <v>176</v>
      </c>
      <c r="X95" s="33" t="s">
        <v>176</v>
      </c>
      <c r="Y95" s="33" t="s">
        <v>176</v>
      </c>
      <c r="Z95" s="33">
        <v>5</v>
      </c>
      <c r="AA95" s="33" t="s">
        <v>2340</v>
      </c>
      <c r="AB95" s="33" t="s">
        <v>289</v>
      </c>
      <c r="AC95" s="33" t="s">
        <v>289</v>
      </c>
      <c r="AD95" s="33" t="s">
        <v>289</v>
      </c>
      <c r="AE95" s="33" t="s">
        <v>289</v>
      </c>
      <c r="AF95" s="33" t="s">
        <v>289</v>
      </c>
      <c r="AG95" s="33" t="s">
        <v>289</v>
      </c>
      <c r="AH95" s="33" t="s">
        <v>289</v>
      </c>
      <c r="AI95" s="33" t="s">
        <v>289</v>
      </c>
      <c r="AJ95" s="33" t="s">
        <v>289</v>
      </c>
      <c r="AK95" s="33" t="s">
        <v>289</v>
      </c>
      <c r="AL95" s="33" t="s">
        <v>289</v>
      </c>
      <c r="AM95" s="33" t="s">
        <v>289</v>
      </c>
      <c r="AN95" s="33" t="s">
        <v>289</v>
      </c>
      <c r="AO95" s="33" t="s">
        <v>289</v>
      </c>
      <c r="AP95" s="33" t="s">
        <v>289</v>
      </c>
      <c r="AQ95" s="33" t="s">
        <v>289</v>
      </c>
      <c r="AR95" s="33" t="s">
        <v>289</v>
      </c>
      <c r="AS95" s="33" t="s">
        <v>289</v>
      </c>
      <c r="AT95" s="33" t="s">
        <v>289</v>
      </c>
      <c r="AU95" s="33" t="s">
        <v>289</v>
      </c>
      <c r="AV95" s="33" t="s">
        <v>289</v>
      </c>
      <c r="AW95" s="33" t="s">
        <v>289</v>
      </c>
      <c r="AX95" s="33" t="s">
        <v>289</v>
      </c>
      <c r="AY95" s="33" t="s">
        <v>289</v>
      </c>
      <c r="AZ95" s="33" t="s">
        <v>289</v>
      </c>
      <c r="BA95" s="33" t="s">
        <v>289</v>
      </c>
      <c r="BB95" s="33" t="s">
        <v>289</v>
      </c>
      <c r="BC95" s="33" t="s">
        <v>289</v>
      </c>
      <c r="BD95" s="33" t="s">
        <v>289</v>
      </c>
      <c r="BE95" s="33" t="s">
        <v>289</v>
      </c>
      <c r="BF95" s="33" t="s">
        <v>289</v>
      </c>
      <c r="BG95" s="33" t="s">
        <v>289</v>
      </c>
      <c r="BH95" s="33" t="s">
        <v>289</v>
      </c>
      <c r="BI95" s="33" t="s">
        <v>289</v>
      </c>
      <c r="BJ95" s="33" t="s">
        <v>289</v>
      </c>
      <c r="BK95" s="33" t="s">
        <v>289</v>
      </c>
      <c r="BL95" s="33" t="s">
        <v>289</v>
      </c>
      <c r="BM95" s="33" t="s">
        <v>289</v>
      </c>
      <c r="BN95" s="33" t="s">
        <v>289</v>
      </c>
      <c r="BO95" s="33" t="s">
        <v>289</v>
      </c>
      <c r="BP95" s="33" t="s">
        <v>289</v>
      </c>
      <c r="BQ95" s="33" t="s">
        <v>289</v>
      </c>
      <c r="BR95" s="33" t="s">
        <v>289</v>
      </c>
      <c r="BS95" s="33" t="s">
        <v>289</v>
      </c>
      <c r="BT95" s="33" t="s">
        <v>289</v>
      </c>
      <c r="BU95" s="33" t="s">
        <v>289</v>
      </c>
      <c r="BV95" s="33" t="s">
        <v>289</v>
      </c>
      <c r="BW95" s="33"/>
      <c r="BX95" s="33"/>
      <c r="BY95" s="33" t="s">
        <v>289</v>
      </c>
      <c r="BZ95" s="33" t="s">
        <v>289</v>
      </c>
      <c r="CA95" s="33" t="s">
        <v>289</v>
      </c>
      <c r="CB95" s="33" t="s">
        <v>289</v>
      </c>
      <c r="CC95" s="33" t="s">
        <v>289</v>
      </c>
      <c r="CD95" s="33" t="s">
        <v>289</v>
      </c>
      <c r="CE95" s="33" t="s">
        <v>289</v>
      </c>
      <c r="CF95" s="33" t="s">
        <v>289</v>
      </c>
      <c r="CG95" s="33" t="s">
        <v>289</v>
      </c>
      <c r="CH95" s="33" t="s">
        <v>289</v>
      </c>
      <c r="CI95" s="33" t="s">
        <v>289</v>
      </c>
      <c r="CJ95" s="33" t="s">
        <v>289</v>
      </c>
      <c r="CK95" s="33" t="s">
        <v>289</v>
      </c>
      <c r="CL95" s="33" t="s">
        <v>289</v>
      </c>
      <c r="CM95" s="33" t="s">
        <v>289</v>
      </c>
      <c r="CN95" s="33" t="s">
        <v>289</v>
      </c>
      <c r="CO95" s="33" t="s">
        <v>289</v>
      </c>
      <c r="CP95" s="33" t="s">
        <v>289</v>
      </c>
      <c r="CQ95" s="33" t="s">
        <v>289</v>
      </c>
      <c r="CR95" s="33" t="s">
        <v>289</v>
      </c>
      <c r="CS95" s="33" t="s">
        <v>289</v>
      </c>
      <c r="CT95" s="33" t="s">
        <v>289</v>
      </c>
      <c r="CU95" s="33" t="s">
        <v>289</v>
      </c>
      <c r="CV95" s="33" t="s">
        <v>289</v>
      </c>
      <c r="CW95" s="33" t="s">
        <v>289</v>
      </c>
      <c r="CX95" s="33" t="s">
        <v>289</v>
      </c>
      <c r="CY95" s="33" t="s">
        <v>289</v>
      </c>
      <c r="CZ95" s="33" t="s">
        <v>289</v>
      </c>
      <c r="DA95" s="33" t="s">
        <v>289</v>
      </c>
      <c r="DB95" s="33" t="s">
        <v>289</v>
      </c>
      <c r="DC95" s="33" t="s">
        <v>289</v>
      </c>
      <c r="DD95" s="33"/>
      <c r="DE95" s="33"/>
      <c r="DF95" s="33" t="s">
        <v>289</v>
      </c>
      <c r="DG95" s="33" t="s">
        <v>289</v>
      </c>
      <c r="DH95" s="33" t="s">
        <v>289</v>
      </c>
      <c r="DI95" s="33" t="s">
        <v>289</v>
      </c>
      <c r="DJ95" s="33" t="s">
        <v>289</v>
      </c>
      <c r="DK95" s="33" t="s">
        <v>289</v>
      </c>
      <c r="DL95" s="33" t="s">
        <v>289</v>
      </c>
      <c r="DM95" s="33" t="s">
        <v>289</v>
      </c>
      <c r="DN95" s="33" t="s">
        <v>289</v>
      </c>
      <c r="DO95" s="33" t="s">
        <v>289</v>
      </c>
      <c r="DP95" s="33" t="s">
        <v>289</v>
      </c>
      <c r="DQ95" s="34" t="s">
        <v>289</v>
      </c>
      <c r="DR95" s="33" t="s">
        <v>289</v>
      </c>
      <c r="DS95" s="33" t="s">
        <v>289</v>
      </c>
      <c r="DT95" s="33" t="s">
        <v>289</v>
      </c>
      <c r="DU95" s="33" t="s">
        <v>289</v>
      </c>
      <c r="DV95" s="33" t="s">
        <v>2868</v>
      </c>
      <c r="DW95" s="33" t="s">
        <v>4104</v>
      </c>
      <c r="DX95" s="33" t="s">
        <v>112</v>
      </c>
      <c r="DY95" s="33" t="s">
        <v>140</v>
      </c>
      <c r="DZ95" s="33">
        <v>0</v>
      </c>
      <c r="EA95" s="33">
        <v>0</v>
      </c>
      <c r="EB95" s="33">
        <v>0</v>
      </c>
      <c r="EC95" s="33">
        <v>0</v>
      </c>
      <c r="ED95" s="33">
        <v>0</v>
      </c>
      <c r="EE95" s="33">
        <v>0</v>
      </c>
      <c r="EF95" s="33">
        <v>0</v>
      </c>
      <c r="EG95" s="33">
        <v>0</v>
      </c>
      <c r="EH95" s="33">
        <v>0</v>
      </c>
      <c r="EI95" s="33">
        <v>1</v>
      </c>
      <c r="EJ95" s="33" t="s">
        <v>289</v>
      </c>
      <c r="EK95" s="33" t="s">
        <v>289</v>
      </c>
      <c r="EL95" s="33" t="s">
        <v>2969</v>
      </c>
      <c r="EM95" s="33">
        <v>75</v>
      </c>
    </row>
    <row r="96" spans="1:143" x14ac:dyDescent="0.35">
      <c r="A96" s="33" t="s">
        <v>3034</v>
      </c>
      <c r="B96" s="33" t="s">
        <v>244</v>
      </c>
      <c r="C96" s="33" t="s">
        <v>247</v>
      </c>
      <c r="D96" s="33" t="s">
        <v>248</v>
      </c>
      <c r="E96" s="34" t="s">
        <v>248</v>
      </c>
      <c r="F96" s="34" t="s">
        <v>251</v>
      </c>
      <c r="G96" s="33" t="s">
        <v>2361</v>
      </c>
      <c r="H96" s="33">
        <v>11</v>
      </c>
      <c r="I96" s="33" t="s">
        <v>2452</v>
      </c>
      <c r="J96" s="33" t="s">
        <v>289</v>
      </c>
      <c r="K96" s="33" t="s">
        <v>289</v>
      </c>
      <c r="L96" s="33" t="s">
        <v>176</v>
      </c>
      <c r="M96" s="33" t="s">
        <v>176</v>
      </c>
      <c r="N96" s="33" t="s">
        <v>176</v>
      </c>
      <c r="O96" s="33" t="s">
        <v>176</v>
      </c>
      <c r="P96" s="33" t="s">
        <v>176</v>
      </c>
      <c r="Q96" s="33" t="s">
        <v>176</v>
      </c>
      <c r="R96" s="33" t="s">
        <v>176</v>
      </c>
      <c r="S96" s="33" t="s">
        <v>176</v>
      </c>
      <c r="T96" s="33" t="s">
        <v>176</v>
      </c>
      <c r="U96" s="33" t="s">
        <v>176</v>
      </c>
      <c r="V96" s="33" t="s">
        <v>176</v>
      </c>
      <c r="W96" s="33" t="s">
        <v>176</v>
      </c>
      <c r="X96" s="33" t="s">
        <v>176</v>
      </c>
      <c r="Y96" s="33" t="s">
        <v>176</v>
      </c>
      <c r="Z96" s="33">
        <v>50</v>
      </c>
      <c r="AA96" s="33" t="s">
        <v>2328</v>
      </c>
      <c r="AB96" s="33" t="s">
        <v>289</v>
      </c>
      <c r="AC96" s="33" t="s">
        <v>289</v>
      </c>
      <c r="AD96" s="33" t="s">
        <v>289</v>
      </c>
      <c r="AE96" s="33" t="s">
        <v>289</v>
      </c>
      <c r="AF96" s="33" t="s">
        <v>289</v>
      </c>
      <c r="AG96" s="33" t="s">
        <v>289</v>
      </c>
      <c r="AH96" s="33" t="s">
        <v>289</v>
      </c>
      <c r="AI96" s="33" t="s">
        <v>289</v>
      </c>
      <c r="AJ96" s="33" t="s">
        <v>289</v>
      </c>
      <c r="AK96" s="33" t="s">
        <v>289</v>
      </c>
      <c r="AL96" s="33" t="s">
        <v>289</v>
      </c>
      <c r="AM96" s="33" t="s">
        <v>289</v>
      </c>
      <c r="AN96" s="33" t="s">
        <v>289</v>
      </c>
      <c r="AO96" s="33" t="s">
        <v>289</v>
      </c>
      <c r="AP96" s="33" t="s">
        <v>289</v>
      </c>
      <c r="AQ96" s="33" t="s">
        <v>289</v>
      </c>
      <c r="AR96" s="33" t="s">
        <v>289</v>
      </c>
      <c r="AS96" s="33" t="s">
        <v>289</v>
      </c>
      <c r="AT96" s="33" t="s">
        <v>289</v>
      </c>
      <c r="AU96" s="33" t="s">
        <v>289</v>
      </c>
      <c r="AV96" s="33" t="s">
        <v>289</v>
      </c>
      <c r="AW96" s="33" t="s">
        <v>289</v>
      </c>
      <c r="AX96" s="33" t="s">
        <v>289</v>
      </c>
      <c r="AY96" s="33" t="s">
        <v>289</v>
      </c>
      <c r="AZ96" s="33" t="s">
        <v>289</v>
      </c>
      <c r="BA96" s="33" t="s">
        <v>289</v>
      </c>
      <c r="BB96" s="33" t="s">
        <v>289</v>
      </c>
      <c r="BC96" s="33" t="s">
        <v>289</v>
      </c>
      <c r="BD96" s="33" t="s">
        <v>289</v>
      </c>
      <c r="BE96" s="33" t="s">
        <v>289</v>
      </c>
      <c r="BF96" s="33" t="s">
        <v>289</v>
      </c>
      <c r="BG96" s="33" t="s">
        <v>289</v>
      </c>
      <c r="BH96" s="33" t="s">
        <v>289</v>
      </c>
      <c r="BI96" s="33" t="s">
        <v>289</v>
      </c>
      <c r="BJ96" s="33" t="s">
        <v>289</v>
      </c>
      <c r="BK96" s="33" t="s">
        <v>289</v>
      </c>
      <c r="BL96" s="33" t="s">
        <v>289</v>
      </c>
      <c r="BM96" s="33" t="s">
        <v>289</v>
      </c>
      <c r="BN96" s="33" t="s">
        <v>289</v>
      </c>
      <c r="BO96" s="33" t="s">
        <v>289</v>
      </c>
      <c r="BP96" s="33" t="s">
        <v>289</v>
      </c>
      <c r="BQ96" s="33" t="s">
        <v>289</v>
      </c>
      <c r="BR96" s="33" t="s">
        <v>289</v>
      </c>
      <c r="BS96" s="33" t="s">
        <v>289</v>
      </c>
      <c r="BT96" s="33" t="s">
        <v>289</v>
      </c>
      <c r="BU96" s="33" t="s">
        <v>289</v>
      </c>
      <c r="BV96" s="33" t="s">
        <v>289</v>
      </c>
      <c r="BW96" s="33"/>
      <c r="BX96" s="33"/>
      <c r="BY96" s="33" t="s">
        <v>289</v>
      </c>
      <c r="BZ96" s="33" t="s">
        <v>289</v>
      </c>
      <c r="CA96" s="33" t="s">
        <v>289</v>
      </c>
      <c r="CB96" s="33" t="s">
        <v>289</v>
      </c>
      <c r="CC96" s="33" t="s">
        <v>289</v>
      </c>
      <c r="CD96" s="33" t="s">
        <v>289</v>
      </c>
      <c r="CE96" s="33" t="s">
        <v>289</v>
      </c>
      <c r="CF96" s="33" t="s">
        <v>289</v>
      </c>
      <c r="CG96" s="33" t="s">
        <v>289</v>
      </c>
      <c r="CH96" s="33" t="s">
        <v>289</v>
      </c>
      <c r="CI96" s="33" t="s">
        <v>289</v>
      </c>
      <c r="CJ96" s="33" t="s">
        <v>289</v>
      </c>
      <c r="CK96" s="33" t="s">
        <v>289</v>
      </c>
      <c r="CL96" s="33" t="s">
        <v>289</v>
      </c>
      <c r="CM96" s="33" t="s">
        <v>289</v>
      </c>
      <c r="CN96" s="33" t="s">
        <v>289</v>
      </c>
      <c r="CO96" s="33" t="s">
        <v>289</v>
      </c>
      <c r="CP96" s="33" t="s">
        <v>289</v>
      </c>
      <c r="CQ96" s="33" t="s">
        <v>289</v>
      </c>
      <c r="CR96" s="33" t="s">
        <v>289</v>
      </c>
      <c r="CS96" s="33" t="s">
        <v>289</v>
      </c>
      <c r="CT96" s="33" t="s">
        <v>289</v>
      </c>
      <c r="CU96" s="33" t="s">
        <v>289</v>
      </c>
      <c r="CV96" s="33" t="s">
        <v>289</v>
      </c>
      <c r="CW96" s="33" t="s">
        <v>289</v>
      </c>
      <c r="CX96" s="33" t="s">
        <v>289</v>
      </c>
      <c r="CY96" s="33" t="s">
        <v>289</v>
      </c>
      <c r="CZ96" s="33" t="s">
        <v>289</v>
      </c>
      <c r="DA96" s="33" t="s">
        <v>289</v>
      </c>
      <c r="DB96" s="33" t="s">
        <v>289</v>
      </c>
      <c r="DC96" s="33" t="s">
        <v>289</v>
      </c>
      <c r="DD96" s="33"/>
      <c r="DE96" s="33"/>
      <c r="DF96" s="33" t="s">
        <v>289</v>
      </c>
      <c r="DG96" s="33" t="s">
        <v>289</v>
      </c>
      <c r="DH96" s="33" t="s">
        <v>289</v>
      </c>
      <c r="DI96" s="33" t="s">
        <v>289</v>
      </c>
      <c r="DJ96" s="33" t="s">
        <v>289</v>
      </c>
      <c r="DK96" s="33" t="s">
        <v>289</v>
      </c>
      <c r="DL96" s="33" t="s">
        <v>289</v>
      </c>
      <c r="DM96" s="33" t="s">
        <v>289</v>
      </c>
      <c r="DN96" s="33" t="s">
        <v>289</v>
      </c>
      <c r="DO96" s="33" t="s">
        <v>289</v>
      </c>
      <c r="DP96" s="33" t="s">
        <v>289</v>
      </c>
      <c r="DQ96" s="34" t="s">
        <v>289</v>
      </c>
      <c r="DR96" s="33" t="s">
        <v>289</v>
      </c>
      <c r="DS96" s="33" t="s">
        <v>289</v>
      </c>
      <c r="DT96" s="33" t="s">
        <v>289</v>
      </c>
      <c r="DU96" s="33" t="s">
        <v>289</v>
      </c>
      <c r="DV96" s="33" t="s">
        <v>2733</v>
      </c>
      <c r="DW96" s="33" t="s">
        <v>4099</v>
      </c>
      <c r="DX96" s="33" t="s">
        <v>112</v>
      </c>
      <c r="DY96" s="33" t="s">
        <v>3033</v>
      </c>
      <c r="DZ96" s="33">
        <v>0</v>
      </c>
      <c r="EA96" s="33">
        <v>1</v>
      </c>
      <c r="EB96" s="33">
        <v>0</v>
      </c>
      <c r="EC96" s="33">
        <v>0</v>
      </c>
      <c r="ED96" s="33">
        <v>0</v>
      </c>
      <c r="EE96" s="33">
        <v>1</v>
      </c>
      <c r="EF96" s="33">
        <v>0</v>
      </c>
      <c r="EG96" s="33">
        <v>0</v>
      </c>
      <c r="EH96" s="33">
        <v>0</v>
      </c>
      <c r="EI96" s="33">
        <v>0</v>
      </c>
      <c r="EJ96" s="33" t="s">
        <v>289</v>
      </c>
      <c r="EK96" s="33" t="s">
        <v>289</v>
      </c>
      <c r="EL96" s="33" t="s">
        <v>3034</v>
      </c>
      <c r="EM96" s="33">
        <v>76</v>
      </c>
    </row>
    <row r="97" spans="1:143" x14ac:dyDescent="0.35">
      <c r="A97" s="33" t="s">
        <v>3067</v>
      </c>
      <c r="B97" s="33" t="s">
        <v>244</v>
      </c>
      <c r="C97" s="33" t="s">
        <v>247</v>
      </c>
      <c r="D97" s="33" t="s">
        <v>248</v>
      </c>
      <c r="E97" s="34" t="s">
        <v>248</v>
      </c>
      <c r="F97" s="34" t="s">
        <v>251</v>
      </c>
      <c r="G97" s="33" t="s">
        <v>2361</v>
      </c>
      <c r="H97" s="33">
        <v>11</v>
      </c>
      <c r="I97" s="33" t="s">
        <v>2452</v>
      </c>
      <c r="J97" s="33" t="s">
        <v>289</v>
      </c>
      <c r="K97" s="33" t="s">
        <v>289</v>
      </c>
      <c r="L97" s="33" t="s">
        <v>176</v>
      </c>
      <c r="M97" s="33" t="s">
        <v>176</v>
      </c>
      <c r="N97" s="33" t="s">
        <v>176</v>
      </c>
      <c r="O97" s="33" t="s">
        <v>176</v>
      </c>
      <c r="P97" s="33" t="s">
        <v>176</v>
      </c>
      <c r="Q97" s="33" t="s">
        <v>176</v>
      </c>
      <c r="R97" s="33" t="s">
        <v>176</v>
      </c>
      <c r="S97" s="33" t="s">
        <v>176</v>
      </c>
      <c r="T97" s="33" t="s">
        <v>176</v>
      </c>
      <c r="U97" s="33" t="s">
        <v>176</v>
      </c>
      <c r="V97" s="33" t="s">
        <v>176</v>
      </c>
      <c r="W97" s="33" t="s">
        <v>176</v>
      </c>
      <c r="X97" s="33" t="s">
        <v>176</v>
      </c>
      <c r="Y97" s="33" t="s">
        <v>176</v>
      </c>
      <c r="Z97" s="33">
        <v>40</v>
      </c>
      <c r="AA97" s="33" t="s">
        <v>2328</v>
      </c>
      <c r="AB97" s="33" t="s">
        <v>289</v>
      </c>
      <c r="AC97" s="33" t="s">
        <v>289</v>
      </c>
      <c r="AD97" s="33" t="s">
        <v>289</v>
      </c>
      <c r="AE97" s="33" t="s">
        <v>289</v>
      </c>
      <c r="AF97" s="33" t="s">
        <v>289</v>
      </c>
      <c r="AG97" s="33" t="s">
        <v>289</v>
      </c>
      <c r="AH97" s="33" t="s">
        <v>289</v>
      </c>
      <c r="AI97" s="33" t="s">
        <v>289</v>
      </c>
      <c r="AJ97" s="33" t="s">
        <v>289</v>
      </c>
      <c r="AK97" s="33" t="s">
        <v>289</v>
      </c>
      <c r="AL97" s="33" t="s">
        <v>289</v>
      </c>
      <c r="AM97" s="33" t="s">
        <v>289</v>
      </c>
      <c r="AN97" s="33" t="s">
        <v>289</v>
      </c>
      <c r="AO97" s="33" t="s">
        <v>289</v>
      </c>
      <c r="AP97" s="33" t="s">
        <v>289</v>
      </c>
      <c r="AQ97" s="33" t="s">
        <v>289</v>
      </c>
      <c r="AR97" s="33" t="s">
        <v>289</v>
      </c>
      <c r="AS97" s="33" t="s">
        <v>289</v>
      </c>
      <c r="AT97" s="33" t="s">
        <v>289</v>
      </c>
      <c r="AU97" s="33" t="s">
        <v>289</v>
      </c>
      <c r="AV97" s="33" t="s">
        <v>289</v>
      </c>
      <c r="AW97" s="33" t="s">
        <v>289</v>
      </c>
      <c r="AX97" s="33" t="s">
        <v>289</v>
      </c>
      <c r="AY97" s="33" t="s">
        <v>289</v>
      </c>
      <c r="AZ97" s="33" t="s">
        <v>289</v>
      </c>
      <c r="BA97" s="33" t="s">
        <v>289</v>
      </c>
      <c r="BB97" s="33" t="s">
        <v>289</v>
      </c>
      <c r="BC97" s="33" t="s">
        <v>289</v>
      </c>
      <c r="BD97" s="33" t="s">
        <v>289</v>
      </c>
      <c r="BE97" s="33" t="s">
        <v>289</v>
      </c>
      <c r="BF97" s="33" t="s">
        <v>289</v>
      </c>
      <c r="BG97" s="33" t="s">
        <v>289</v>
      </c>
      <c r="BH97" s="33" t="s">
        <v>289</v>
      </c>
      <c r="BI97" s="33" t="s">
        <v>289</v>
      </c>
      <c r="BJ97" s="33" t="s">
        <v>289</v>
      </c>
      <c r="BK97" s="33" t="s">
        <v>289</v>
      </c>
      <c r="BL97" s="33" t="s">
        <v>289</v>
      </c>
      <c r="BM97" s="33" t="s">
        <v>289</v>
      </c>
      <c r="BN97" s="33" t="s">
        <v>289</v>
      </c>
      <c r="BO97" s="33" t="s">
        <v>289</v>
      </c>
      <c r="BP97" s="33" t="s">
        <v>289</v>
      </c>
      <c r="BQ97" s="33" t="s">
        <v>289</v>
      </c>
      <c r="BR97" s="33" t="s">
        <v>289</v>
      </c>
      <c r="BS97" s="33" t="s">
        <v>289</v>
      </c>
      <c r="BT97" s="33" t="s">
        <v>289</v>
      </c>
      <c r="BU97" s="33" t="s">
        <v>289</v>
      </c>
      <c r="BV97" s="33" t="s">
        <v>289</v>
      </c>
      <c r="BW97" s="33"/>
      <c r="BX97" s="33"/>
      <c r="BY97" s="33" t="s">
        <v>289</v>
      </c>
      <c r="BZ97" s="33" t="s">
        <v>289</v>
      </c>
      <c r="CA97" s="33" t="s">
        <v>289</v>
      </c>
      <c r="CB97" s="33" t="s">
        <v>289</v>
      </c>
      <c r="CC97" s="33" t="s">
        <v>289</v>
      </c>
      <c r="CD97" s="33" t="s">
        <v>289</v>
      </c>
      <c r="CE97" s="33" t="s">
        <v>289</v>
      </c>
      <c r="CF97" s="33" t="s">
        <v>289</v>
      </c>
      <c r="CG97" s="33" t="s">
        <v>289</v>
      </c>
      <c r="CH97" s="33" t="s">
        <v>289</v>
      </c>
      <c r="CI97" s="33" t="s">
        <v>289</v>
      </c>
      <c r="CJ97" s="33" t="s">
        <v>289</v>
      </c>
      <c r="CK97" s="33" t="s">
        <v>289</v>
      </c>
      <c r="CL97" s="33" t="s">
        <v>289</v>
      </c>
      <c r="CM97" s="33" t="s">
        <v>289</v>
      </c>
      <c r="CN97" s="33" t="s">
        <v>289</v>
      </c>
      <c r="CO97" s="33" t="s">
        <v>289</v>
      </c>
      <c r="CP97" s="33" t="s">
        <v>289</v>
      </c>
      <c r="CQ97" s="33" t="s">
        <v>289</v>
      </c>
      <c r="CR97" s="33" t="s">
        <v>289</v>
      </c>
      <c r="CS97" s="33" t="s">
        <v>289</v>
      </c>
      <c r="CT97" s="33" t="s">
        <v>289</v>
      </c>
      <c r="CU97" s="33" t="s">
        <v>289</v>
      </c>
      <c r="CV97" s="33" t="s">
        <v>289</v>
      </c>
      <c r="CW97" s="33" t="s">
        <v>289</v>
      </c>
      <c r="CX97" s="33" t="s">
        <v>289</v>
      </c>
      <c r="CY97" s="33" t="s">
        <v>289</v>
      </c>
      <c r="CZ97" s="33" t="s">
        <v>289</v>
      </c>
      <c r="DA97" s="33" t="s">
        <v>289</v>
      </c>
      <c r="DB97" s="33" t="s">
        <v>289</v>
      </c>
      <c r="DC97" s="33" t="s">
        <v>289</v>
      </c>
      <c r="DD97" s="33"/>
      <c r="DE97" s="33"/>
      <c r="DF97" s="33" t="s">
        <v>289</v>
      </c>
      <c r="DG97" s="33" t="s">
        <v>289</v>
      </c>
      <c r="DH97" s="33" t="s">
        <v>289</v>
      </c>
      <c r="DI97" s="33" t="s">
        <v>289</v>
      </c>
      <c r="DJ97" s="33" t="s">
        <v>289</v>
      </c>
      <c r="DK97" s="33" t="s">
        <v>289</v>
      </c>
      <c r="DL97" s="33" t="s">
        <v>289</v>
      </c>
      <c r="DM97" s="33" t="s">
        <v>289</v>
      </c>
      <c r="DN97" s="33" t="s">
        <v>289</v>
      </c>
      <c r="DO97" s="33" t="s">
        <v>289</v>
      </c>
      <c r="DP97" s="33" t="s">
        <v>289</v>
      </c>
      <c r="DQ97" s="34" t="s">
        <v>289</v>
      </c>
      <c r="DR97" s="33" t="s">
        <v>289</v>
      </c>
      <c r="DS97" s="33" t="s">
        <v>289</v>
      </c>
      <c r="DT97" s="33" t="s">
        <v>289</v>
      </c>
      <c r="DU97" s="33" t="s">
        <v>289</v>
      </c>
      <c r="DV97" s="33" t="s">
        <v>2733</v>
      </c>
      <c r="DW97" s="33" t="s">
        <v>4099</v>
      </c>
      <c r="DX97" s="33" t="s">
        <v>117</v>
      </c>
      <c r="DY97" s="33" t="s">
        <v>289</v>
      </c>
      <c r="DZ97" s="33" t="s">
        <v>289</v>
      </c>
      <c r="EA97" s="33" t="s">
        <v>289</v>
      </c>
      <c r="EB97" s="33" t="s">
        <v>289</v>
      </c>
      <c r="EC97" s="33" t="s">
        <v>289</v>
      </c>
      <c r="ED97" s="33" t="s">
        <v>289</v>
      </c>
      <c r="EE97" s="33" t="s">
        <v>289</v>
      </c>
      <c r="EF97" s="33" t="s">
        <v>289</v>
      </c>
      <c r="EG97" s="33" t="s">
        <v>289</v>
      </c>
      <c r="EH97" s="33" t="s">
        <v>289</v>
      </c>
      <c r="EI97" s="33" t="s">
        <v>289</v>
      </c>
      <c r="EJ97" s="33" t="s">
        <v>289</v>
      </c>
      <c r="EK97" s="33" t="s">
        <v>289</v>
      </c>
      <c r="EL97" s="33" t="s">
        <v>3067</v>
      </c>
      <c r="EM97" s="33">
        <v>71</v>
      </c>
    </row>
    <row r="98" spans="1:143" x14ac:dyDescent="0.35">
      <c r="A98" s="33" t="s">
        <v>2371</v>
      </c>
      <c r="B98" s="33" t="s">
        <v>198</v>
      </c>
      <c r="C98" s="33" t="s">
        <v>201</v>
      </c>
      <c r="D98" s="33" t="s">
        <v>202</v>
      </c>
      <c r="E98" s="34" t="s">
        <v>202</v>
      </c>
      <c r="F98" s="34" t="s">
        <v>204</v>
      </c>
      <c r="G98" s="33" t="s">
        <v>2326</v>
      </c>
      <c r="H98" s="33">
        <v>7</v>
      </c>
      <c r="I98" s="33" t="s">
        <v>2327</v>
      </c>
      <c r="J98" s="33">
        <v>1</v>
      </c>
      <c r="K98" s="33">
        <v>1</v>
      </c>
      <c r="L98" s="33">
        <v>105</v>
      </c>
      <c r="M98" s="33">
        <v>121.153846153846</v>
      </c>
      <c r="N98" s="33">
        <v>91.304347826086897</v>
      </c>
      <c r="O98" s="33">
        <v>96.551724137931004</v>
      </c>
      <c r="P98" s="33">
        <v>218.75</v>
      </c>
      <c r="Q98" s="33">
        <v>291.66666670000001</v>
      </c>
      <c r="R98" s="33">
        <v>600</v>
      </c>
      <c r="S98" s="33">
        <v>20</v>
      </c>
      <c r="T98" s="33">
        <v>20</v>
      </c>
      <c r="U98" s="33">
        <v>25</v>
      </c>
      <c r="V98" s="33">
        <v>50</v>
      </c>
      <c r="W98" s="33">
        <v>20</v>
      </c>
      <c r="X98" s="33">
        <v>75</v>
      </c>
      <c r="Y98" s="33" t="s">
        <v>176</v>
      </c>
      <c r="Z98" s="33" t="s">
        <v>176</v>
      </c>
      <c r="AA98" s="33" t="s">
        <v>2328</v>
      </c>
      <c r="AB98" s="33" t="s">
        <v>2329</v>
      </c>
      <c r="AC98" s="33">
        <v>1</v>
      </c>
      <c r="AD98" s="33">
        <v>0</v>
      </c>
      <c r="AE98" s="33">
        <v>0</v>
      </c>
      <c r="AF98" s="33">
        <v>0</v>
      </c>
      <c r="AG98" s="33">
        <v>0</v>
      </c>
      <c r="AH98" s="33">
        <v>0</v>
      </c>
      <c r="AI98" s="33">
        <v>0</v>
      </c>
      <c r="AJ98" s="33">
        <v>0</v>
      </c>
      <c r="AK98" s="33">
        <v>0</v>
      </c>
      <c r="AL98" s="33">
        <v>0</v>
      </c>
      <c r="AM98" s="33" t="s">
        <v>135</v>
      </c>
      <c r="AN98" s="33" t="s">
        <v>2331</v>
      </c>
      <c r="AO98" s="33" t="s">
        <v>117</v>
      </c>
      <c r="AP98" s="33" t="s">
        <v>289</v>
      </c>
      <c r="AQ98" s="33" t="s">
        <v>289</v>
      </c>
      <c r="AR98" s="33" t="s">
        <v>289</v>
      </c>
      <c r="AS98" s="33" t="s">
        <v>289</v>
      </c>
      <c r="AT98" s="33" t="s">
        <v>289</v>
      </c>
      <c r="AU98" s="33" t="s">
        <v>289</v>
      </c>
      <c r="AV98" s="33" t="s">
        <v>289</v>
      </c>
      <c r="AW98" s="33" t="s">
        <v>289</v>
      </c>
      <c r="AX98" s="33" t="s">
        <v>289</v>
      </c>
      <c r="AY98" s="33" t="s">
        <v>289</v>
      </c>
      <c r="AZ98" s="33" t="s">
        <v>289</v>
      </c>
      <c r="BA98" s="33" t="s">
        <v>289</v>
      </c>
      <c r="BB98" s="33" t="s">
        <v>289</v>
      </c>
      <c r="BC98" s="33" t="s">
        <v>289</v>
      </c>
      <c r="BD98" s="33" t="s">
        <v>289</v>
      </c>
      <c r="BE98" s="33" t="s">
        <v>289</v>
      </c>
      <c r="BF98" s="33" t="s">
        <v>289</v>
      </c>
      <c r="BG98" s="33" t="s">
        <v>289</v>
      </c>
      <c r="BH98" s="33" t="s">
        <v>289</v>
      </c>
      <c r="BI98" s="33" t="s">
        <v>289</v>
      </c>
      <c r="BJ98" s="33" t="s">
        <v>289</v>
      </c>
      <c r="BK98" s="33" t="s">
        <v>289</v>
      </c>
      <c r="BL98" s="33" t="s">
        <v>289</v>
      </c>
      <c r="BM98" s="33" t="s">
        <v>289</v>
      </c>
      <c r="BN98" s="33" t="s">
        <v>289</v>
      </c>
      <c r="BO98" s="33" t="s">
        <v>289</v>
      </c>
      <c r="BP98" s="33" t="s">
        <v>289</v>
      </c>
      <c r="BQ98" s="33" t="s">
        <v>289</v>
      </c>
      <c r="BR98" s="33" t="s">
        <v>112</v>
      </c>
      <c r="BS98" s="33" t="s">
        <v>201</v>
      </c>
      <c r="BT98" s="33" t="s">
        <v>202</v>
      </c>
      <c r="BU98" s="33" t="s">
        <v>112</v>
      </c>
      <c r="BV98" s="33" t="s">
        <v>117</v>
      </c>
      <c r="BW98" s="33" t="str">
        <f t="shared" ref="BW98:BW112" si="11">IF(BS98=C98,"Oui","Non")</f>
        <v>Oui</v>
      </c>
      <c r="BX98" s="33" t="str">
        <f t="shared" ref="BX98:BX112" si="12">IF(BT98=D98,"Oui","Non")</f>
        <v>Oui</v>
      </c>
      <c r="BY98" s="33" t="s">
        <v>117</v>
      </c>
      <c r="BZ98" s="33" t="s">
        <v>289</v>
      </c>
      <c r="CA98" s="33" t="s">
        <v>289</v>
      </c>
      <c r="CB98" s="33" t="s">
        <v>289</v>
      </c>
      <c r="CC98" s="33" t="s">
        <v>289</v>
      </c>
      <c r="CD98" s="33" t="s">
        <v>289</v>
      </c>
      <c r="CE98" s="33" t="s">
        <v>289</v>
      </c>
      <c r="CF98" s="33" t="s">
        <v>289</v>
      </c>
      <c r="CG98" s="33" t="s">
        <v>289</v>
      </c>
      <c r="CH98" s="33" t="s">
        <v>289</v>
      </c>
      <c r="CI98" s="33" t="s">
        <v>289</v>
      </c>
      <c r="CJ98" s="33" t="s">
        <v>289</v>
      </c>
      <c r="CK98" s="33" t="s">
        <v>289</v>
      </c>
      <c r="CL98" s="33" t="s">
        <v>289</v>
      </c>
      <c r="CM98" s="33" t="s">
        <v>289</v>
      </c>
      <c r="CN98" s="33" t="s">
        <v>289</v>
      </c>
      <c r="CO98" s="33" t="s">
        <v>289</v>
      </c>
      <c r="CP98" s="33" t="s">
        <v>289</v>
      </c>
      <c r="CQ98" s="33" t="s">
        <v>289</v>
      </c>
      <c r="CR98" s="33" t="s">
        <v>289</v>
      </c>
      <c r="CS98" s="33" t="s">
        <v>289</v>
      </c>
      <c r="CT98" s="33" t="s">
        <v>289</v>
      </c>
      <c r="CU98" s="33" t="s">
        <v>289</v>
      </c>
      <c r="CV98" s="33" t="s">
        <v>289</v>
      </c>
      <c r="CW98" s="33" t="s">
        <v>289</v>
      </c>
      <c r="CX98" s="33" t="s">
        <v>289</v>
      </c>
      <c r="CY98" s="33" t="s">
        <v>289</v>
      </c>
      <c r="CZ98" s="33" t="s">
        <v>289</v>
      </c>
      <c r="DA98" s="33" t="s">
        <v>112</v>
      </c>
      <c r="DB98" s="33" t="s">
        <v>201</v>
      </c>
      <c r="DC98" s="33" t="s">
        <v>202</v>
      </c>
      <c r="DD98" s="33" t="str">
        <f t="shared" ref="DD98:DE102" si="13">IF(DB98=C98,"Oui","Non")</f>
        <v>Oui</v>
      </c>
      <c r="DE98" s="33" t="str">
        <f t="shared" si="13"/>
        <v>Oui</v>
      </c>
      <c r="DF98" s="33" t="s">
        <v>112</v>
      </c>
      <c r="DG98" s="33" t="s">
        <v>117</v>
      </c>
      <c r="DH98" s="33" t="s">
        <v>112</v>
      </c>
      <c r="DI98" s="33" t="s">
        <v>112</v>
      </c>
      <c r="DJ98" s="33" t="s">
        <v>117</v>
      </c>
      <c r="DK98" s="33" t="s">
        <v>112</v>
      </c>
      <c r="DL98" s="33" t="s">
        <v>112</v>
      </c>
      <c r="DM98" s="33" t="s">
        <v>112</v>
      </c>
      <c r="DN98" s="33" t="s">
        <v>112</v>
      </c>
      <c r="DO98" s="33" t="s">
        <v>112</v>
      </c>
      <c r="DP98" s="33" t="s">
        <v>112</v>
      </c>
      <c r="DQ98" s="34" t="s">
        <v>112</v>
      </c>
      <c r="DR98" s="33" t="s">
        <v>112</v>
      </c>
      <c r="DS98" s="33" t="s">
        <v>112</v>
      </c>
      <c r="DT98" s="33" t="s">
        <v>112</v>
      </c>
      <c r="DU98" s="33" t="s">
        <v>112</v>
      </c>
      <c r="DV98" s="33" t="s">
        <v>289</v>
      </c>
      <c r="DW98" s="33"/>
      <c r="DX98" s="33" t="s">
        <v>289</v>
      </c>
      <c r="DY98" s="33" t="s">
        <v>289</v>
      </c>
      <c r="DZ98" s="33" t="s">
        <v>289</v>
      </c>
      <c r="EA98" s="33" t="s">
        <v>289</v>
      </c>
      <c r="EB98" s="33" t="s">
        <v>289</v>
      </c>
      <c r="EC98" s="33" t="s">
        <v>289</v>
      </c>
      <c r="ED98" s="33" t="s">
        <v>289</v>
      </c>
      <c r="EE98" s="33" t="s">
        <v>289</v>
      </c>
      <c r="EF98" s="33" t="s">
        <v>289</v>
      </c>
      <c r="EG98" s="33" t="s">
        <v>289</v>
      </c>
      <c r="EH98" s="33" t="s">
        <v>289</v>
      </c>
      <c r="EI98" s="33" t="s">
        <v>289</v>
      </c>
      <c r="EJ98" s="33" t="s">
        <v>289</v>
      </c>
      <c r="EK98" s="33" t="s">
        <v>289</v>
      </c>
      <c r="EL98" s="33" t="s">
        <v>2371</v>
      </c>
      <c r="EM98" s="33">
        <v>152</v>
      </c>
    </row>
    <row r="99" spans="1:143" x14ac:dyDescent="0.35">
      <c r="A99" s="33" t="s">
        <v>2532</v>
      </c>
      <c r="B99" s="33" t="s">
        <v>198</v>
      </c>
      <c r="C99" s="33" t="s">
        <v>201</v>
      </c>
      <c r="D99" s="33" t="s">
        <v>202</v>
      </c>
      <c r="E99" s="34" t="s">
        <v>202</v>
      </c>
      <c r="F99" s="34" t="s">
        <v>204</v>
      </c>
      <c r="G99" s="33" t="s">
        <v>2326</v>
      </c>
      <c r="H99" s="33">
        <v>7</v>
      </c>
      <c r="I99" s="33" t="s">
        <v>2327</v>
      </c>
      <c r="J99" s="33">
        <v>1</v>
      </c>
      <c r="K99" s="33">
        <v>1</v>
      </c>
      <c r="L99" s="33">
        <v>122.5</v>
      </c>
      <c r="M99" s="33">
        <v>121.153846153846</v>
      </c>
      <c r="N99" s="33">
        <v>76.086956521739097</v>
      </c>
      <c r="O99" s="33">
        <v>96.551724137931004</v>
      </c>
      <c r="P99" s="33">
        <v>291.666666666666</v>
      </c>
      <c r="Q99" s="33">
        <v>218.75</v>
      </c>
      <c r="R99" s="33">
        <v>550</v>
      </c>
      <c r="S99" s="33">
        <v>20</v>
      </c>
      <c r="T99" s="33">
        <v>15</v>
      </c>
      <c r="U99" s="33">
        <v>25</v>
      </c>
      <c r="V99" s="33">
        <v>101</v>
      </c>
      <c r="W99" s="33">
        <v>15</v>
      </c>
      <c r="X99" s="33">
        <v>75</v>
      </c>
      <c r="Y99" s="33" t="s">
        <v>176</v>
      </c>
      <c r="Z99" s="33" t="s">
        <v>176</v>
      </c>
      <c r="AA99" s="33" t="s">
        <v>2328</v>
      </c>
      <c r="AB99" s="33" t="s">
        <v>2350</v>
      </c>
      <c r="AC99" s="33">
        <v>1</v>
      </c>
      <c r="AD99" s="33">
        <v>0</v>
      </c>
      <c r="AE99" s="33">
        <v>0</v>
      </c>
      <c r="AF99" s="33">
        <v>0</v>
      </c>
      <c r="AG99" s="33">
        <v>0</v>
      </c>
      <c r="AH99" s="33">
        <v>0</v>
      </c>
      <c r="AI99" s="33">
        <v>0</v>
      </c>
      <c r="AJ99" s="33">
        <v>0</v>
      </c>
      <c r="AK99" s="33">
        <v>0</v>
      </c>
      <c r="AL99" s="33">
        <v>0</v>
      </c>
      <c r="AM99" s="33" t="s">
        <v>116</v>
      </c>
      <c r="AN99" s="33" t="s">
        <v>2331</v>
      </c>
      <c r="AO99" s="33" t="s">
        <v>112</v>
      </c>
      <c r="AP99" s="33" t="s">
        <v>2528</v>
      </c>
      <c r="AQ99" s="33">
        <v>1</v>
      </c>
      <c r="AR99" s="33">
        <v>0</v>
      </c>
      <c r="AS99" s="33">
        <v>0</v>
      </c>
      <c r="AT99" s="33">
        <v>0</v>
      </c>
      <c r="AU99" s="33">
        <v>0</v>
      </c>
      <c r="AV99" s="33">
        <v>0</v>
      </c>
      <c r="AW99" s="33">
        <v>0</v>
      </c>
      <c r="AX99" s="33">
        <v>0</v>
      </c>
      <c r="AY99" s="33">
        <v>0</v>
      </c>
      <c r="AZ99" s="33">
        <v>0</v>
      </c>
      <c r="BA99" s="33">
        <v>1</v>
      </c>
      <c r="BB99" s="33">
        <v>0</v>
      </c>
      <c r="BC99" s="33">
        <v>0</v>
      </c>
      <c r="BD99" s="33">
        <v>0</v>
      </c>
      <c r="BE99" s="33">
        <v>0</v>
      </c>
      <c r="BF99" s="33">
        <v>0</v>
      </c>
      <c r="BG99" s="33">
        <v>0</v>
      </c>
      <c r="BH99" s="33" t="s">
        <v>289</v>
      </c>
      <c r="BI99" s="33" t="s">
        <v>2529</v>
      </c>
      <c r="BJ99" s="33">
        <v>0</v>
      </c>
      <c r="BK99" s="33">
        <v>1</v>
      </c>
      <c r="BL99" s="33">
        <v>0</v>
      </c>
      <c r="BM99" s="33">
        <v>0</v>
      </c>
      <c r="BN99" s="33">
        <v>1</v>
      </c>
      <c r="BO99" s="33">
        <v>1</v>
      </c>
      <c r="BP99" s="33">
        <v>1</v>
      </c>
      <c r="BQ99" s="33">
        <v>0</v>
      </c>
      <c r="BR99" s="33" t="s">
        <v>112</v>
      </c>
      <c r="BS99" s="33" t="s">
        <v>201</v>
      </c>
      <c r="BT99" s="33" t="s">
        <v>202</v>
      </c>
      <c r="BU99" s="33" t="s">
        <v>117</v>
      </c>
      <c r="BV99" s="33" t="s">
        <v>117</v>
      </c>
      <c r="BW99" s="33" t="str">
        <f t="shared" si="11"/>
        <v>Oui</v>
      </c>
      <c r="BX99" s="33" t="str">
        <f t="shared" si="12"/>
        <v>Oui</v>
      </c>
      <c r="BY99" s="33" t="s">
        <v>112</v>
      </c>
      <c r="BZ99" s="33" t="s">
        <v>2528</v>
      </c>
      <c r="CA99" s="33">
        <v>1</v>
      </c>
      <c r="CB99" s="33">
        <v>0</v>
      </c>
      <c r="CC99" s="33">
        <v>0</v>
      </c>
      <c r="CD99" s="33">
        <v>0</v>
      </c>
      <c r="CE99" s="33">
        <v>0</v>
      </c>
      <c r="CF99" s="33">
        <v>0</v>
      </c>
      <c r="CG99" s="33">
        <v>0</v>
      </c>
      <c r="CH99" s="33">
        <v>0</v>
      </c>
      <c r="CI99" s="33">
        <v>0</v>
      </c>
      <c r="CJ99" s="33">
        <v>1</v>
      </c>
      <c r="CK99" s="33">
        <v>0</v>
      </c>
      <c r="CL99" s="33">
        <v>0</v>
      </c>
      <c r="CM99" s="33">
        <v>0</v>
      </c>
      <c r="CN99" s="33">
        <v>0</v>
      </c>
      <c r="CO99" s="33">
        <v>0</v>
      </c>
      <c r="CP99" s="33">
        <v>0</v>
      </c>
      <c r="CQ99" s="33" t="s">
        <v>289</v>
      </c>
      <c r="CR99" s="33" t="s">
        <v>2530</v>
      </c>
      <c r="CS99" s="33">
        <v>0</v>
      </c>
      <c r="CT99" s="33">
        <v>0</v>
      </c>
      <c r="CU99" s="33">
        <v>1</v>
      </c>
      <c r="CV99" s="33">
        <v>0</v>
      </c>
      <c r="CW99" s="33">
        <v>1</v>
      </c>
      <c r="CX99" s="33">
        <v>1</v>
      </c>
      <c r="CY99" s="33">
        <v>1</v>
      </c>
      <c r="CZ99" s="33">
        <v>0</v>
      </c>
      <c r="DA99" s="33" t="s">
        <v>112</v>
      </c>
      <c r="DB99" s="33" t="s">
        <v>201</v>
      </c>
      <c r="DC99" s="33" t="s">
        <v>202</v>
      </c>
      <c r="DD99" s="33" t="str">
        <f t="shared" si="13"/>
        <v>Oui</v>
      </c>
      <c r="DE99" s="33" t="str">
        <f t="shared" si="13"/>
        <v>Oui</v>
      </c>
      <c r="DF99" s="33" t="s">
        <v>112</v>
      </c>
      <c r="DG99" s="33" t="s">
        <v>117</v>
      </c>
      <c r="DH99" s="33" t="s">
        <v>112</v>
      </c>
      <c r="DI99" s="33" t="s">
        <v>112</v>
      </c>
      <c r="DJ99" s="33" t="s">
        <v>112</v>
      </c>
      <c r="DK99" s="33" t="s">
        <v>112</v>
      </c>
      <c r="DL99" s="33" t="s">
        <v>112</v>
      </c>
      <c r="DM99" s="33" t="s">
        <v>117</v>
      </c>
      <c r="DN99" s="33" t="s">
        <v>112</v>
      </c>
      <c r="DO99" s="33" t="s">
        <v>112</v>
      </c>
      <c r="DP99" s="33" t="s">
        <v>112</v>
      </c>
      <c r="DQ99" s="34" t="s">
        <v>112</v>
      </c>
      <c r="DR99" s="33" t="s">
        <v>112</v>
      </c>
      <c r="DS99" s="33" t="s">
        <v>112</v>
      </c>
      <c r="DT99" s="33" t="s">
        <v>112</v>
      </c>
      <c r="DU99" s="33" t="s">
        <v>112</v>
      </c>
      <c r="DV99" s="33" t="s">
        <v>289</v>
      </c>
      <c r="DW99" s="33"/>
      <c r="DX99" s="33" t="s">
        <v>289</v>
      </c>
      <c r="DY99" s="33" t="s">
        <v>289</v>
      </c>
      <c r="DZ99" s="33" t="s">
        <v>289</v>
      </c>
      <c r="EA99" s="33" t="s">
        <v>289</v>
      </c>
      <c r="EB99" s="33" t="s">
        <v>289</v>
      </c>
      <c r="EC99" s="33" t="s">
        <v>289</v>
      </c>
      <c r="ED99" s="33" t="s">
        <v>289</v>
      </c>
      <c r="EE99" s="33" t="s">
        <v>289</v>
      </c>
      <c r="EF99" s="33" t="s">
        <v>289</v>
      </c>
      <c r="EG99" s="33" t="s">
        <v>289</v>
      </c>
      <c r="EH99" s="33" t="s">
        <v>289</v>
      </c>
      <c r="EI99" s="33" t="s">
        <v>289</v>
      </c>
      <c r="EJ99" s="33" t="s">
        <v>289</v>
      </c>
      <c r="EK99" s="33" t="s">
        <v>2531</v>
      </c>
      <c r="EL99" s="33" t="s">
        <v>2532</v>
      </c>
      <c r="EM99" s="33">
        <v>144</v>
      </c>
    </row>
    <row r="100" spans="1:143" x14ac:dyDescent="0.35">
      <c r="A100" s="33" t="s">
        <v>2538</v>
      </c>
      <c r="B100" s="33" t="s">
        <v>198</v>
      </c>
      <c r="C100" s="33" t="s">
        <v>201</v>
      </c>
      <c r="D100" s="33" t="s">
        <v>202</v>
      </c>
      <c r="E100" s="34" t="s">
        <v>202</v>
      </c>
      <c r="F100" s="34" t="s">
        <v>204</v>
      </c>
      <c r="G100" s="33" t="s">
        <v>2326</v>
      </c>
      <c r="H100" s="33">
        <v>7</v>
      </c>
      <c r="I100" s="33" t="s">
        <v>2327</v>
      </c>
      <c r="J100" s="33">
        <v>1</v>
      </c>
      <c r="K100" s="33">
        <v>1</v>
      </c>
      <c r="L100" s="33">
        <v>105</v>
      </c>
      <c r="M100" s="33">
        <v>121.153846153846</v>
      </c>
      <c r="N100" s="33">
        <v>91.304347826086897</v>
      </c>
      <c r="O100" s="33">
        <v>96.551724137931004</v>
      </c>
      <c r="P100" s="33">
        <v>291.666666666666</v>
      </c>
      <c r="Q100" s="33">
        <v>291.66666670000001</v>
      </c>
      <c r="R100" s="33">
        <v>600</v>
      </c>
      <c r="S100" s="33">
        <v>20</v>
      </c>
      <c r="T100" s="33">
        <v>25</v>
      </c>
      <c r="U100" s="33">
        <v>25</v>
      </c>
      <c r="V100" s="33">
        <v>101</v>
      </c>
      <c r="W100" s="33">
        <v>25</v>
      </c>
      <c r="X100" s="33">
        <v>75</v>
      </c>
      <c r="Y100" s="33" t="s">
        <v>176</v>
      </c>
      <c r="Z100" s="33" t="s">
        <v>176</v>
      </c>
      <c r="AA100" s="33" t="s">
        <v>2328</v>
      </c>
      <c r="AB100" s="33" t="s">
        <v>2350</v>
      </c>
      <c r="AC100" s="33">
        <v>1</v>
      </c>
      <c r="AD100" s="33">
        <v>0</v>
      </c>
      <c r="AE100" s="33">
        <v>0</v>
      </c>
      <c r="AF100" s="33">
        <v>0</v>
      </c>
      <c r="AG100" s="33">
        <v>0</v>
      </c>
      <c r="AH100" s="33">
        <v>0</v>
      </c>
      <c r="AI100" s="33">
        <v>0</v>
      </c>
      <c r="AJ100" s="33">
        <v>0</v>
      </c>
      <c r="AK100" s="33">
        <v>0</v>
      </c>
      <c r="AL100" s="33">
        <v>0</v>
      </c>
      <c r="AM100" s="33" t="s">
        <v>135</v>
      </c>
      <c r="AN100" s="33" t="s">
        <v>2331</v>
      </c>
      <c r="AO100" s="33" t="s">
        <v>117</v>
      </c>
      <c r="AP100" s="33" t="s">
        <v>289</v>
      </c>
      <c r="AQ100" s="33" t="s">
        <v>289</v>
      </c>
      <c r="AR100" s="33" t="s">
        <v>289</v>
      </c>
      <c r="AS100" s="33" t="s">
        <v>289</v>
      </c>
      <c r="AT100" s="33" t="s">
        <v>289</v>
      </c>
      <c r="AU100" s="33" t="s">
        <v>289</v>
      </c>
      <c r="AV100" s="33" t="s">
        <v>289</v>
      </c>
      <c r="AW100" s="33" t="s">
        <v>289</v>
      </c>
      <c r="AX100" s="33" t="s">
        <v>289</v>
      </c>
      <c r="AY100" s="33" t="s">
        <v>289</v>
      </c>
      <c r="AZ100" s="33" t="s">
        <v>289</v>
      </c>
      <c r="BA100" s="33" t="s">
        <v>289</v>
      </c>
      <c r="BB100" s="33" t="s">
        <v>289</v>
      </c>
      <c r="BC100" s="33" t="s">
        <v>289</v>
      </c>
      <c r="BD100" s="33" t="s">
        <v>289</v>
      </c>
      <c r="BE100" s="33" t="s">
        <v>289</v>
      </c>
      <c r="BF100" s="33" t="s">
        <v>289</v>
      </c>
      <c r="BG100" s="33" t="s">
        <v>289</v>
      </c>
      <c r="BH100" s="33" t="s">
        <v>289</v>
      </c>
      <c r="BI100" s="33" t="s">
        <v>289</v>
      </c>
      <c r="BJ100" s="33" t="s">
        <v>289</v>
      </c>
      <c r="BK100" s="33" t="s">
        <v>289</v>
      </c>
      <c r="BL100" s="33" t="s">
        <v>289</v>
      </c>
      <c r="BM100" s="33" t="s">
        <v>289</v>
      </c>
      <c r="BN100" s="33" t="s">
        <v>289</v>
      </c>
      <c r="BO100" s="33" t="s">
        <v>289</v>
      </c>
      <c r="BP100" s="33" t="s">
        <v>289</v>
      </c>
      <c r="BQ100" s="33" t="s">
        <v>289</v>
      </c>
      <c r="BR100" s="33" t="s">
        <v>112</v>
      </c>
      <c r="BS100" s="33" t="s">
        <v>201</v>
      </c>
      <c r="BT100" s="33" t="s">
        <v>202</v>
      </c>
      <c r="BU100" s="33" t="s">
        <v>112</v>
      </c>
      <c r="BV100" s="33" t="s">
        <v>117</v>
      </c>
      <c r="BW100" s="33" t="str">
        <f t="shared" si="11"/>
        <v>Oui</v>
      </c>
      <c r="BX100" s="33" t="str">
        <f t="shared" si="12"/>
        <v>Oui</v>
      </c>
      <c r="BY100" s="33" t="s">
        <v>117</v>
      </c>
      <c r="BZ100" s="33" t="s">
        <v>289</v>
      </c>
      <c r="CA100" s="33" t="s">
        <v>289</v>
      </c>
      <c r="CB100" s="33" t="s">
        <v>289</v>
      </c>
      <c r="CC100" s="33" t="s">
        <v>289</v>
      </c>
      <c r="CD100" s="33" t="s">
        <v>289</v>
      </c>
      <c r="CE100" s="33" t="s">
        <v>289</v>
      </c>
      <c r="CF100" s="33" t="s">
        <v>289</v>
      </c>
      <c r="CG100" s="33" t="s">
        <v>289</v>
      </c>
      <c r="CH100" s="33" t="s">
        <v>289</v>
      </c>
      <c r="CI100" s="33" t="s">
        <v>289</v>
      </c>
      <c r="CJ100" s="33" t="s">
        <v>289</v>
      </c>
      <c r="CK100" s="33" t="s">
        <v>289</v>
      </c>
      <c r="CL100" s="33" t="s">
        <v>289</v>
      </c>
      <c r="CM100" s="33" t="s">
        <v>289</v>
      </c>
      <c r="CN100" s="33" t="s">
        <v>289</v>
      </c>
      <c r="CO100" s="33" t="s">
        <v>289</v>
      </c>
      <c r="CP100" s="33" t="s">
        <v>289</v>
      </c>
      <c r="CQ100" s="33" t="s">
        <v>289</v>
      </c>
      <c r="CR100" s="33" t="s">
        <v>289</v>
      </c>
      <c r="CS100" s="33" t="s">
        <v>289</v>
      </c>
      <c r="CT100" s="33" t="s">
        <v>289</v>
      </c>
      <c r="CU100" s="33" t="s">
        <v>289</v>
      </c>
      <c r="CV100" s="33" t="s">
        <v>289</v>
      </c>
      <c r="CW100" s="33" t="s">
        <v>289</v>
      </c>
      <c r="CX100" s="33" t="s">
        <v>289</v>
      </c>
      <c r="CY100" s="33" t="s">
        <v>289</v>
      </c>
      <c r="CZ100" s="33" t="s">
        <v>289</v>
      </c>
      <c r="DA100" s="33" t="s">
        <v>112</v>
      </c>
      <c r="DB100" s="33" t="s">
        <v>201</v>
      </c>
      <c r="DC100" s="33" t="s">
        <v>202</v>
      </c>
      <c r="DD100" s="33" t="str">
        <f t="shared" si="13"/>
        <v>Oui</v>
      </c>
      <c r="DE100" s="33" t="str">
        <f t="shared" si="13"/>
        <v>Oui</v>
      </c>
      <c r="DF100" s="33" t="s">
        <v>112</v>
      </c>
      <c r="DG100" s="33" t="s">
        <v>117</v>
      </c>
      <c r="DH100" s="33" t="s">
        <v>112</v>
      </c>
      <c r="DI100" s="33" t="s">
        <v>112</v>
      </c>
      <c r="DJ100" s="33" t="s">
        <v>117</v>
      </c>
      <c r="DK100" s="33" t="s">
        <v>112</v>
      </c>
      <c r="DL100" s="33" t="s">
        <v>117</v>
      </c>
      <c r="DM100" s="33" t="s">
        <v>112</v>
      </c>
      <c r="DN100" s="33" t="s">
        <v>112</v>
      </c>
      <c r="DO100" s="33" t="s">
        <v>112</v>
      </c>
      <c r="DP100" s="33" t="s">
        <v>112</v>
      </c>
      <c r="DQ100" s="34" t="s">
        <v>112</v>
      </c>
      <c r="DR100" s="33" t="s">
        <v>112</v>
      </c>
      <c r="DS100" s="33" t="s">
        <v>112</v>
      </c>
      <c r="DT100" s="33" t="s">
        <v>112</v>
      </c>
      <c r="DU100" s="33" t="s">
        <v>112</v>
      </c>
      <c r="DV100" s="33" t="s">
        <v>289</v>
      </c>
      <c r="DW100" s="33"/>
      <c r="DX100" s="33" t="s">
        <v>289</v>
      </c>
      <c r="DY100" s="33" t="s">
        <v>289</v>
      </c>
      <c r="DZ100" s="33" t="s">
        <v>289</v>
      </c>
      <c r="EA100" s="33" t="s">
        <v>289</v>
      </c>
      <c r="EB100" s="33" t="s">
        <v>289</v>
      </c>
      <c r="EC100" s="33" t="s">
        <v>289</v>
      </c>
      <c r="ED100" s="33" t="s">
        <v>289</v>
      </c>
      <c r="EE100" s="33" t="s">
        <v>289</v>
      </c>
      <c r="EF100" s="33" t="s">
        <v>289</v>
      </c>
      <c r="EG100" s="33" t="s">
        <v>289</v>
      </c>
      <c r="EH100" s="33" t="s">
        <v>289</v>
      </c>
      <c r="EI100" s="33" t="s">
        <v>289</v>
      </c>
      <c r="EJ100" s="33" t="s">
        <v>289</v>
      </c>
      <c r="EK100" s="33" t="s">
        <v>2537</v>
      </c>
      <c r="EL100" s="33" t="s">
        <v>2538</v>
      </c>
      <c r="EM100" s="33">
        <v>149</v>
      </c>
    </row>
    <row r="101" spans="1:143" x14ac:dyDescent="0.35">
      <c r="A101" s="33" t="s">
        <v>2578</v>
      </c>
      <c r="B101" s="33" t="s">
        <v>198</v>
      </c>
      <c r="C101" s="33" t="s">
        <v>201</v>
      </c>
      <c r="D101" s="33" t="s">
        <v>202</v>
      </c>
      <c r="E101" s="34" t="s">
        <v>202</v>
      </c>
      <c r="F101" s="34" t="s">
        <v>204</v>
      </c>
      <c r="G101" s="33" t="s">
        <v>2326</v>
      </c>
      <c r="H101" s="33">
        <v>7</v>
      </c>
      <c r="I101" s="33" t="s">
        <v>2327</v>
      </c>
      <c r="J101" s="33">
        <v>1</v>
      </c>
      <c r="K101" s="33">
        <v>1</v>
      </c>
      <c r="L101" s="33">
        <v>105</v>
      </c>
      <c r="M101" s="33">
        <v>121.153846153846</v>
      </c>
      <c r="N101" s="33">
        <v>91.304347826086897</v>
      </c>
      <c r="O101" s="33">
        <v>96.551724137931004</v>
      </c>
      <c r="P101" s="33">
        <v>218.75</v>
      </c>
      <c r="Q101" s="33">
        <v>291.66666670000001</v>
      </c>
      <c r="R101" s="33">
        <v>600</v>
      </c>
      <c r="S101" s="33">
        <v>25</v>
      </c>
      <c r="T101" s="33">
        <v>25</v>
      </c>
      <c r="U101" s="33">
        <v>25</v>
      </c>
      <c r="V101" s="33">
        <v>92.470277410832196</v>
      </c>
      <c r="W101" s="33">
        <v>25</v>
      </c>
      <c r="X101" s="33">
        <v>75</v>
      </c>
      <c r="Y101" s="33" t="s">
        <v>176</v>
      </c>
      <c r="Z101" s="33" t="s">
        <v>176</v>
      </c>
      <c r="AA101" s="33" t="s">
        <v>2328</v>
      </c>
      <c r="AB101" s="33" t="s">
        <v>2350</v>
      </c>
      <c r="AC101" s="33">
        <v>1</v>
      </c>
      <c r="AD101" s="33">
        <v>0</v>
      </c>
      <c r="AE101" s="33">
        <v>0</v>
      </c>
      <c r="AF101" s="33">
        <v>0</v>
      </c>
      <c r="AG101" s="33">
        <v>0</v>
      </c>
      <c r="AH101" s="33">
        <v>0</v>
      </c>
      <c r="AI101" s="33">
        <v>0</v>
      </c>
      <c r="AJ101" s="33">
        <v>0</v>
      </c>
      <c r="AK101" s="33">
        <v>0</v>
      </c>
      <c r="AL101" s="33">
        <v>0</v>
      </c>
      <c r="AM101" s="33" t="s">
        <v>116</v>
      </c>
      <c r="AN101" s="33" t="s">
        <v>2331</v>
      </c>
      <c r="AO101" s="33" t="s">
        <v>112</v>
      </c>
      <c r="AP101" s="33" t="s">
        <v>2528</v>
      </c>
      <c r="AQ101" s="33">
        <v>1</v>
      </c>
      <c r="AR101" s="33">
        <v>0</v>
      </c>
      <c r="AS101" s="33">
        <v>0</v>
      </c>
      <c r="AT101" s="33">
        <v>0</v>
      </c>
      <c r="AU101" s="33">
        <v>0</v>
      </c>
      <c r="AV101" s="33">
        <v>0</v>
      </c>
      <c r="AW101" s="33">
        <v>0</v>
      </c>
      <c r="AX101" s="33">
        <v>0</v>
      </c>
      <c r="AY101" s="33">
        <v>0</v>
      </c>
      <c r="AZ101" s="33">
        <v>0</v>
      </c>
      <c r="BA101" s="33">
        <v>1</v>
      </c>
      <c r="BB101" s="33">
        <v>0</v>
      </c>
      <c r="BC101" s="33">
        <v>0</v>
      </c>
      <c r="BD101" s="33">
        <v>0</v>
      </c>
      <c r="BE101" s="33">
        <v>0</v>
      </c>
      <c r="BF101" s="33">
        <v>0</v>
      </c>
      <c r="BG101" s="33">
        <v>0</v>
      </c>
      <c r="BH101" s="33" t="s">
        <v>289</v>
      </c>
      <c r="BI101" s="33" t="s">
        <v>2529</v>
      </c>
      <c r="BJ101" s="33">
        <v>0</v>
      </c>
      <c r="BK101" s="33">
        <v>1</v>
      </c>
      <c r="BL101" s="33">
        <v>0</v>
      </c>
      <c r="BM101" s="33">
        <v>0</v>
      </c>
      <c r="BN101" s="33">
        <v>1</v>
      </c>
      <c r="BO101" s="33">
        <v>1</v>
      </c>
      <c r="BP101" s="33">
        <v>1</v>
      </c>
      <c r="BQ101" s="33">
        <v>0</v>
      </c>
      <c r="BR101" s="33" t="s">
        <v>112</v>
      </c>
      <c r="BS101" s="33" t="s">
        <v>201</v>
      </c>
      <c r="BT101" s="33" t="s">
        <v>202</v>
      </c>
      <c r="BU101" s="33" t="s">
        <v>112</v>
      </c>
      <c r="BV101" s="33" t="s">
        <v>117</v>
      </c>
      <c r="BW101" s="33" t="str">
        <f t="shared" si="11"/>
        <v>Oui</v>
      </c>
      <c r="BX101" s="33" t="str">
        <f t="shared" si="12"/>
        <v>Oui</v>
      </c>
      <c r="BY101" s="33" t="s">
        <v>112</v>
      </c>
      <c r="BZ101" s="33" t="s">
        <v>2528</v>
      </c>
      <c r="CA101" s="33">
        <v>1</v>
      </c>
      <c r="CB101" s="33">
        <v>0</v>
      </c>
      <c r="CC101" s="33">
        <v>0</v>
      </c>
      <c r="CD101" s="33">
        <v>0</v>
      </c>
      <c r="CE101" s="33">
        <v>0</v>
      </c>
      <c r="CF101" s="33">
        <v>0</v>
      </c>
      <c r="CG101" s="33">
        <v>0</v>
      </c>
      <c r="CH101" s="33">
        <v>0</v>
      </c>
      <c r="CI101" s="33">
        <v>0</v>
      </c>
      <c r="CJ101" s="33">
        <v>1</v>
      </c>
      <c r="CK101" s="33">
        <v>0</v>
      </c>
      <c r="CL101" s="33">
        <v>0</v>
      </c>
      <c r="CM101" s="33">
        <v>0</v>
      </c>
      <c r="CN101" s="33">
        <v>0</v>
      </c>
      <c r="CO101" s="33">
        <v>0</v>
      </c>
      <c r="CP101" s="33">
        <v>0</v>
      </c>
      <c r="CQ101" s="33" t="s">
        <v>289</v>
      </c>
      <c r="CR101" s="33" t="s">
        <v>2577</v>
      </c>
      <c r="CS101" s="33">
        <v>1</v>
      </c>
      <c r="CT101" s="33">
        <v>0</v>
      </c>
      <c r="CU101" s="33">
        <v>1</v>
      </c>
      <c r="CV101" s="33">
        <v>0</v>
      </c>
      <c r="CW101" s="33">
        <v>0</v>
      </c>
      <c r="CX101" s="33">
        <v>1</v>
      </c>
      <c r="CY101" s="33">
        <v>1</v>
      </c>
      <c r="CZ101" s="33">
        <v>0</v>
      </c>
      <c r="DA101" s="33" t="s">
        <v>112</v>
      </c>
      <c r="DB101" s="33" t="s">
        <v>201</v>
      </c>
      <c r="DC101" s="33" t="s">
        <v>202</v>
      </c>
      <c r="DD101" s="33" t="str">
        <f t="shared" si="13"/>
        <v>Oui</v>
      </c>
      <c r="DE101" s="33" t="str">
        <f t="shared" si="13"/>
        <v>Oui</v>
      </c>
      <c r="DF101" s="33" t="s">
        <v>112</v>
      </c>
      <c r="DG101" s="33" t="s">
        <v>117</v>
      </c>
      <c r="DH101" s="33" t="s">
        <v>112</v>
      </c>
      <c r="DI101" s="33" t="s">
        <v>112</v>
      </c>
      <c r="DJ101" s="33" t="s">
        <v>112</v>
      </c>
      <c r="DK101" s="33" t="s">
        <v>112</v>
      </c>
      <c r="DL101" s="33" t="s">
        <v>112</v>
      </c>
      <c r="DM101" s="33" t="s">
        <v>112</v>
      </c>
      <c r="DN101" s="33" t="s">
        <v>112</v>
      </c>
      <c r="DO101" s="33" t="s">
        <v>112</v>
      </c>
      <c r="DP101" s="33" t="s">
        <v>112</v>
      </c>
      <c r="DQ101" s="34" t="s">
        <v>112</v>
      </c>
      <c r="DR101" s="33" t="s">
        <v>112</v>
      </c>
      <c r="DS101" s="33" t="s">
        <v>112</v>
      </c>
      <c r="DT101" s="33" t="s">
        <v>112</v>
      </c>
      <c r="DU101" s="33" t="s">
        <v>112</v>
      </c>
      <c r="DV101" s="33" t="s">
        <v>289</v>
      </c>
      <c r="DW101" s="33"/>
      <c r="DX101" s="33" t="s">
        <v>289</v>
      </c>
      <c r="DY101" s="33" t="s">
        <v>289</v>
      </c>
      <c r="DZ101" s="33" t="s">
        <v>289</v>
      </c>
      <c r="EA101" s="33" t="s">
        <v>289</v>
      </c>
      <c r="EB101" s="33" t="s">
        <v>289</v>
      </c>
      <c r="EC101" s="33" t="s">
        <v>289</v>
      </c>
      <c r="ED101" s="33" t="s">
        <v>289</v>
      </c>
      <c r="EE101" s="33" t="s">
        <v>289</v>
      </c>
      <c r="EF101" s="33" t="s">
        <v>289</v>
      </c>
      <c r="EG101" s="33" t="s">
        <v>289</v>
      </c>
      <c r="EH101" s="33" t="s">
        <v>289</v>
      </c>
      <c r="EI101" s="33" t="s">
        <v>289</v>
      </c>
      <c r="EJ101" s="33" t="s">
        <v>289</v>
      </c>
      <c r="EK101" s="33" t="s">
        <v>289</v>
      </c>
      <c r="EL101" s="33" t="s">
        <v>2578</v>
      </c>
      <c r="EM101" s="33">
        <v>150</v>
      </c>
    </row>
    <row r="102" spans="1:143" x14ac:dyDescent="0.35">
      <c r="A102" s="33" t="s">
        <v>2644</v>
      </c>
      <c r="B102" s="33" t="s">
        <v>198</v>
      </c>
      <c r="C102" s="33" t="s">
        <v>201</v>
      </c>
      <c r="D102" s="33" t="s">
        <v>202</v>
      </c>
      <c r="E102" s="34" t="s">
        <v>202</v>
      </c>
      <c r="F102" s="34" t="s">
        <v>204</v>
      </c>
      <c r="G102" s="33" t="s">
        <v>2326</v>
      </c>
      <c r="H102" s="33">
        <v>7</v>
      </c>
      <c r="I102" s="33" t="s">
        <v>2327</v>
      </c>
      <c r="J102" s="33">
        <v>1</v>
      </c>
      <c r="K102" s="33">
        <v>1</v>
      </c>
      <c r="L102" s="33">
        <v>87.5</v>
      </c>
      <c r="M102" s="33">
        <v>94.230769230769198</v>
      </c>
      <c r="N102" s="33">
        <v>76.086956521739097</v>
      </c>
      <c r="O102" s="33">
        <v>96.551724137931004</v>
      </c>
      <c r="P102" s="33">
        <v>218.75</v>
      </c>
      <c r="Q102" s="33">
        <v>218.75</v>
      </c>
      <c r="R102" s="33" t="s">
        <v>176</v>
      </c>
      <c r="S102" s="33">
        <v>15</v>
      </c>
      <c r="T102" s="33">
        <v>15</v>
      </c>
      <c r="U102" s="33">
        <v>25</v>
      </c>
      <c r="V102" s="33">
        <v>101</v>
      </c>
      <c r="W102" s="33">
        <v>25</v>
      </c>
      <c r="X102" s="33">
        <v>75</v>
      </c>
      <c r="Y102" s="33" t="s">
        <v>176</v>
      </c>
      <c r="Z102" s="33" t="s">
        <v>176</v>
      </c>
      <c r="AA102" s="33" t="s">
        <v>2328</v>
      </c>
      <c r="AB102" s="33" t="s">
        <v>2329</v>
      </c>
      <c r="AC102" s="33">
        <v>1</v>
      </c>
      <c r="AD102" s="33">
        <v>0</v>
      </c>
      <c r="AE102" s="33">
        <v>0</v>
      </c>
      <c r="AF102" s="33">
        <v>0</v>
      </c>
      <c r="AG102" s="33">
        <v>0</v>
      </c>
      <c r="AH102" s="33">
        <v>0</v>
      </c>
      <c r="AI102" s="33">
        <v>0</v>
      </c>
      <c r="AJ102" s="33">
        <v>0</v>
      </c>
      <c r="AK102" s="33">
        <v>0</v>
      </c>
      <c r="AL102" s="33">
        <v>0</v>
      </c>
      <c r="AM102" s="33" t="s">
        <v>116</v>
      </c>
      <c r="AN102" s="33" t="s">
        <v>2331</v>
      </c>
      <c r="AO102" s="33" t="s">
        <v>117</v>
      </c>
      <c r="AP102" s="33" t="s">
        <v>289</v>
      </c>
      <c r="AQ102" s="33" t="s">
        <v>289</v>
      </c>
      <c r="AR102" s="33" t="s">
        <v>289</v>
      </c>
      <c r="AS102" s="33" t="s">
        <v>289</v>
      </c>
      <c r="AT102" s="33" t="s">
        <v>289</v>
      </c>
      <c r="AU102" s="33" t="s">
        <v>289</v>
      </c>
      <c r="AV102" s="33" t="s">
        <v>289</v>
      </c>
      <c r="AW102" s="33" t="s">
        <v>289</v>
      </c>
      <c r="AX102" s="33" t="s">
        <v>289</v>
      </c>
      <c r="AY102" s="33" t="s">
        <v>289</v>
      </c>
      <c r="AZ102" s="33" t="s">
        <v>289</v>
      </c>
      <c r="BA102" s="33" t="s">
        <v>289</v>
      </c>
      <c r="BB102" s="33" t="s">
        <v>289</v>
      </c>
      <c r="BC102" s="33" t="s">
        <v>289</v>
      </c>
      <c r="BD102" s="33" t="s">
        <v>289</v>
      </c>
      <c r="BE102" s="33" t="s">
        <v>289</v>
      </c>
      <c r="BF102" s="33" t="s">
        <v>289</v>
      </c>
      <c r="BG102" s="33" t="s">
        <v>289</v>
      </c>
      <c r="BH102" s="33" t="s">
        <v>289</v>
      </c>
      <c r="BI102" s="33" t="s">
        <v>289</v>
      </c>
      <c r="BJ102" s="33" t="s">
        <v>289</v>
      </c>
      <c r="BK102" s="33" t="s">
        <v>289</v>
      </c>
      <c r="BL102" s="33" t="s">
        <v>289</v>
      </c>
      <c r="BM102" s="33" t="s">
        <v>289</v>
      </c>
      <c r="BN102" s="33" t="s">
        <v>289</v>
      </c>
      <c r="BO102" s="33" t="s">
        <v>289</v>
      </c>
      <c r="BP102" s="33" t="s">
        <v>289</v>
      </c>
      <c r="BQ102" s="33" t="s">
        <v>289</v>
      </c>
      <c r="BR102" s="33" t="s">
        <v>112</v>
      </c>
      <c r="BS102" s="33" t="s">
        <v>201</v>
      </c>
      <c r="BT102" s="33" t="s">
        <v>202</v>
      </c>
      <c r="BU102" s="33" t="s">
        <v>112</v>
      </c>
      <c r="BV102" s="33" t="s">
        <v>117</v>
      </c>
      <c r="BW102" s="33" t="str">
        <f t="shared" si="11"/>
        <v>Oui</v>
      </c>
      <c r="BX102" s="33" t="str">
        <f t="shared" si="12"/>
        <v>Oui</v>
      </c>
      <c r="BY102" s="33" t="s">
        <v>117</v>
      </c>
      <c r="BZ102" s="33" t="s">
        <v>289</v>
      </c>
      <c r="CA102" s="33" t="s">
        <v>289</v>
      </c>
      <c r="CB102" s="33" t="s">
        <v>289</v>
      </c>
      <c r="CC102" s="33" t="s">
        <v>289</v>
      </c>
      <c r="CD102" s="33" t="s">
        <v>289</v>
      </c>
      <c r="CE102" s="33" t="s">
        <v>289</v>
      </c>
      <c r="CF102" s="33" t="s">
        <v>289</v>
      </c>
      <c r="CG102" s="33" t="s">
        <v>289</v>
      </c>
      <c r="CH102" s="33" t="s">
        <v>289</v>
      </c>
      <c r="CI102" s="33" t="s">
        <v>289</v>
      </c>
      <c r="CJ102" s="33" t="s">
        <v>289</v>
      </c>
      <c r="CK102" s="33" t="s">
        <v>289</v>
      </c>
      <c r="CL102" s="33" t="s">
        <v>289</v>
      </c>
      <c r="CM102" s="33" t="s">
        <v>289</v>
      </c>
      <c r="CN102" s="33" t="s">
        <v>289</v>
      </c>
      <c r="CO102" s="33" t="s">
        <v>289</v>
      </c>
      <c r="CP102" s="33" t="s">
        <v>289</v>
      </c>
      <c r="CQ102" s="33" t="s">
        <v>289</v>
      </c>
      <c r="CR102" s="33" t="s">
        <v>289</v>
      </c>
      <c r="CS102" s="33" t="s">
        <v>289</v>
      </c>
      <c r="CT102" s="33" t="s">
        <v>289</v>
      </c>
      <c r="CU102" s="33" t="s">
        <v>289</v>
      </c>
      <c r="CV102" s="33" t="s">
        <v>289</v>
      </c>
      <c r="CW102" s="33" t="s">
        <v>289</v>
      </c>
      <c r="CX102" s="33" t="s">
        <v>289</v>
      </c>
      <c r="CY102" s="33" t="s">
        <v>289</v>
      </c>
      <c r="CZ102" s="33" t="s">
        <v>289</v>
      </c>
      <c r="DA102" s="33" t="s">
        <v>112</v>
      </c>
      <c r="DB102" s="33" t="s">
        <v>201</v>
      </c>
      <c r="DC102" s="33" t="s">
        <v>202</v>
      </c>
      <c r="DD102" s="33" t="str">
        <f t="shared" si="13"/>
        <v>Oui</v>
      </c>
      <c r="DE102" s="33" t="str">
        <f t="shared" si="13"/>
        <v>Oui</v>
      </c>
      <c r="DF102" s="33" t="s">
        <v>112</v>
      </c>
      <c r="DG102" s="33" t="s">
        <v>117</v>
      </c>
      <c r="DH102" s="33" t="s">
        <v>112</v>
      </c>
      <c r="DI102" s="33" t="s">
        <v>112</v>
      </c>
      <c r="DJ102" s="33" t="s">
        <v>112</v>
      </c>
      <c r="DK102" s="33" t="s">
        <v>117</v>
      </c>
      <c r="DL102" s="33" t="s">
        <v>112</v>
      </c>
      <c r="DM102" s="33" t="s">
        <v>112</v>
      </c>
      <c r="DN102" s="33" t="s">
        <v>289</v>
      </c>
      <c r="DO102" s="33" t="s">
        <v>112</v>
      </c>
      <c r="DP102" s="33" t="s">
        <v>112</v>
      </c>
      <c r="DQ102" s="34" t="s">
        <v>112</v>
      </c>
      <c r="DR102" s="33" t="s">
        <v>112</v>
      </c>
      <c r="DS102" s="33" t="s">
        <v>112</v>
      </c>
      <c r="DT102" s="33" t="s">
        <v>112</v>
      </c>
      <c r="DU102" s="33" t="s">
        <v>112</v>
      </c>
      <c r="DV102" s="33" t="s">
        <v>289</v>
      </c>
      <c r="DW102" s="33"/>
      <c r="DX102" s="33" t="s">
        <v>289</v>
      </c>
      <c r="DY102" s="33" t="s">
        <v>289</v>
      </c>
      <c r="DZ102" s="33" t="s">
        <v>289</v>
      </c>
      <c r="EA102" s="33" t="s">
        <v>289</v>
      </c>
      <c r="EB102" s="33" t="s">
        <v>289</v>
      </c>
      <c r="EC102" s="33" t="s">
        <v>289</v>
      </c>
      <c r="ED102" s="33" t="s">
        <v>289</v>
      </c>
      <c r="EE102" s="33" t="s">
        <v>289</v>
      </c>
      <c r="EF102" s="33" t="s">
        <v>289</v>
      </c>
      <c r="EG102" s="33" t="s">
        <v>289</v>
      </c>
      <c r="EH102" s="33" t="s">
        <v>289</v>
      </c>
      <c r="EI102" s="33" t="s">
        <v>289</v>
      </c>
      <c r="EJ102" s="33" t="s">
        <v>289</v>
      </c>
      <c r="EK102" s="33" t="s">
        <v>2643</v>
      </c>
      <c r="EL102" s="33" t="s">
        <v>2644</v>
      </c>
      <c r="EM102" s="33">
        <v>151</v>
      </c>
    </row>
    <row r="103" spans="1:143" x14ac:dyDescent="0.35">
      <c r="A103" s="33" t="s">
        <v>2363</v>
      </c>
      <c r="B103" s="33" t="s">
        <v>209</v>
      </c>
      <c r="C103" s="33" t="s">
        <v>107</v>
      </c>
      <c r="D103" s="33" t="s">
        <v>212</v>
      </c>
      <c r="E103" s="34" t="s">
        <v>216</v>
      </c>
      <c r="F103" s="34" t="s">
        <v>217</v>
      </c>
      <c r="G103" s="33" t="s">
        <v>2361</v>
      </c>
      <c r="H103" s="33">
        <v>8</v>
      </c>
      <c r="I103" s="33" t="s">
        <v>2327</v>
      </c>
      <c r="J103" s="33">
        <v>1</v>
      </c>
      <c r="K103" s="33">
        <v>0</v>
      </c>
      <c r="L103" s="33">
        <v>75</v>
      </c>
      <c r="M103" s="33">
        <v>96.153846153846104</v>
      </c>
      <c r="N103" s="33">
        <v>86.956521739130395</v>
      </c>
      <c r="O103" s="33">
        <v>77.586206896551701</v>
      </c>
      <c r="P103" s="33">
        <v>250</v>
      </c>
      <c r="Q103" s="33">
        <v>250</v>
      </c>
      <c r="R103" s="33">
        <v>600</v>
      </c>
      <c r="S103" s="33" t="s">
        <v>176</v>
      </c>
      <c r="T103" s="33" t="s">
        <v>176</v>
      </c>
      <c r="U103" s="33" t="s">
        <v>176</v>
      </c>
      <c r="V103" s="33" t="s">
        <v>176</v>
      </c>
      <c r="W103" s="33" t="s">
        <v>176</v>
      </c>
      <c r="X103" s="33" t="s">
        <v>176</v>
      </c>
      <c r="Y103" s="33" t="s">
        <v>176</v>
      </c>
      <c r="Z103" s="33" t="s">
        <v>176</v>
      </c>
      <c r="AA103" s="33" t="s">
        <v>2328</v>
      </c>
      <c r="AB103" s="33" t="s">
        <v>2350</v>
      </c>
      <c r="AC103" s="33">
        <v>1</v>
      </c>
      <c r="AD103" s="33">
        <v>0</v>
      </c>
      <c r="AE103" s="33">
        <v>0</v>
      </c>
      <c r="AF103" s="33">
        <v>0</v>
      </c>
      <c r="AG103" s="33">
        <v>0</v>
      </c>
      <c r="AH103" s="33">
        <v>0</v>
      </c>
      <c r="AI103" s="33">
        <v>0</v>
      </c>
      <c r="AJ103" s="33">
        <v>0</v>
      </c>
      <c r="AK103" s="33">
        <v>0</v>
      </c>
      <c r="AL103" s="33">
        <v>0</v>
      </c>
      <c r="AM103" s="33" t="s">
        <v>155</v>
      </c>
      <c r="AN103" s="33" t="s">
        <v>151</v>
      </c>
      <c r="AO103" s="33" t="s">
        <v>117</v>
      </c>
      <c r="AP103" s="33" t="s">
        <v>289</v>
      </c>
      <c r="AQ103" s="33" t="s">
        <v>289</v>
      </c>
      <c r="AR103" s="33" t="s">
        <v>289</v>
      </c>
      <c r="AS103" s="33" t="s">
        <v>289</v>
      </c>
      <c r="AT103" s="33" t="s">
        <v>289</v>
      </c>
      <c r="AU103" s="33" t="s">
        <v>289</v>
      </c>
      <c r="AV103" s="33" t="s">
        <v>289</v>
      </c>
      <c r="AW103" s="33" t="s">
        <v>289</v>
      </c>
      <c r="AX103" s="33" t="s">
        <v>289</v>
      </c>
      <c r="AY103" s="33" t="s">
        <v>289</v>
      </c>
      <c r="AZ103" s="33" t="s">
        <v>289</v>
      </c>
      <c r="BA103" s="33" t="s">
        <v>289</v>
      </c>
      <c r="BB103" s="33" t="s">
        <v>289</v>
      </c>
      <c r="BC103" s="33" t="s">
        <v>289</v>
      </c>
      <c r="BD103" s="33" t="s">
        <v>289</v>
      </c>
      <c r="BE103" s="33" t="s">
        <v>289</v>
      </c>
      <c r="BF103" s="33" t="s">
        <v>289</v>
      </c>
      <c r="BG103" s="33" t="s">
        <v>289</v>
      </c>
      <c r="BH103" s="33" t="s">
        <v>289</v>
      </c>
      <c r="BI103" s="33" t="s">
        <v>289</v>
      </c>
      <c r="BJ103" s="33" t="s">
        <v>289</v>
      </c>
      <c r="BK103" s="33" t="s">
        <v>289</v>
      </c>
      <c r="BL103" s="33" t="s">
        <v>289</v>
      </c>
      <c r="BM103" s="33" t="s">
        <v>289</v>
      </c>
      <c r="BN103" s="33" t="s">
        <v>289</v>
      </c>
      <c r="BO103" s="33" t="s">
        <v>289</v>
      </c>
      <c r="BP103" s="33" t="s">
        <v>289</v>
      </c>
      <c r="BQ103" s="33" t="s">
        <v>289</v>
      </c>
      <c r="BR103" s="33" t="s">
        <v>112</v>
      </c>
      <c r="BS103" s="33" t="s">
        <v>107</v>
      </c>
      <c r="BT103" s="33" t="s">
        <v>136</v>
      </c>
      <c r="BU103" s="33" t="s">
        <v>117</v>
      </c>
      <c r="BV103" s="33" t="s">
        <v>112</v>
      </c>
      <c r="BW103" s="33" t="str">
        <f t="shared" si="11"/>
        <v>Oui</v>
      </c>
      <c r="BX103" s="33" t="str">
        <f t="shared" si="12"/>
        <v>Non</v>
      </c>
      <c r="BY103" s="33" t="s">
        <v>289</v>
      </c>
      <c r="BZ103" s="33" t="s">
        <v>289</v>
      </c>
      <c r="CA103" s="33" t="s">
        <v>289</v>
      </c>
      <c r="CB103" s="33" t="s">
        <v>289</v>
      </c>
      <c r="CC103" s="33" t="s">
        <v>289</v>
      </c>
      <c r="CD103" s="33" t="s">
        <v>289</v>
      </c>
      <c r="CE103" s="33" t="s">
        <v>289</v>
      </c>
      <c r="CF103" s="33" t="s">
        <v>289</v>
      </c>
      <c r="CG103" s="33" t="s">
        <v>289</v>
      </c>
      <c r="CH103" s="33" t="s">
        <v>289</v>
      </c>
      <c r="CI103" s="33" t="s">
        <v>289</v>
      </c>
      <c r="CJ103" s="33" t="s">
        <v>289</v>
      </c>
      <c r="CK103" s="33" t="s">
        <v>289</v>
      </c>
      <c r="CL103" s="33" t="s">
        <v>289</v>
      </c>
      <c r="CM103" s="33" t="s">
        <v>289</v>
      </c>
      <c r="CN103" s="33" t="s">
        <v>289</v>
      </c>
      <c r="CO103" s="33" t="s">
        <v>289</v>
      </c>
      <c r="CP103" s="33" t="s">
        <v>289</v>
      </c>
      <c r="CQ103" s="33" t="s">
        <v>289</v>
      </c>
      <c r="CR103" s="33" t="s">
        <v>289</v>
      </c>
      <c r="CS103" s="33" t="s">
        <v>289</v>
      </c>
      <c r="CT103" s="33" t="s">
        <v>289</v>
      </c>
      <c r="CU103" s="33" t="s">
        <v>289</v>
      </c>
      <c r="CV103" s="33" t="s">
        <v>289</v>
      </c>
      <c r="CW103" s="33" t="s">
        <v>289</v>
      </c>
      <c r="CX103" s="33" t="s">
        <v>289</v>
      </c>
      <c r="CY103" s="33" t="s">
        <v>289</v>
      </c>
      <c r="CZ103" s="33" t="s">
        <v>289</v>
      </c>
      <c r="DA103" s="33" t="s">
        <v>289</v>
      </c>
      <c r="DB103" s="33" t="s">
        <v>289</v>
      </c>
      <c r="DC103" s="33" t="s">
        <v>289</v>
      </c>
      <c r="DD103" s="33"/>
      <c r="DE103" s="33"/>
      <c r="DF103" s="33" t="s">
        <v>289</v>
      </c>
      <c r="DG103" s="33" t="s">
        <v>289</v>
      </c>
      <c r="DH103" s="33" t="s">
        <v>112</v>
      </c>
      <c r="DI103" s="33" t="s">
        <v>112</v>
      </c>
      <c r="DJ103" s="33" t="s">
        <v>112</v>
      </c>
      <c r="DK103" s="33" t="s">
        <v>112</v>
      </c>
      <c r="DL103" s="33" t="s">
        <v>117</v>
      </c>
      <c r="DM103" s="33" t="s">
        <v>117</v>
      </c>
      <c r="DN103" s="33" t="s">
        <v>112</v>
      </c>
      <c r="DO103" s="33" t="s">
        <v>289</v>
      </c>
      <c r="DP103" s="33" t="s">
        <v>289</v>
      </c>
      <c r="DQ103" s="34" t="s">
        <v>289</v>
      </c>
      <c r="DR103" s="33" t="s">
        <v>289</v>
      </c>
      <c r="DS103" s="33" t="s">
        <v>289</v>
      </c>
      <c r="DT103" s="33" t="s">
        <v>289</v>
      </c>
      <c r="DU103" s="33" t="s">
        <v>289</v>
      </c>
      <c r="DV103" s="33" t="s">
        <v>289</v>
      </c>
      <c r="DW103" s="33"/>
      <c r="DX103" s="33" t="s">
        <v>289</v>
      </c>
      <c r="DY103" s="33" t="s">
        <v>289</v>
      </c>
      <c r="DZ103" s="33" t="s">
        <v>289</v>
      </c>
      <c r="EA103" s="33" t="s">
        <v>289</v>
      </c>
      <c r="EB103" s="33" t="s">
        <v>289</v>
      </c>
      <c r="EC103" s="33" t="s">
        <v>289</v>
      </c>
      <c r="ED103" s="33" t="s">
        <v>289</v>
      </c>
      <c r="EE103" s="33" t="s">
        <v>289</v>
      </c>
      <c r="EF103" s="33" t="s">
        <v>289</v>
      </c>
      <c r="EG103" s="33" t="s">
        <v>289</v>
      </c>
      <c r="EH103" s="33" t="s">
        <v>289</v>
      </c>
      <c r="EI103" s="33" t="s">
        <v>289</v>
      </c>
      <c r="EJ103" s="33" t="s">
        <v>289</v>
      </c>
      <c r="EK103" s="33" t="s">
        <v>289</v>
      </c>
      <c r="EL103" s="33" t="s">
        <v>2363</v>
      </c>
      <c r="EM103" s="33">
        <v>23</v>
      </c>
    </row>
    <row r="104" spans="1:143" x14ac:dyDescent="0.35">
      <c r="A104" s="33" t="s">
        <v>2375</v>
      </c>
      <c r="B104" s="33" t="s">
        <v>209</v>
      </c>
      <c r="C104" s="33" t="s">
        <v>107</v>
      </c>
      <c r="D104" s="33" t="s">
        <v>212</v>
      </c>
      <c r="E104" s="34" t="s">
        <v>216</v>
      </c>
      <c r="F104" s="34" t="s">
        <v>217</v>
      </c>
      <c r="G104" s="33" t="s">
        <v>2361</v>
      </c>
      <c r="H104" s="33">
        <v>8</v>
      </c>
      <c r="I104" s="33" t="s">
        <v>2327</v>
      </c>
      <c r="J104" s="33">
        <v>1</v>
      </c>
      <c r="K104" s="33">
        <v>0</v>
      </c>
      <c r="L104" s="33">
        <v>75</v>
      </c>
      <c r="M104" s="33">
        <v>98.076923076922995</v>
      </c>
      <c r="N104" s="33">
        <v>86.956521739130395</v>
      </c>
      <c r="O104" s="33">
        <v>68.965517241379303</v>
      </c>
      <c r="P104" s="33">
        <v>229.166666666666</v>
      </c>
      <c r="Q104" s="33">
        <v>270.83333329999999</v>
      </c>
      <c r="R104" s="33">
        <v>500</v>
      </c>
      <c r="S104" s="33" t="s">
        <v>176</v>
      </c>
      <c r="T104" s="33" t="s">
        <v>176</v>
      </c>
      <c r="U104" s="33" t="s">
        <v>176</v>
      </c>
      <c r="V104" s="33" t="s">
        <v>176</v>
      </c>
      <c r="W104" s="33" t="s">
        <v>176</v>
      </c>
      <c r="X104" s="33" t="s">
        <v>176</v>
      </c>
      <c r="Y104" s="33" t="s">
        <v>176</v>
      </c>
      <c r="Z104" s="33" t="s">
        <v>176</v>
      </c>
      <c r="AA104" s="33" t="s">
        <v>2328</v>
      </c>
      <c r="AB104" s="33" t="s">
        <v>2350</v>
      </c>
      <c r="AC104" s="33">
        <v>1</v>
      </c>
      <c r="AD104" s="33">
        <v>0</v>
      </c>
      <c r="AE104" s="33">
        <v>0</v>
      </c>
      <c r="AF104" s="33">
        <v>0</v>
      </c>
      <c r="AG104" s="33">
        <v>0</v>
      </c>
      <c r="AH104" s="33">
        <v>0</v>
      </c>
      <c r="AI104" s="33">
        <v>0</v>
      </c>
      <c r="AJ104" s="33">
        <v>0</v>
      </c>
      <c r="AK104" s="33">
        <v>0</v>
      </c>
      <c r="AL104" s="33">
        <v>0</v>
      </c>
      <c r="AM104" s="33" t="s">
        <v>151</v>
      </c>
      <c r="AN104" s="33" t="s">
        <v>151</v>
      </c>
      <c r="AO104" s="33" t="s">
        <v>117</v>
      </c>
      <c r="AP104" s="33" t="s">
        <v>289</v>
      </c>
      <c r="AQ104" s="33" t="s">
        <v>289</v>
      </c>
      <c r="AR104" s="33" t="s">
        <v>289</v>
      </c>
      <c r="AS104" s="33" t="s">
        <v>289</v>
      </c>
      <c r="AT104" s="33" t="s">
        <v>289</v>
      </c>
      <c r="AU104" s="33" t="s">
        <v>289</v>
      </c>
      <c r="AV104" s="33" t="s">
        <v>289</v>
      </c>
      <c r="AW104" s="33" t="s">
        <v>289</v>
      </c>
      <c r="AX104" s="33" t="s">
        <v>289</v>
      </c>
      <c r="AY104" s="33" t="s">
        <v>289</v>
      </c>
      <c r="AZ104" s="33" t="s">
        <v>289</v>
      </c>
      <c r="BA104" s="33" t="s">
        <v>289</v>
      </c>
      <c r="BB104" s="33" t="s">
        <v>289</v>
      </c>
      <c r="BC104" s="33" t="s">
        <v>289</v>
      </c>
      <c r="BD104" s="33" t="s">
        <v>289</v>
      </c>
      <c r="BE104" s="33" t="s">
        <v>289</v>
      </c>
      <c r="BF104" s="33" t="s">
        <v>289</v>
      </c>
      <c r="BG104" s="33" t="s">
        <v>289</v>
      </c>
      <c r="BH104" s="33" t="s">
        <v>289</v>
      </c>
      <c r="BI104" s="33" t="s">
        <v>289</v>
      </c>
      <c r="BJ104" s="33" t="s">
        <v>289</v>
      </c>
      <c r="BK104" s="33" t="s">
        <v>289</v>
      </c>
      <c r="BL104" s="33" t="s">
        <v>289</v>
      </c>
      <c r="BM104" s="33" t="s">
        <v>289</v>
      </c>
      <c r="BN104" s="33" t="s">
        <v>289</v>
      </c>
      <c r="BO104" s="33" t="s">
        <v>289</v>
      </c>
      <c r="BP104" s="33" t="s">
        <v>289</v>
      </c>
      <c r="BQ104" s="33" t="s">
        <v>289</v>
      </c>
      <c r="BR104" s="33" t="s">
        <v>112</v>
      </c>
      <c r="BS104" s="33" t="s">
        <v>107</v>
      </c>
      <c r="BT104" s="33" t="s">
        <v>136</v>
      </c>
      <c r="BU104" s="33" t="s">
        <v>117</v>
      </c>
      <c r="BV104" s="33" t="s">
        <v>140</v>
      </c>
      <c r="BW104" s="33" t="str">
        <f t="shared" si="11"/>
        <v>Oui</v>
      </c>
      <c r="BX104" s="33" t="str">
        <f t="shared" si="12"/>
        <v>Non</v>
      </c>
      <c r="BY104" s="33" t="s">
        <v>289</v>
      </c>
      <c r="BZ104" s="33" t="s">
        <v>289</v>
      </c>
      <c r="CA104" s="33" t="s">
        <v>289</v>
      </c>
      <c r="CB104" s="33" t="s">
        <v>289</v>
      </c>
      <c r="CC104" s="33" t="s">
        <v>289</v>
      </c>
      <c r="CD104" s="33" t="s">
        <v>289</v>
      </c>
      <c r="CE104" s="33" t="s">
        <v>289</v>
      </c>
      <c r="CF104" s="33" t="s">
        <v>289</v>
      </c>
      <c r="CG104" s="33" t="s">
        <v>289</v>
      </c>
      <c r="CH104" s="33" t="s">
        <v>289</v>
      </c>
      <c r="CI104" s="33" t="s">
        <v>289</v>
      </c>
      <c r="CJ104" s="33" t="s">
        <v>289</v>
      </c>
      <c r="CK104" s="33" t="s">
        <v>289</v>
      </c>
      <c r="CL104" s="33" t="s">
        <v>289</v>
      </c>
      <c r="CM104" s="33" t="s">
        <v>289</v>
      </c>
      <c r="CN104" s="33" t="s">
        <v>289</v>
      </c>
      <c r="CO104" s="33" t="s">
        <v>289</v>
      </c>
      <c r="CP104" s="33" t="s">
        <v>289</v>
      </c>
      <c r="CQ104" s="33" t="s">
        <v>289</v>
      </c>
      <c r="CR104" s="33" t="s">
        <v>289</v>
      </c>
      <c r="CS104" s="33" t="s">
        <v>289</v>
      </c>
      <c r="CT104" s="33" t="s">
        <v>289</v>
      </c>
      <c r="CU104" s="33" t="s">
        <v>289</v>
      </c>
      <c r="CV104" s="33" t="s">
        <v>289</v>
      </c>
      <c r="CW104" s="33" t="s">
        <v>289</v>
      </c>
      <c r="CX104" s="33" t="s">
        <v>289</v>
      </c>
      <c r="CY104" s="33" t="s">
        <v>289</v>
      </c>
      <c r="CZ104" s="33" t="s">
        <v>289</v>
      </c>
      <c r="DA104" s="33" t="s">
        <v>289</v>
      </c>
      <c r="DB104" s="33" t="s">
        <v>289</v>
      </c>
      <c r="DC104" s="33" t="s">
        <v>289</v>
      </c>
      <c r="DD104" s="33"/>
      <c r="DE104" s="33"/>
      <c r="DF104" s="33" t="s">
        <v>289</v>
      </c>
      <c r="DG104" s="33" t="s">
        <v>289</v>
      </c>
      <c r="DH104" s="33" t="s">
        <v>112</v>
      </c>
      <c r="DI104" s="33" t="s">
        <v>112</v>
      </c>
      <c r="DJ104" s="33" t="s">
        <v>112</v>
      </c>
      <c r="DK104" s="33" t="s">
        <v>112</v>
      </c>
      <c r="DL104" s="33" t="s">
        <v>117</v>
      </c>
      <c r="DM104" s="33" t="s">
        <v>117</v>
      </c>
      <c r="DN104" s="33" t="s">
        <v>140</v>
      </c>
      <c r="DO104" s="33" t="s">
        <v>289</v>
      </c>
      <c r="DP104" s="33" t="s">
        <v>289</v>
      </c>
      <c r="DQ104" s="34" t="s">
        <v>289</v>
      </c>
      <c r="DR104" s="33" t="s">
        <v>289</v>
      </c>
      <c r="DS104" s="33" t="s">
        <v>289</v>
      </c>
      <c r="DT104" s="33" t="s">
        <v>289</v>
      </c>
      <c r="DU104" s="33" t="s">
        <v>289</v>
      </c>
      <c r="DV104" s="33" t="s">
        <v>289</v>
      </c>
      <c r="DW104" s="33"/>
      <c r="DX104" s="33" t="s">
        <v>289</v>
      </c>
      <c r="DY104" s="33" t="s">
        <v>289</v>
      </c>
      <c r="DZ104" s="33" t="s">
        <v>289</v>
      </c>
      <c r="EA104" s="33" t="s">
        <v>289</v>
      </c>
      <c r="EB104" s="33" t="s">
        <v>289</v>
      </c>
      <c r="EC104" s="33" t="s">
        <v>289</v>
      </c>
      <c r="ED104" s="33" t="s">
        <v>289</v>
      </c>
      <c r="EE104" s="33" t="s">
        <v>289</v>
      </c>
      <c r="EF104" s="33" t="s">
        <v>289</v>
      </c>
      <c r="EG104" s="33" t="s">
        <v>289</v>
      </c>
      <c r="EH104" s="33" t="s">
        <v>289</v>
      </c>
      <c r="EI104" s="33" t="s">
        <v>289</v>
      </c>
      <c r="EJ104" s="33" t="s">
        <v>289</v>
      </c>
      <c r="EK104" s="33" t="s">
        <v>289</v>
      </c>
      <c r="EL104" s="33" t="s">
        <v>2375</v>
      </c>
      <c r="EM104" s="33">
        <v>22</v>
      </c>
    </row>
    <row r="105" spans="1:143" x14ac:dyDescent="0.35">
      <c r="A105" s="33" t="s">
        <v>2435</v>
      </c>
      <c r="B105" s="33" t="s">
        <v>209</v>
      </c>
      <c r="C105" s="33" t="s">
        <v>107</v>
      </c>
      <c r="D105" s="33" t="s">
        <v>212</v>
      </c>
      <c r="E105" s="34" t="s">
        <v>2432</v>
      </c>
      <c r="F105" s="34" t="s">
        <v>2433</v>
      </c>
      <c r="G105" s="33" t="s">
        <v>2361</v>
      </c>
      <c r="H105" s="33">
        <v>8</v>
      </c>
      <c r="I105" s="33" t="s">
        <v>2327</v>
      </c>
      <c r="J105" s="33">
        <v>1</v>
      </c>
      <c r="K105" s="33">
        <v>0</v>
      </c>
      <c r="L105" s="33">
        <v>75</v>
      </c>
      <c r="M105" s="33">
        <v>86.538461538461505</v>
      </c>
      <c r="N105" s="33">
        <v>108.695652173913</v>
      </c>
      <c r="O105" s="33">
        <v>68.965517241379303</v>
      </c>
      <c r="P105" s="33">
        <v>187.5</v>
      </c>
      <c r="Q105" s="33">
        <v>250</v>
      </c>
      <c r="R105" s="33">
        <v>500</v>
      </c>
      <c r="S105" s="33">
        <v>25</v>
      </c>
      <c r="T105" s="33">
        <v>15</v>
      </c>
      <c r="U105" s="33">
        <v>35</v>
      </c>
      <c r="V105" s="33" t="s">
        <v>176</v>
      </c>
      <c r="W105" s="33">
        <v>25</v>
      </c>
      <c r="X105" s="33">
        <v>60</v>
      </c>
      <c r="Y105" s="33" t="s">
        <v>176</v>
      </c>
      <c r="Z105" s="33" t="s">
        <v>176</v>
      </c>
      <c r="AA105" s="33" t="s">
        <v>2328</v>
      </c>
      <c r="AB105" s="33" t="s">
        <v>2350</v>
      </c>
      <c r="AC105" s="33">
        <v>1</v>
      </c>
      <c r="AD105" s="33">
        <v>0</v>
      </c>
      <c r="AE105" s="33">
        <v>0</v>
      </c>
      <c r="AF105" s="33">
        <v>0</v>
      </c>
      <c r="AG105" s="33">
        <v>0</v>
      </c>
      <c r="AH105" s="33">
        <v>0</v>
      </c>
      <c r="AI105" s="33">
        <v>0</v>
      </c>
      <c r="AJ105" s="33">
        <v>0</v>
      </c>
      <c r="AK105" s="33">
        <v>0</v>
      </c>
      <c r="AL105" s="33">
        <v>0</v>
      </c>
      <c r="AM105" s="33" t="s">
        <v>151</v>
      </c>
      <c r="AN105" s="33" t="s">
        <v>151</v>
      </c>
      <c r="AO105" s="33" t="s">
        <v>112</v>
      </c>
      <c r="AP105" s="33" t="s">
        <v>2434</v>
      </c>
      <c r="AQ105" s="33">
        <v>0</v>
      </c>
      <c r="AR105" s="33">
        <v>0</v>
      </c>
      <c r="AS105" s="33">
        <v>1</v>
      </c>
      <c r="AT105" s="33">
        <v>0</v>
      </c>
      <c r="AU105" s="33">
        <v>0</v>
      </c>
      <c r="AV105" s="33">
        <v>0</v>
      </c>
      <c r="AW105" s="33">
        <v>0</v>
      </c>
      <c r="AX105" s="33">
        <v>0</v>
      </c>
      <c r="AY105" s="33">
        <v>0</v>
      </c>
      <c r="AZ105" s="33">
        <v>0</v>
      </c>
      <c r="BA105" s="33">
        <v>0</v>
      </c>
      <c r="BB105" s="33">
        <v>0</v>
      </c>
      <c r="BC105" s="33">
        <v>1</v>
      </c>
      <c r="BD105" s="33">
        <v>0</v>
      </c>
      <c r="BE105" s="33">
        <v>0</v>
      </c>
      <c r="BF105" s="33">
        <v>0</v>
      </c>
      <c r="BG105" s="33">
        <v>0</v>
      </c>
      <c r="BH105" s="33" t="s">
        <v>289</v>
      </c>
      <c r="BI105" s="33" t="s">
        <v>2362</v>
      </c>
      <c r="BJ105" s="33">
        <v>1</v>
      </c>
      <c r="BK105" s="33">
        <v>1</v>
      </c>
      <c r="BL105" s="33">
        <v>1</v>
      </c>
      <c r="BM105" s="33">
        <v>1</v>
      </c>
      <c r="BN105" s="33">
        <v>1</v>
      </c>
      <c r="BO105" s="33">
        <v>1</v>
      </c>
      <c r="BP105" s="33">
        <v>1</v>
      </c>
      <c r="BQ105" s="33">
        <v>0</v>
      </c>
      <c r="BR105" s="33" t="s">
        <v>112</v>
      </c>
      <c r="BS105" s="33" t="s">
        <v>107</v>
      </c>
      <c r="BT105" s="33" t="s">
        <v>136</v>
      </c>
      <c r="BU105" s="33" t="s">
        <v>112</v>
      </c>
      <c r="BV105" s="33" t="s">
        <v>140</v>
      </c>
      <c r="BW105" s="33" t="str">
        <f t="shared" si="11"/>
        <v>Oui</v>
      </c>
      <c r="BX105" s="33" t="str">
        <f t="shared" si="12"/>
        <v>Non</v>
      </c>
      <c r="BY105" s="33" t="s">
        <v>289</v>
      </c>
      <c r="BZ105" s="33" t="s">
        <v>289</v>
      </c>
      <c r="CA105" s="33" t="s">
        <v>289</v>
      </c>
      <c r="CB105" s="33" t="s">
        <v>289</v>
      </c>
      <c r="CC105" s="33" t="s">
        <v>289</v>
      </c>
      <c r="CD105" s="33" t="s">
        <v>289</v>
      </c>
      <c r="CE105" s="33" t="s">
        <v>289</v>
      </c>
      <c r="CF105" s="33" t="s">
        <v>289</v>
      </c>
      <c r="CG105" s="33" t="s">
        <v>289</v>
      </c>
      <c r="CH105" s="33" t="s">
        <v>289</v>
      </c>
      <c r="CI105" s="33" t="s">
        <v>289</v>
      </c>
      <c r="CJ105" s="33" t="s">
        <v>289</v>
      </c>
      <c r="CK105" s="33" t="s">
        <v>289</v>
      </c>
      <c r="CL105" s="33" t="s">
        <v>289</v>
      </c>
      <c r="CM105" s="33" t="s">
        <v>289</v>
      </c>
      <c r="CN105" s="33" t="s">
        <v>289</v>
      </c>
      <c r="CO105" s="33" t="s">
        <v>289</v>
      </c>
      <c r="CP105" s="33" t="s">
        <v>289</v>
      </c>
      <c r="CQ105" s="33" t="s">
        <v>289</v>
      </c>
      <c r="CR105" s="33" t="s">
        <v>289</v>
      </c>
      <c r="CS105" s="33" t="s">
        <v>289</v>
      </c>
      <c r="CT105" s="33" t="s">
        <v>289</v>
      </c>
      <c r="CU105" s="33" t="s">
        <v>289</v>
      </c>
      <c r="CV105" s="33" t="s">
        <v>289</v>
      </c>
      <c r="CW105" s="33" t="s">
        <v>289</v>
      </c>
      <c r="CX105" s="33" t="s">
        <v>289</v>
      </c>
      <c r="CY105" s="33" t="s">
        <v>289</v>
      </c>
      <c r="CZ105" s="33" t="s">
        <v>289</v>
      </c>
      <c r="DA105" s="33" t="s">
        <v>289</v>
      </c>
      <c r="DB105" s="33" t="s">
        <v>289</v>
      </c>
      <c r="DC105" s="33" t="s">
        <v>289</v>
      </c>
      <c r="DD105" s="33"/>
      <c r="DE105" s="33"/>
      <c r="DF105" s="33" t="s">
        <v>289</v>
      </c>
      <c r="DG105" s="33" t="s">
        <v>289</v>
      </c>
      <c r="DH105" s="33" t="s">
        <v>140</v>
      </c>
      <c r="DI105" s="33" t="s">
        <v>140</v>
      </c>
      <c r="DJ105" s="33" t="s">
        <v>140</v>
      </c>
      <c r="DK105" s="33" t="s">
        <v>140</v>
      </c>
      <c r="DL105" s="33" t="s">
        <v>140</v>
      </c>
      <c r="DM105" s="33" t="s">
        <v>140</v>
      </c>
      <c r="DN105" s="33" t="s">
        <v>140</v>
      </c>
      <c r="DO105" s="33" t="s">
        <v>289</v>
      </c>
      <c r="DP105" s="33" t="s">
        <v>289</v>
      </c>
      <c r="DQ105" s="34" t="s">
        <v>289</v>
      </c>
      <c r="DR105" s="33" t="s">
        <v>289</v>
      </c>
      <c r="DS105" s="33" t="s">
        <v>289</v>
      </c>
      <c r="DT105" s="33" t="s">
        <v>289</v>
      </c>
      <c r="DU105" s="33" t="s">
        <v>289</v>
      </c>
      <c r="DV105" s="33" t="s">
        <v>289</v>
      </c>
      <c r="DW105" s="33"/>
      <c r="DX105" s="33" t="s">
        <v>289</v>
      </c>
      <c r="DY105" s="33" t="s">
        <v>289</v>
      </c>
      <c r="DZ105" s="33" t="s">
        <v>289</v>
      </c>
      <c r="EA105" s="33" t="s">
        <v>289</v>
      </c>
      <c r="EB105" s="33" t="s">
        <v>289</v>
      </c>
      <c r="EC105" s="33" t="s">
        <v>289</v>
      </c>
      <c r="ED105" s="33" t="s">
        <v>289</v>
      </c>
      <c r="EE105" s="33" t="s">
        <v>289</v>
      </c>
      <c r="EF105" s="33" t="s">
        <v>289</v>
      </c>
      <c r="EG105" s="33" t="s">
        <v>289</v>
      </c>
      <c r="EH105" s="33" t="s">
        <v>289</v>
      </c>
      <c r="EI105" s="33" t="s">
        <v>289</v>
      </c>
      <c r="EJ105" s="33" t="s">
        <v>289</v>
      </c>
      <c r="EK105" s="33" t="s">
        <v>289</v>
      </c>
      <c r="EL105" s="33" t="s">
        <v>2435</v>
      </c>
      <c r="EM105" s="33">
        <v>19</v>
      </c>
    </row>
    <row r="106" spans="1:143" x14ac:dyDescent="0.35">
      <c r="A106" s="33" t="s">
        <v>2481</v>
      </c>
      <c r="B106" s="33" t="s">
        <v>209</v>
      </c>
      <c r="C106" s="33" t="s">
        <v>107</v>
      </c>
      <c r="D106" s="33" t="s">
        <v>212</v>
      </c>
      <c r="E106" s="34" t="s">
        <v>2432</v>
      </c>
      <c r="F106" s="34" t="s">
        <v>2433</v>
      </c>
      <c r="G106" s="33" t="s">
        <v>2361</v>
      </c>
      <c r="H106" s="33">
        <v>8</v>
      </c>
      <c r="I106" s="33" t="s">
        <v>2327</v>
      </c>
      <c r="J106" s="33">
        <v>1</v>
      </c>
      <c r="K106" s="33">
        <v>1</v>
      </c>
      <c r="L106" s="33">
        <v>75</v>
      </c>
      <c r="M106" s="33">
        <v>96.153846153846104</v>
      </c>
      <c r="N106" s="33">
        <v>108.695652173913</v>
      </c>
      <c r="O106" s="33">
        <v>77.586206896551701</v>
      </c>
      <c r="P106" s="33">
        <v>250</v>
      </c>
      <c r="Q106" s="33">
        <v>291.66666670000001</v>
      </c>
      <c r="R106" s="33">
        <v>600</v>
      </c>
      <c r="S106" s="33">
        <v>35</v>
      </c>
      <c r="T106" s="33" t="s">
        <v>176</v>
      </c>
      <c r="U106" s="33" t="s">
        <v>176</v>
      </c>
      <c r="V106" s="33" t="s">
        <v>176</v>
      </c>
      <c r="W106" s="33" t="s">
        <v>176</v>
      </c>
      <c r="X106" s="33" t="s">
        <v>176</v>
      </c>
      <c r="Y106" s="33" t="s">
        <v>176</v>
      </c>
      <c r="Z106" s="33" t="s">
        <v>176</v>
      </c>
      <c r="AA106" s="33" t="s">
        <v>2328</v>
      </c>
      <c r="AB106" s="33" t="s">
        <v>2350</v>
      </c>
      <c r="AC106" s="33">
        <v>1</v>
      </c>
      <c r="AD106" s="33">
        <v>0</v>
      </c>
      <c r="AE106" s="33">
        <v>0</v>
      </c>
      <c r="AF106" s="33">
        <v>0</v>
      </c>
      <c r="AG106" s="33">
        <v>0</v>
      </c>
      <c r="AH106" s="33">
        <v>0</v>
      </c>
      <c r="AI106" s="33">
        <v>0</v>
      </c>
      <c r="AJ106" s="33">
        <v>0</v>
      </c>
      <c r="AK106" s="33">
        <v>0</v>
      </c>
      <c r="AL106" s="33">
        <v>0</v>
      </c>
      <c r="AM106" s="33" t="s">
        <v>155</v>
      </c>
      <c r="AN106" s="33" t="s">
        <v>151</v>
      </c>
      <c r="AO106" s="33" t="s">
        <v>117</v>
      </c>
      <c r="AP106" s="33" t="s">
        <v>289</v>
      </c>
      <c r="AQ106" s="33" t="s">
        <v>289</v>
      </c>
      <c r="AR106" s="33" t="s">
        <v>289</v>
      </c>
      <c r="AS106" s="33" t="s">
        <v>289</v>
      </c>
      <c r="AT106" s="33" t="s">
        <v>289</v>
      </c>
      <c r="AU106" s="33" t="s">
        <v>289</v>
      </c>
      <c r="AV106" s="33" t="s">
        <v>289</v>
      </c>
      <c r="AW106" s="33" t="s">
        <v>289</v>
      </c>
      <c r="AX106" s="33" t="s">
        <v>289</v>
      </c>
      <c r="AY106" s="33" t="s">
        <v>289</v>
      </c>
      <c r="AZ106" s="33" t="s">
        <v>289</v>
      </c>
      <c r="BA106" s="33" t="s">
        <v>289</v>
      </c>
      <c r="BB106" s="33" t="s">
        <v>289</v>
      </c>
      <c r="BC106" s="33" t="s">
        <v>289</v>
      </c>
      <c r="BD106" s="33" t="s">
        <v>289</v>
      </c>
      <c r="BE106" s="33" t="s">
        <v>289</v>
      </c>
      <c r="BF106" s="33" t="s">
        <v>289</v>
      </c>
      <c r="BG106" s="33" t="s">
        <v>289</v>
      </c>
      <c r="BH106" s="33" t="s">
        <v>289</v>
      </c>
      <c r="BI106" s="33" t="s">
        <v>289</v>
      </c>
      <c r="BJ106" s="33" t="s">
        <v>289</v>
      </c>
      <c r="BK106" s="33" t="s">
        <v>289</v>
      </c>
      <c r="BL106" s="33" t="s">
        <v>289</v>
      </c>
      <c r="BM106" s="33" t="s">
        <v>289</v>
      </c>
      <c r="BN106" s="33" t="s">
        <v>289</v>
      </c>
      <c r="BO106" s="33" t="s">
        <v>289</v>
      </c>
      <c r="BP106" s="33" t="s">
        <v>289</v>
      </c>
      <c r="BQ106" s="33" t="s">
        <v>289</v>
      </c>
      <c r="BR106" s="33" t="s">
        <v>112</v>
      </c>
      <c r="BS106" s="33" t="s">
        <v>107</v>
      </c>
      <c r="BT106" s="33" t="s">
        <v>136</v>
      </c>
      <c r="BU106" s="33" t="s">
        <v>112</v>
      </c>
      <c r="BV106" s="33" t="s">
        <v>117</v>
      </c>
      <c r="BW106" s="33" t="str">
        <f t="shared" si="11"/>
        <v>Oui</v>
      </c>
      <c r="BX106" s="33" t="str">
        <f t="shared" si="12"/>
        <v>Non</v>
      </c>
      <c r="BY106" s="33" t="s">
        <v>117</v>
      </c>
      <c r="BZ106" s="33" t="s">
        <v>289</v>
      </c>
      <c r="CA106" s="33" t="s">
        <v>289</v>
      </c>
      <c r="CB106" s="33" t="s">
        <v>289</v>
      </c>
      <c r="CC106" s="33" t="s">
        <v>289</v>
      </c>
      <c r="CD106" s="33" t="s">
        <v>289</v>
      </c>
      <c r="CE106" s="33" t="s">
        <v>289</v>
      </c>
      <c r="CF106" s="33" t="s">
        <v>289</v>
      </c>
      <c r="CG106" s="33" t="s">
        <v>289</v>
      </c>
      <c r="CH106" s="33" t="s">
        <v>289</v>
      </c>
      <c r="CI106" s="33" t="s">
        <v>289</v>
      </c>
      <c r="CJ106" s="33" t="s">
        <v>289</v>
      </c>
      <c r="CK106" s="33" t="s">
        <v>289</v>
      </c>
      <c r="CL106" s="33" t="s">
        <v>289</v>
      </c>
      <c r="CM106" s="33" t="s">
        <v>289</v>
      </c>
      <c r="CN106" s="33" t="s">
        <v>289</v>
      </c>
      <c r="CO106" s="33" t="s">
        <v>289</v>
      </c>
      <c r="CP106" s="33" t="s">
        <v>289</v>
      </c>
      <c r="CQ106" s="33" t="s">
        <v>289</v>
      </c>
      <c r="CR106" s="33" t="s">
        <v>289</v>
      </c>
      <c r="CS106" s="33" t="s">
        <v>289</v>
      </c>
      <c r="CT106" s="33" t="s">
        <v>289</v>
      </c>
      <c r="CU106" s="33" t="s">
        <v>289</v>
      </c>
      <c r="CV106" s="33" t="s">
        <v>289</v>
      </c>
      <c r="CW106" s="33" t="s">
        <v>289</v>
      </c>
      <c r="CX106" s="33" t="s">
        <v>289</v>
      </c>
      <c r="CY106" s="33" t="s">
        <v>289</v>
      </c>
      <c r="CZ106" s="33" t="s">
        <v>289</v>
      </c>
      <c r="DA106" s="33" t="s">
        <v>112</v>
      </c>
      <c r="DB106" s="33" t="s">
        <v>107</v>
      </c>
      <c r="DC106" s="33" t="s">
        <v>136</v>
      </c>
      <c r="DD106" s="33" t="str">
        <f>IF(DB106=C106,"Oui","Non")</f>
        <v>Oui</v>
      </c>
      <c r="DE106" s="33" t="str">
        <f>IF(DC106=D106,"Oui","Non")</f>
        <v>Non</v>
      </c>
      <c r="DF106" s="33" t="s">
        <v>112</v>
      </c>
      <c r="DG106" s="33" t="s">
        <v>117</v>
      </c>
      <c r="DH106" s="33" t="s">
        <v>140</v>
      </c>
      <c r="DI106" s="33" t="s">
        <v>140</v>
      </c>
      <c r="DJ106" s="33" t="s">
        <v>140</v>
      </c>
      <c r="DK106" s="33" t="s">
        <v>140</v>
      </c>
      <c r="DL106" s="33" t="s">
        <v>289</v>
      </c>
      <c r="DM106" s="33" t="s">
        <v>289</v>
      </c>
      <c r="DN106" s="33" t="s">
        <v>140</v>
      </c>
      <c r="DO106" s="33" t="s">
        <v>289</v>
      </c>
      <c r="DP106" s="33" t="s">
        <v>140</v>
      </c>
      <c r="DQ106" s="34" t="s">
        <v>140</v>
      </c>
      <c r="DR106" s="33" t="s">
        <v>140</v>
      </c>
      <c r="DS106" s="33" t="s">
        <v>140</v>
      </c>
      <c r="DT106" s="33" t="s">
        <v>289</v>
      </c>
      <c r="DU106" s="33" t="s">
        <v>140</v>
      </c>
      <c r="DV106" s="33" t="s">
        <v>289</v>
      </c>
      <c r="DW106" s="33"/>
      <c r="DX106" s="33" t="s">
        <v>289</v>
      </c>
      <c r="DY106" s="33" t="s">
        <v>289</v>
      </c>
      <c r="DZ106" s="33" t="s">
        <v>289</v>
      </c>
      <c r="EA106" s="33" t="s">
        <v>289</v>
      </c>
      <c r="EB106" s="33" t="s">
        <v>289</v>
      </c>
      <c r="EC106" s="33" t="s">
        <v>289</v>
      </c>
      <c r="ED106" s="33" t="s">
        <v>289</v>
      </c>
      <c r="EE106" s="33" t="s">
        <v>289</v>
      </c>
      <c r="EF106" s="33" t="s">
        <v>289</v>
      </c>
      <c r="EG106" s="33" t="s">
        <v>289</v>
      </c>
      <c r="EH106" s="33" t="s">
        <v>289</v>
      </c>
      <c r="EI106" s="33" t="s">
        <v>289</v>
      </c>
      <c r="EJ106" s="33" t="s">
        <v>289</v>
      </c>
      <c r="EK106" s="33" t="s">
        <v>289</v>
      </c>
      <c r="EL106" s="33" t="s">
        <v>2481</v>
      </c>
      <c r="EM106" s="33">
        <v>21</v>
      </c>
    </row>
    <row r="107" spans="1:143" x14ac:dyDescent="0.35">
      <c r="A107" s="33" t="s">
        <v>2554</v>
      </c>
      <c r="B107" s="33" t="s">
        <v>209</v>
      </c>
      <c r="C107" s="33" t="s">
        <v>107</v>
      </c>
      <c r="D107" s="33" t="s">
        <v>212</v>
      </c>
      <c r="E107" s="34" t="s">
        <v>2432</v>
      </c>
      <c r="F107" s="34" t="s">
        <v>2433</v>
      </c>
      <c r="G107" s="33" t="s">
        <v>2361</v>
      </c>
      <c r="H107" s="33">
        <v>8</v>
      </c>
      <c r="I107" s="33" t="s">
        <v>2327</v>
      </c>
      <c r="J107" s="33">
        <v>1</v>
      </c>
      <c r="K107" s="33">
        <v>0</v>
      </c>
      <c r="L107" s="33" t="s">
        <v>176</v>
      </c>
      <c r="M107" s="33">
        <v>86.538461538461505</v>
      </c>
      <c r="N107" s="33" t="s">
        <v>176</v>
      </c>
      <c r="O107" s="33" t="s">
        <v>176</v>
      </c>
      <c r="P107" s="33" t="s">
        <v>176</v>
      </c>
      <c r="Q107" s="33" t="s">
        <v>176</v>
      </c>
      <c r="R107" s="33">
        <v>600</v>
      </c>
      <c r="S107" s="33" t="s">
        <v>176</v>
      </c>
      <c r="T107" s="33" t="s">
        <v>176</v>
      </c>
      <c r="U107" s="33" t="s">
        <v>176</v>
      </c>
      <c r="V107" s="33" t="s">
        <v>176</v>
      </c>
      <c r="W107" s="33" t="s">
        <v>176</v>
      </c>
      <c r="X107" s="33" t="s">
        <v>176</v>
      </c>
      <c r="Y107" s="33" t="s">
        <v>176</v>
      </c>
      <c r="Z107" s="33" t="s">
        <v>176</v>
      </c>
      <c r="AA107" s="33" t="s">
        <v>2328</v>
      </c>
      <c r="AB107" s="33" t="s">
        <v>2350</v>
      </c>
      <c r="AC107" s="33">
        <v>1</v>
      </c>
      <c r="AD107" s="33">
        <v>0</v>
      </c>
      <c r="AE107" s="33">
        <v>0</v>
      </c>
      <c r="AF107" s="33">
        <v>0</v>
      </c>
      <c r="AG107" s="33">
        <v>0</v>
      </c>
      <c r="AH107" s="33">
        <v>0</v>
      </c>
      <c r="AI107" s="33">
        <v>0</v>
      </c>
      <c r="AJ107" s="33">
        <v>0</v>
      </c>
      <c r="AK107" s="33">
        <v>0</v>
      </c>
      <c r="AL107" s="33">
        <v>0</v>
      </c>
      <c r="AM107" s="33" t="s">
        <v>151</v>
      </c>
      <c r="AN107" s="33" t="s">
        <v>151</v>
      </c>
      <c r="AO107" s="33" t="s">
        <v>117</v>
      </c>
      <c r="AP107" s="33" t="s">
        <v>289</v>
      </c>
      <c r="AQ107" s="33" t="s">
        <v>289</v>
      </c>
      <c r="AR107" s="33" t="s">
        <v>289</v>
      </c>
      <c r="AS107" s="33" t="s">
        <v>289</v>
      </c>
      <c r="AT107" s="33" t="s">
        <v>289</v>
      </c>
      <c r="AU107" s="33" t="s">
        <v>289</v>
      </c>
      <c r="AV107" s="33" t="s">
        <v>289</v>
      </c>
      <c r="AW107" s="33" t="s">
        <v>289</v>
      </c>
      <c r="AX107" s="33" t="s">
        <v>289</v>
      </c>
      <c r="AY107" s="33" t="s">
        <v>289</v>
      </c>
      <c r="AZ107" s="33" t="s">
        <v>289</v>
      </c>
      <c r="BA107" s="33" t="s">
        <v>289</v>
      </c>
      <c r="BB107" s="33" t="s">
        <v>289</v>
      </c>
      <c r="BC107" s="33" t="s">
        <v>289</v>
      </c>
      <c r="BD107" s="33" t="s">
        <v>289</v>
      </c>
      <c r="BE107" s="33" t="s">
        <v>289</v>
      </c>
      <c r="BF107" s="33" t="s">
        <v>289</v>
      </c>
      <c r="BG107" s="33" t="s">
        <v>289</v>
      </c>
      <c r="BH107" s="33" t="s">
        <v>289</v>
      </c>
      <c r="BI107" s="33" t="s">
        <v>289</v>
      </c>
      <c r="BJ107" s="33" t="s">
        <v>289</v>
      </c>
      <c r="BK107" s="33" t="s">
        <v>289</v>
      </c>
      <c r="BL107" s="33" t="s">
        <v>289</v>
      </c>
      <c r="BM107" s="33" t="s">
        <v>289</v>
      </c>
      <c r="BN107" s="33" t="s">
        <v>289</v>
      </c>
      <c r="BO107" s="33" t="s">
        <v>289</v>
      </c>
      <c r="BP107" s="33" t="s">
        <v>289</v>
      </c>
      <c r="BQ107" s="33" t="s">
        <v>289</v>
      </c>
      <c r="BR107" s="33" t="s">
        <v>112</v>
      </c>
      <c r="BS107" s="33" t="s">
        <v>107</v>
      </c>
      <c r="BT107" s="33" t="s">
        <v>212</v>
      </c>
      <c r="BU107" s="33" t="s">
        <v>112</v>
      </c>
      <c r="BV107" s="33" t="s">
        <v>117</v>
      </c>
      <c r="BW107" s="33" t="str">
        <f t="shared" si="11"/>
        <v>Oui</v>
      </c>
      <c r="BX107" s="33" t="str">
        <f t="shared" si="12"/>
        <v>Oui</v>
      </c>
      <c r="BY107" s="33" t="s">
        <v>289</v>
      </c>
      <c r="BZ107" s="33" t="s">
        <v>289</v>
      </c>
      <c r="CA107" s="33" t="s">
        <v>289</v>
      </c>
      <c r="CB107" s="33" t="s">
        <v>289</v>
      </c>
      <c r="CC107" s="33" t="s">
        <v>289</v>
      </c>
      <c r="CD107" s="33" t="s">
        <v>289</v>
      </c>
      <c r="CE107" s="33" t="s">
        <v>289</v>
      </c>
      <c r="CF107" s="33" t="s">
        <v>289</v>
      </c>
      <c r="CG107" s="33" t="s">
        <v>289</v>
      </c>
      <c r="CH107" s="33" t="s">
        <v>289</v>
      </c>
      <c r="CI107" s="33" t="s">
        <v>289</v>
      </c>
      <c r="CJ107" s="33" t="s">
        <v>289</v>
      </c>
      <c r="CK107" s="33" t="s">
        <v>289</v>
      </c>
      <c r="CL107" s="33" t="s">
        <v>289</v>
      </c>
      <c r="CM107" s="33" t="s">
        <v>289</v>
      </c>
      <c r="CN107" s="33" t="s">
        <v>289</v>
      </c>
      <c r="CO107" s="33" t="s">
        <v>289</v>
      </c>
      <c r="CP107" s="33" t="s">
        <v>289</v>
      </c>
      <c r="CQ107" s="33" t="s">
        <v>289</v>
      </c>
      <c r="CR107" s="33" t="s">
        <v>289</v>
      </c>
      <c r="CS107" s="33" t="s">
        <v>289</v>
      </c>
      <c r="CT107" s="33" t="s">
        <v>289</v>
      </c>
      <c r="CU107" s="33" t="s">
        <v>289</v>
      </c>
      <c r="CV107" s="33" t="s">
        <v>289</v>
      </c>
      <c r="CW107" s="33" t="s">
        <v>289</v>
      </c>
      <c r="CX107" s="33" t="s">
        <v>289</v>
      </c>
      <c r="CY107" s="33" t="s">
        <v>289</v>
      </c>
      <c r="CZ107" s="33" t="s">
        <v>289</v>
      </c>
      <c r="DA107" s="33" t="s">
        <v>289</v>
      </c>
      <c r="DB107" s="33" t="s">
        <v>289</v>
      </c>
      <c r="DC107" s="33" t="s">
        <v>289</v>
      </c>
      <c r="DD107" s="33"/>
      <c r="DE107" s="33"/>
      <c r="DF107" s="33" t="s">
        <v>289</v>
      </c>
      <c r="DG107" s="33" t="s">
        <v>289</v>
      </c>
      <c r="DH107" s="33" t="s">
        <v>112</v>
      </c>
      <c r="DI107" s="33" t="s">
        <v>112</v>
      </c>
      <c r="DJ107" s="33" t="s">
        <v>112</v>
      </c>
      <c r="DK107" s="33" t="s">
        <v>112</v>
      </c>
      <c r="DL107" s="33" t="s">
        <v>289</v>
      </c>
      <c r="DM107" s="33" t="s">
        <v>289</v>
      </c>
      <c r="DN107" s="33" t="s">
        <v>112</v>
      </c>
      <c r="DO107" s="33" t="s">
        <v>289</v>
      </c>
      <c r="DP107" s="33" t="s">
        <v>289</v>
      </c>
      <c r="DQ107" s="34" t="s">
        <v>289</v>
      </c>
      <c r="DR107" s="33" t="s">
        <v>289</v>
      </c>
      <c r="DS107" s="33" t="s">
        <v>289</v>
      </c>
      <c r="DT107" s="33" t="s">
        <v>289</v>
      </c>
      <c r="DU107" s="33" t="s">
        <v>289</v>
      </c>
      <c r="DV107" s="33" t="s">
        <v>289</v>
      </c>
      <c r="DW107" s="33"/>
      <c r="DX107" s="33" t="s">
        <v>289</v>
      </c>
      <c r="DY107" s="33" t="s">
        <v>289</v>
      </c>
      <c r="DZ107" s="33" t="s">
        <v>289</v>
      </c>
      <c r="EA107" s="33" t="s">
        <v>289</v>
      </c>
      <c r="EB107" s="33" t="s">
        <v>289</v>
      </c>
      <c r="EC107" s="33" t="s">
        <v>289</v>
      </c>
      <c r="ED107" s="33" t="s">
        <v>289</v>
      </c>
      <c r="EE107" s="33" t="s">
        <v>289</v>
      </c>
      <c r="EF107" s="33" t="s">
        <v>289</v>
      </c>
      <c r="EG107" s="33" t="s">
        <v>289</v>
      </c>
      <c r="EH107" s="33" t="s">
        <v>289</v>
      </c>
      <c r="EI107" s="33" t="s">
        <v>289</v>
      </c>
      <c r="EJ107" s="33" t="s">
        <v>289</v>
      </c>
      <c r="EK107" s="33" t="s">
        <v>289</v>
      </c>
      <c r="EL107" s="33" t="s">
        <v>2554</v>
      </c>
      <c r="EM107" s="33">
        <v>14</v>
      </c>
    </row>
    <row r="108" spans="1:143" x14ac:dyDescent="0.35">
      <c r="A108" s="33" t="s">
        <v>2586</v>
      </c>
      <c r="B108" s="33" t="s">
        <v>209</v>
      </c>
      <c r="C108" s="33" t="s">
        <v>107</v>
      </c>
      <c r="D108" s="33" t="s">
        <v>212</v>
      </c>
      <c r="E108" s="34" t="s">
        <v>2432</v>
      </c>
      <c r="F108" s="34" t="s">
        <v>217</v>
      </c>
      <c r="G108" s="33" t="s">
        <v>2361</v>
      </c>
      <c r="H108" s="33">
        <v>12</v>
      </c>
      <c r="I108" s="33" t="s">
        <v>2327</v>
      </c>
      <c r="J108" s="33">
        <v>1</v>
      </c>
      <c r="K108" s="33">
        <v>1</v>
      </c>
      <c r="L108" s="33">
        <v>75</v>
      </c>
      <c r="M108" s="33">
        <v>94.230769230769198</v>
      </c>
      <c r="N108" s="33">
        <v>97.826086956521706</v>
      </c>
      <c r="O108" s="33">
        <v>68.965517241379303</v>
      </c>
      <c r="P108" s="33">
        <v>208.333333333333</v>
      </c>
      <c r="Q108" s="33">
        <v>208.33333329999999</v>
      </c>
      <c r="R108" s="33">
        <v>500</v>
      </c>
      <c r="S108" s="33" t="s">
        <v>176</v>
      </c>
      <c r="T108" s="33" t="s">
        <v>176</v>
      </c>
      <c r="U108" s="33" t="s">
        <v>176</v>
      </c>
      <c r="V108" s="33" t="s">
        <v>176</v>
      </c>
      <c r="W108" s="33" t="s">
        <v>176</v>
      </c>
      <c r="X108" s="33" t="s">
        <v>176</v>
      </c>
      <c r="Y108" s="33" t="s">
        <v>176</v>
      </c>
      <c r="Z108" s="33" t="s">
        <v>176</v>
      </c>
      <c r="AA108" s="33" t="s">
        <v>2328</v>
      </c>
      <c r="AB108" s="33" t="s">
        <v>2329</v>
      </c>
      <c r="AC108" s="33">
        <v>1</v>
      </c>
      <c r="AD108" s="33">
        <v>0</v>
      </c>
      <c r="AE108" s="33">
        <v>0</v>
      </c>
      <c r="AF108" s="33">
        <v>0</v>
      </c>
      <c r="AG108" s="33">
        <v>0</v>
      </c>
      <c r="AH108" s="33">
        <v>0</v>
      </c>
      <c r="AI108" s="33">
        <v>0</v>
      </c>
      <c r="AJ108" s="33">
        <v>0</v>
      </c>
      <c r="AK108" s="33">
        <v>0</v>
      </c>
      <c r="AL108" s="33">
        <v>0</v>
      </c>
      <c r="AM108" s="33" t="s">
        <v>116</v>
      </c>
      <c r="AN108" s="33" t="s">
        <v>2331</v>
      </c>
      <c r="AO108" s="33" t="s">
        <v>112</v>
      </c>
      <c r="AP108" s="33" t="s">
        <v>2584</v>
      </c>
      <c r="AQ108" s="33">
        <v>1</v>
      </c>
      <c r="AR108" s="33">
        <v>0</v>
      </c>
      <c r="AS108" s="33">
        <v>1</v>
      </c>
      <c r="AT108" s="33">
        <v>0</v>
      </c>
      <c r="AU108" s="33">
        <v>1</v>
      </c>
      <c r="AV108" s="33">
        <v>1</v>
      </c>
      <c r="AW108" s="33">
        <v>1</v>
      </c>
      <c r="AX108" s="33">
        <v>1</v>
      </c>
      <c r="AY108" s="33">
        <v>0</v>
      </c>
      <c r="AZ108" s="33">
        <v>0</v>
      </c>
      <c r="BA108" s="33">
        <v>1</v>
      </c>
      <c r="BB108" s="33">
        <v>1</v>
      </c>
      <c r="BC108" s="33">
        <v>0</v>
      </c>
      <c r="BD108" s="33">
        <v>0</v>
      </c>
      <c r="BE108" s="33">
        <v>0</v>
      </c>
      <c r="BF108" s="33">
        <v>0</v>
      </c>
      <c r="BG108" s="33">
        <v>0</v>
      </c>
      <c r="BH108" s="33" t="s">
        <v>289</v>
      </c>
      <c r="BI108" s="33" t="s">
        <v>2479</v>
      </c>
      <c r="BJ108" s="33">
        <v>1</v>
      </c>
      <c r="BK108" s="33">
        <v>1</v>
      </c>
      <c r="BL108" s="33">
        <v>1</v>
      </c>
      <c r="BM108" s="33">
        <v>1</v>
      </c>
      <c r="BN108" s="33">
        <v>0</v>
      </c>
      <c r="BO108" s="33">
        <v>0</v>
      </c>
      <c r="BP108" s="33">
        <v>1</v>
      </c>
      <c r="BQ108" s="33">
        <v>0</v>
      </c>
      <c r="BR108" s="33" t="s">
        <v>112</v>
      </c>
      <c r="BS108" s="33" t="s">
        <v>107</v>
      </c>
      <c r="BT108" s="33" t="s">
        <v>136</v>
      </c>
      <c r="BU108" s="33" t="s">
        <v>140</v>
      </c>
      <c r="BV108" s="33" t="s">
        <v>140</v>
      </c>
      <c r="BW108" s="33" t="str">
        <f t="shared" si="11"/>
        <v>Oui</v>
      </c>
      <c r="BX108" s="33" t="str">
        <f t="shared" si="12"/>
        <v>Non</v>
      </c>
      <c r="BY108" s="33" t="s">
        <v>117</v>
      </c>
      <c r="BZ108" s="33" t="s">
        <v>289</v>
      </c>
      <c r="CA108" s="33" t="s">
        <v>289</v>
      </c>
      <c r="CB108" s="33" t="s">
        <v>289</v>
      </c>
      <c r="CC108" s="33" t="s">
        <v>289</v>
      </c>
      <c r="CD108" s="33" t="s">
        <v>289</v>
      </c>
      <c r="CE108" s="33" t="s">
        <v>289</v>
      </c>
      <c r="CF108" s="33" t="s">
        <v>289</v>
      </c>
      <c r="CG108" s="33" t="s">
        <v>289</v>
      </c>
      <c r="CH108" s="33" t="s">
        <v>289</v>
      </c>
      <c r="CI108" s="33" t="s">
        <v>289</v>
      </c>
      <c r="CJ108" s="33" t="s">
        <v>289</v>
      </c>
      <c r="CK108" s="33" t="s">
        <v>289</v>
      </c>
      <c r="CL108" s="33" t="s">
        <v>289</v>
      </c>
      <c r="CM108" s="33" t="s">
        <v>289</v>
      </c>
      <c r="CN108" s="33" t="s">
        <v>289</v>
      </c>
      <c r="CO108" s="33" t="s">
        <v>289</v>
      </c>
      <c r="CP108" s="33" t="s">
        <v>289</v>
      </c>
      <c r="CQ108" s="33" t="s">
        <v>289</v>
      </c>
      <c r="CR108" s="33" t="s">
        <v>289</v>
      </c>
      <c r="CS108" s="33" t="s">
        <v>289</v>
      </c>
      <c r="CT108" s="33" t="s">
        <v>289</v>
      </c>
      <c r="CU108" s="33" t="s">
        <v>289</v>
      </c>
      <c r="CV108" s="33" t="s">
        <v>289</v>
      </c>
      <c r="CW108" s="33" t="s">
        <v>289</v>
      </c>
      <c r="CX108" s="33" t="s">
        <v>289</v>
      </c>
      <c r="CY108" s="33" t="s">
        <v>289</v>
      </c>
      <c r="CZ108" s="33" t="s">
        <v>289</v>
      </c>
      <c r="DA108" s="33" t="s">
        <v>112</v>
      </c>
      <c r="DB108" s="33" t="s">
        <v>107</v>
      </c>
      <c r="DC108" s="33" t="s">
        <v>212</v>
      </c>
      <c r="DD108" s="33" t="str">
        <f>IF(DB108=C108,"Oui","Non")</f>
        <v>Oui</v>
      </c>
      <c r="DE108" s="33" t="str">
        <f>IF(DC108=D108,"Oui","Non")</f>
        <v>Oui</v>
      </c>
      <c r="DF108" s="33" t="s">
        <v>117</v>
      </c>
      <c r="DG108" s="33" t="s">
        <v>140</v>
      </c>
      <c r="DH108" s="33" t="s">
        <v>140</v>
      </c>
      <c r="DI108" s="33" t="s">
        <v>112</v>
      </c>
      <c r="DJ108" s="33" t="s">
        <v>112</v>
      </c>
      <c r="DK108" s="33" t="s">
        <v>112</v>
      </c>
      <c r="DL108" s="33" t="s">
        <v>112</v>
      </c>
      <c r="DM108" s="33" t="s">
        <v>112</v>
      </c>
      <c r="DN108" s="33" t="s">
        <v>112</v>
      </c>
      <c r="DO108" s="33" t="s">
        <v>112</v>
      </c>
      <c r="DP108" s="33" t="s">
        <v>140</v>
      </c>
      <c r="DQ108" s="34" t="s">
        <v>140</v>
      </c>
      <c r="DR108" s="33" t="s">
        <v>140</v>
      </c>
      <c r="DS108" s="33" t="s">
        <v>112</v>
      </c>
      <c r="DT108" s="33" t="s">
        <v>289</v>
      </c>
      <c r="DU108" s="33" t="s">
        <v>112</v>
      </c>
      <c r="DV108" s="33" t="s">
        <v>289</v>
      </c>
      <c r="DW108" s="33"/>
      <c r="DX108" s="33" t="s">
        <v>289</v>
      </c>
      <c r="DY108" s="33" t="s">
        <v>289</v>
      </c>
      <c r="DZ108" s="33" t="s">
        <v>289</v>
      </c>
      <c r="EA108" s="33" t="s">
        <v>289</v>
      </c>
      <c r="EB108" s="33" t="s">
        <v>289</v>
      </c>
      <c r="EC108" s="33" t="s">
        <v>289</v>
      </c>
      <c r="ED108" s="33" t="s">
        <v>289</v>
      </c>
      <c r="EE108" s="33" t="s">
        <v>289</v>
      </c>
      <c r="EF108" s="33" t="s">
        <v>289</v>
      </c>
      <c r="EG108" s="33" t="s">
        <v>289</v>
      </c>
      <c r="EH108" s="33" t="s">
        <v>289</v>
      </c>
      <c r="EI108" s="33" t="s">
        <v>289</v>
      </c>
      <c r="EJ108" s="33" t="s">
        <v>289</v>
      </c>
      <c r="EK108" s="33" t="s">
        <v>2585</v>
      </c>
      <c r="EL108" s="33" t="s">
        <v>2586</v>
      </c>
      <c r="EM108" s="33">
        <v>25</v>
      </c>
    </row>
    <row r="109" spans="1:143" x14ac:dyDescent="0.35">
      <c r="A109" s="33" t="s">
        <v>2637</v>
      </c>
      <c r="B109" s="33" t="s">
        <v>209</v>
      </c>
      <c r="C109" s="33" t="s">
        <v>107</v>
      </c>
      <c r="D109" s="33" t="s">
        <v>212</v>
      </c>
      <c r="E109" s="34" t="s">
        <v>216</v>
      </c>
      <c r="F109" s="34" t="s">
        <v>217</v>
      </c>
      <c r="G109" s="33" t="s">
        <v>2361</v>
      </c>
      <c r="H109" s="33">
        <v>12</v>
      </c>
      <c r="I109" s="33" t="s">
        <v>2327</v>
      </c>
      <c r="J109" s="33">
        <v>1</v>
      </c>
      <c r="K109" s="33">
        <v>1</v>
      </c>
      <c r="L109" s="33">
        <v>62.5</v>
      </c>
      <c r="M109" s="33">
        <v>76.923076923076906</v>
      </c>
      <c r="N109" s="33">
        <v>65.2173913043478</v>
      </c>
      <c r="O109" s="33">
        <v>68.965517241379303</v>
      </c>
      <c r="P109" s="33" t="s">
        <v>176</v>
      </c>
      <c r="Q109" s="33" t="s">
        <v>176</v>
      </c>
      <c r="R109" s="33">
        <v>488.59724612736602</v>
      </c>
      <c r="S109" s="33" t="s">
        <v>176</v>
      </c>
      <c r="T109" s="33">
        <v>100</v>
      </c>
      <c r="U109" s="33">
        <v>50</v>
      </c>
      <c r="V109" s="33" t="s">
        <v>176</v>
      </c>
      <c r="W109" s="33">
        <v>50</v>
      </c>
      <c r="X109" s="33">
        <v>75</v>
      </c>
      <c r="Y109" s="33" t="s">
        <v>176</v>
      </c>
      <c r="Z109" s="33" t="s">
        <v>176</v>
      </c>
      <c r="AA109" s="33" t="s">
        <v>2328</v>
      </c>
      <c r="AB109" s="33" t="s">
        <v>2350</v>
      </c>
      <c r="AC109" s="33">
        <v>1</v>
      </c>
      <c r="AD109" s="33">
        <v>0</v>
      </c>
      <c r="AE109" s="33">
        <v>0</v>
      </c>
      <c r="AF109" s="33">
        <v>0</v>
      </c>
      <c r="AG109" s="33">
        <v>1</v>
      </c>
      <c r="AH109" s="33">
        <v>0</v>
      </c>
      <c r="AI109" s="33">
        <v>0</v>
      </c>
      <c r="AJ109" s="33">
        <v>0</v>
      </c>
      <c r="AK109" s="33">
        <v>0</v>
      </c>
      <c r="AL109" s="33">
        <v>0</v>
      </c>
      <c r="AM109" s="33" t="s">
        <v>155</v>
      </c>
      <c r="AN109" s="33" t="s">
        <v>2331</v>
      </c>
      <c r="AO109" s="33" t="s">
        <v>112</v>
      </c>
      <c r="AP109" s="33" t="s">
        <v>2635</v>
      </c>
      <c r="AQ109" s="33">
        <v>1</v>
      </c>
      <c r="AR109" s="33">
        <v>0</v>
      </c>
      <c r="AS109" s="33">
        <v>0</v>
      </c>
      <c r="AT109" s="33">
        <v>0</v>
      </c>
      <c r="AU109" s="33">
        <v>0</v>
      </c>
      <c r="AV109" s="33">
        <v>0</v>
      </c>
      <c r="AW109" s="33">
        <v>0</v>
      </c>
      <c r="AX109" s="33">
        <v>0</v>
      </c>
      <c r="AY109" s="33">
        <v>0</v>
      </c>
      <c r="AZ109" s="33">
        <v>0</v>
      </c>
      <c r="BA109" s="33">
        <v>1</v>
      </c>
      <c r="BB109" s="33">
        <v>0</v>
      </c>
      <c r="BC109" s="33">
        <v>1</v>
      </c>
      <c r="BD109" s="33">
        <v>0</v>
      </c>
      <c r="BE109" s="33">
        <v>0</v>
      </c>
      <c r="BF109" s="33">
        <v>0</v>
      </c>
      <c r="BG109" s="33">
        <v>0</v>
      </c>
      <c r="BH109" s="33" t="s">
        <v>289</v>
      </c>
      <c r="BI109" s="33" t="s">
        <v>2636</v>
      </c>
      <c r="BJ109" s="33">
        <v>1</v>
      </c>
      <c r="BK109" s="33">
        <v>1</v>
      </c>
      <c r="BL109" s="33">
        <v>1</v>
      </c>
      <c r="BM109" s="33">
        <v>1</v>
      </c>
      <c r="BN109" s="33">
        <v>1</v>
      </c>
      <c r="BO109" s="33">
        <v>1</v>
      </c>
      <c r="BP109" s="33">
        <v>1</v>
      </c>
      <c r="BQ109" s="33">
        <v>0</v>
      </c>
      <c r="BR109" s="33" t="s">
        <v>112</v>
      </c>
      <c r="BS109" s="33" t="s">
        <v>126</v>
      </c>
      <c r="BT109" s="33" t="s">
        <v>897</v>
      </c>
      <c r="BU109" s="33" t="s">
        <v>112</v>
      </c>
      <c r="BV109" s="33" t="s">
        <v>117</v>
      </c>
      <c r="BW109" s="33" t="str">
        <f t="shared" si="11"/>
        <v>Non</v>
      </c>
      <c r="BX109" s="33" t="str">
        <f t="shared" si="12"/>
        <v>Non</v>
      </c>
      <c r="BY109" s="33" t="s">
        <v>117</v>
      </c>
      <c r="BZ109" s="33" t="s">
        <v>289</v>
      </c>
      <c r="CA109" s="33" t="s">
        <v>289</v>
      </c>
      <c r="CB109" s="33" t="s">
        <v>289</v>
      </c>
      <c r="CC109" s="33" t="s">
        <v>289</v>
      </c>
      <c r="CD109" s="33" t="s">
        <v>289</v>
      </c>
      <c r="CE109" s="33" t="s">
        <v>289</v>
      </c>
      <c r="CF109" s="33" t="s">
        <v>289</v>
      </c>
      <c r="CG109" s="33" t="s">
        <v>289</v>
      </c>
      <c r="CH109" s="33" t="s">
        <v>289</v>
      </c>
      <c r="CI109" s="33" t="s">
        <v>289</v>
      </c>
      <c r="CJ109" s="33" t="s">
        <v>289</v>
      </c>
      <c r="CK109" s="33" t="s">
        <v>289</v>
      </c>
      <c r="CL109" s="33" t="s">
        <v>289</v>
      </c>
      <c r="CM109" s="33" t="s">
        <v>289</v>
      </c>
      <c r="CN109" s="33" t="s">
        <v>289</v>
      </c>
      <c r="CO109" s="33" t="s">
        <v>289</v>
      </c>
      <c r="CP109" s="33" t="s">
        <v>289</v>
      </c>
      <c r="CQ109" s="33" t="s">
        <v>289</v>
      </c>
      <c r="CR109" s="33" t="s">
        <v>289</v>
      </c>
      <c r="CS109" s="33" t="s">
        <v>289</v>
      </c>
      <c r="CT109" s="33" t="s">
        <v>289</v>
      </c>
      <c r="CU109" s="33" t="s">
        <v>289</v>
      </c>
      <c r="CV109" s="33" t="s">
        <v>289</v>
      </c>
      <c r="CW109" s="33" t="s">
        <v>289</v>
      </c>
      <c r="CX109" s="33" t="s">
        <v>289</v>
      </c>
      <c r="CY109" s="33" t="s">
        <v>289</v>
      </c>
      <c r="CZ109" s="33" t="s">
        <v>289</v>
      </c>
      <c r="DA109" s="33" t="s">
        <v>112</v>
      </c>
      <c r="DB109" s="33" t="s">
        <v>107</v>
      </c>
      <c r="DC109" s="33" t="s">
        <v>212</v>
      </c>
      <c r="DD109" s="33" t="str">
        <f>IF(DB109=C109,"Oui","Non")</f>
        <v>Oui</v>
      </c>
      <c r="DE109" s="33" t="str">
        <f>IF(DC109=D109,"Oui","Non")</f>
        <v>Oui</v>
      </c>
      <c r="DF109" s="33" t="s">
        <v>112</v>
      </c>
      <c r="DG109" s="33" t="s">
        <v>117</v>
      </c>
      <c r="DH109" s="33" t="s">
        <v>140</v>
      </c>
      <c r="DI109" s="33" t="s">
        <v>140</v>
      </c>
      <c r="DJ109" s="33" t="s">
        <v>112</v>
      </c>
      <c r="DK109" s="33" t="s">
        <v>140</v>
      </c>
      <c r="DL109" s="33" t="s">
        <v>117</v>
      </c>
      <c r="DM109" s="33" t="s">
        <v>117</v>
      </c>
      <c r="DN109" s="33" t="s">
        <v>140</v>
      </c>
      <c r="DO109" s="33" t="s">
        <v>112</v>
      </c>
      <c r="DP109" s="33" t="s">
        <v>289</v>
      </c>
      <c r="DQ109" s="34" t="s">
        <v>289</v>
      </c>
      <c r="DR109" s="33" t="s">
        <v>289</v>
      </c>
      <c r="DS109" s="33" t="s">
        <v>289</v>
      </c>
      <c r="DT109" s="33" t="s">
        <v>289</v>
      </c>
      <c r="DU109" s="33" t="s">
        <v>140</v>
      </c>
      <c r="DV109" s="33" t="s">
        <v>289</v>
      </c>
      <c r="DW109" s="33"/>
      <c r="DX109" s="33" t="s">
        <v>289</v>
      </c>
      <c r="DY109" s="33" t="s">
        <v>289</v>
      </c>
      <c r="DZ109" s="33" t="s">
        <v>289</v>
      </c>
      <c r="EA109" s="33" t="s">
        <v>289</v>
      </c>
      <c r="EB109" s="33" t="s">
        <v>289</v>
      </c>
      <c r="EC109" s="33" t="s">
        <v>289</v>
      </c>
      <c r="ED109" s="33" t="s">
        <v>289</v>
      </c>
      <c r="EE109" s="33" t="s">
        <v>289</v>
      </c>
      <c r="EF109" s="33" t="s">
        <v>289</v>
      </c>
      <c r="EG109" s="33" t="s">
        <v>289</v>
      </c>
      <c r="EH109" s="33" t="s">
        <v>289</v>
      </c>
      <c r="EI109" s="33" t="s">
        <v>289</v>
      </c>
      <c r="EJ109" s="33" t="s">
        <v>289</v>
      </c>
      <c r="EK109" s="33" t="s">
        <v>289</v>
      </c>
      <c r="EL109" s="33" t="s">
        <v>2637</v>
      </c>
      <c r="EM109" s="33">
        <v>33</v>
      </c>
    </row>
    <row r="110" spans="1:143" x14ac:dyDescent="0.35">
      <c r="A110" s="33" t="s">
        <v>2665</v>
      </c>
      <c r="B110" s="33" t="s">
        <v>209</v>
      </c>
      <c r="C110" s="33" t="s">
        <v>107</v>
      </c>
      <c r="D110" s="33" t="s">
        <v>212</v>
      </c>
      <c r="E110" s="34" t="s">
        <v>2432</v>
      </c>
      <c r="F110" s="34" t="s">
        <v>2433</v>
      </c>
      <c r="G110" s="33" t="s">
        <v>2361</v>
      </c>
      <c r="H110" s="33">
        <v>12</v>
      </c>
      <c r="I110" s="33" t="s">
        <v>2327</v>
      </c>
      <c r="J110" s="33">
        <v>1</v>
      </c>
      <c r="K110" s="33">
        <v>0</v>
      </c>
      <c r="L110" s="33">
        <v>75</v>
      </c>
      <c r="M110" s="33">
        <v>96.153846153846104</v>
      </c>
      <c r="N110" s="33">
        <v>65.2173913043478</v>
      </c>
      <c r="O110" s="33">
        <v>68.965517241379303</v>
      </c>
      <c r="P110" s="33" t="s">
        <v>176</v>
      </c>
      <c r="Q110" s="33" t="s">
        <v>176</v>
      </c>
      <c r="R110" s="33">
        <v>500</v>
      </c>
      <c r="S110" s="33" t="s">
        <v>176</v>
      </c>
      <c r="T110" s="33" t="s">
        <v>176</v>
      </c>
      <c r="U110" s="33" t="s">
        <v>176</v>
      </c>
      <c r="V110" s="33" t="s">
        <v>176</v>
      </c>
      <c r="W110" s="33" t="s">
        <v>176</v>
      </c>
      <c r="X110" s="33" t="s">
        <v>176</v>
      </c>
      <c r="Y110" s="33" t="s">
        <v>176</v>
      </c>
      <c r="Z110" s="33" t="s">
        <v>176</v>
      </c>
      <c r="AA110" s="33" t="s">
        <v>2328</v>
      </c>
      <c r="AB110" s="33" t="s">
        <v>2350</v>
      </c>
      <c r="AC110" s="33">
        <v>1</v>
      </c>
      <c r="AD110" s="33">
        <v>0</v>
      </c>
      <c r="AE110" s="33">
        <v>0</v>
      </c>
      <c r="AF110" s="33">
        <v>0</v>
      </c>
      <c r="AG110" s="33">
        <v>0</v>
      </c>
      <c r="AH110" s="33">
        <v>0</v>
      </c>
      <c r="AI110" s="33">
        <v>0</v>
      </c>
      <c r="AJ110" s="33">
        <v>0</v>
      </c>
      <c r="AK110" s="33">
        <v>0</v>
      </c>
      <c r="AL110" s="33">
        <v>0</v>
      </c>
      <c r="AM110" s="33" t="s">
        <v>155</v>
      </c>
      <c r="AN110" s="33" t="s">
        <v>2385</v>
      </c>
      <c r="AO110" s="33" t="s">
        <v>112</v>
      </c>
      <c r="AP110" s="33" t="s">
        <v>2434</v>
      </c>
      <c r="AQ110" s="33">
        <v>0</v>
      </c>
      <c r="AR110" s="33">
        <v>0</v>
      </c>
      <c r="AS110" s="33">
        <v>1</v>
      </c>
      <c r="AT110" s="33">
        <v>0</v>
      </c>
      <c r="AU110" s="33">
        <v>0</v>
      </c>
      <c r="AV110" s="33">
        <v>0</v>
      </c>
      <c r="AW110" s="33">
        <v>0</v>
      </c>
      <c r="AX110" s="33">
        <v>0</v>
      </c>
      <c r="AY110" s="33">
        <v>0</v>
      </c>
      <c r="AZ110" s="33">
        <v>0</v>
      </c>
      <c r="BA110" s="33">
        <v>0</v>
      </c>
      <c r="BB110" s="33">
        <v>0</v>
      </c>
      <c r="BC110" s="33">
        <v>1</v>
      </c>
      <c r="BD110" s="33">
        <v>0</v>
      </c>
      <c r="BE110" s="33">
        <v>0</v>
      </c>
      <c r="BF110" s="33">
        <v>0</v>
      </c>
      <c r="BG110" s="33">
        <v>0</v>
      </c>
      <c r="BH110" s="33" t="s">
        <v>289</v>
      </c>
      <c r="BI110" s="33" t="s">
        <v>2425</v>
      </c>
      <c r="BJ110" s="33">
        <v>1</v>
      </c>
      <c r="BK110" s="33">
        <v>1</v>
      </c>
      <c r="BL110" s="33">
        <v>1</v>
      </c>
      <c r="BM110" s="33">
        <v>1</v>
      </c>
      <c r="BN110" s="33">
        <v>0</v>
      </c>
      <c r="BO110" s="33">
        <v>1</v>
      </c>
      <c r="BP110" s="33">
        <v>1</v>
      </c>
      <c r="BQ110" s="33">
        <v>0</v>
      </c>
      <c r="BR110" s="33" t="s">
        <v>112</v>
      </c>
      <c r="BS110" s="33" t="s">
        <v>107</v>
      </c>
      <c r="BT110" s="33" t="s">
        <v>212</v>
      </c>
      <c r="BU110" s="33" t="s">
        <v>112</v>
      </c>
      <c r="BV110" s="33" t="s">
        <v>112</v>
      </c>
      <c r="BW110" s="33" t="str">
        <f t="shared" si="11"/>
        <v>Oui</v>
      </c>
      <c r="BX110" s="33" t="str">
        <f t="shared" si="12"/>
        <v>Oui</v>
      </c>
      <c r="BY110" s="33" t="s">
        <v>289</v>
      </c>
      <c r="BZ110" s="33" t="s">
        <v>289</v>
      </c>
      <c r="CA110" s="33" t="s">
        <v>289</v>
      </c>
      <c r="CB110" s="33" t="s">
        <v>289</v>
      </c>
      <c r="CC110" s="33" t="s">
        <v>289</v>
      </c>
      <c r="CD110" s="33" t="s">
        <v>289</v>
      </c>
      <c r="CE110" s="33" t="s">
        <v>289</v>
      </c>
      <c r="CF110" s="33" t="s">
        <v>289</v>
      </c>
      <c r="CG110" s="33" t="s">
        <v>289</v>
      </c>
      <c r="CH110" s="33" t="s">
        <v>289</v>
      </c>
      <c r="CI110" s="33" t="s">
        <v>289</v>
      </c>
      <c r="CJ110" s="33" t="s">
        <v>289</v>
      </c>
      <c r="CK110" s="33" t="s">
        <v>289</v>
      </c>
      <c r="CL110" s="33" t="s">
        <v>289</v>
      </c>
      <c r="CM110" s="33" t="s">
        <v>289</v>
      </c>
      <c r="CN110" s="33" t="s">
        <v>289</v>
      </c>
      <c r="CO110" s="33" t="s">
        <v>289</v>
      </c>
      <c r="CP110" s="33" t="s">
        <v>289</v>
      </c>
      <c r="CQ110" s="33" t="s">
        <v>289</v>
      </c>
      <c r="CR110" s="33" t="s">
        <v>289</v>
      </c>
      <c r="CS110" s="33" t="s">
        <v>289</v>
      </c>
      <c r="CT110" s="33" t="s">
        <v>289</v>
      </c>
      <c r="CU110" s="33" t="s">
        <v>289</v>
      </c>
      <c r="CV110" s="33" t="s">
        <v>289</v>
      </c>
      <c r="CW110" s="33" t="s">
        <v>289</v>
      </c>
      <c r="CX110" s="33" t="s">
        <v>289</v>
      </c>
      <c r="CY110" s="33" t="s">
        <v>289</v>
      </c>
      <c r="CZ110" s="33" t="s">
        <v>289</v>
      </c>
      <c r="DA110" s="33" t="s">
        <v>289</v>
      </c>
      <c r="DB110" s="33" t="s">
        <v>289</v>
      </c>
      <c r="DC110" s="33" t="s">
        <v>289</v>
      </c>
      <c r="DD110" s="33"/>
      <c r="DE110" s="33"/>
      <c r="DF110" s="33" t="s">
        <v>289</v>
      </c>
      <c r="DG110" s="33" t="s">
        <v>289</v>
      </c>
      <c r="DH110" s="33" t="s">
        <v>140</v>
      </c>
      <c r="DI110" s="33" t="s">
        <v>140</v>
      </c>
      <c r="DJ110" s="33" t="s">
        <v>140</v>
      </c>
      <c r="DK110" s="33" t="s">
        <v>140</v>
      </c>
      <c r="DL110" s="33" t="s">
        <v>289</v>
      </c>
      <c r="DM110" s="33" t="s">
        <v>140</v>
      </c>
      <c r="DN110" s="33" t="s">
        <v>140</v>
      </c>
      <c r="DO110" s="33" t="s">
        <v>289</v>
      </c>
      <c r="DP110" s="33" t="s">
        <v>289</v>
      </c>
      <c r="DQ110" s="34" t="s">
        <v>289</v>
      </c>
      <c r="DR110" s="33" t="s">
        <v>289</v>
      </c>
      <c r="DS110" s="33" t="s">
        <v>289</v>
      </c>
      <c r="DT110" s="33" t="s">
        <v>289</v>
      </c>
      <c r="DU110" s="33" t="s">
        <v>289</v>
      </c>
      <c r="DV110" s="33" t="s">
        <v>289</v>
      </c>
      <c r="DW110" s="33"/>
      <c r="DX110" s="33" t="s">
        <v>289</v>
      </c>
      <c r="DY110" s="33" t="s">
        <v>289</v>
      </c>
      <c r="DZ110" s="33" t="s">
        <v>289</v>
      </c>
      <c r="EA110" s="33" t="s">
        <v>289</v>
      </c>
      <c r="EB110" s="33" t="s">
        <v>289</v>
      </c>
      <c r="EC110" s="33" t="s">
        <v>289</v>
      </c>
      <c r="ED110" s="33" t="s">
        <v>289</v>
      </c>
      <c r="EE110" s="33" t="s">
        <v>289</v>
      </c>
      <c r="EF110" s="33" t="s">
        <v>289</v>
      </c>
      <c r="EG110" s="33" t="s">
        <v>289</v>
      </c>
      <c r="EH110" s="33" t="s">
        <v>289</v>
      </c>
      <c r="EI110" s="33" t="s">
        <v>289</v>
      </c>
      <c r="EJ110" s="33" t="s">
        <v>289</v>
      </c>
      <c r="EK110" s="33" t="s">
        <v>289</v>
      </c>
      <c r="EL110" s="33" t="s">
        <v>2665</v>
      </c>
      <c r="EM110" s="33">
        <v>20</v>
      </c>
    </row>
    <row r="111" spans="1:143" x14ac:dyDescent="0.35">
      <c r="A111" s="33" t="s">
        <v>2687</v>
      </c>
      <c r="B111" s="33" t="s">
        <v>209</v>
      </c>
      <c r="C111" s="33" t="s">
        <v>107</v>
      </c>
      <c r="D111" s="33" t="s">
        <v>212</v>
      </c>
      <c r="E111" s="34" t="s">
        <v>2432</v>
      </c>
      <c r="F111" s="34" t="s">
        <v>2433</v>
      </c>
      <c r="G111" s="33" t="s">
        <v>2361</v>
      </c>
      <c r="H111" s="33">
        <v>12</v>
      </c>
      <c r="I111" s="33" t="s">
        <v>2327</v>
      </c>
      <c r="J111" s="33">
        <v>1</v>
      </c>
      <c r="K111" s="33">
        <v>1</v>
      </c>
      <c r="L111" s="33">
        <v>62.5</v>
      </c>
      <c r="M111" s="33">
        <v>57.692307692307601</v>
      </c>
      <c r="N111" s="33">
        <v>54.347826086956502</v>
      </c>
      <c r="O111" s="33">
        <v>68.965517241379303</v>
      </c>
      <c r="P111" s="33" t="s">
        <v>176</v>
      </c>
      <c r="Q111" s="33">
        <v>166.66666670000001</v>
      </c>
      <c r="R111" s="33">
        <v>500</v>
      </c>
      <c r="S111" s="33" t="s">
        <v>176</v>
      </c>
      <c r="T111" s="33" t="s">
        <v>176</v>
      </c>
      <c r="U111" s="33" t="s">
        <v>176</v>
      </c>
      <c r="V111" s="33" t="s">
        <v>176</v>
      </c>
      <c r="W111" s="33" t="s">
        <v>176</v>
      </c>
      <c r="X111" s="33" t="s">
        <v>176</v>
      </c>
      <c r="Y111" s="33" t="s">
        <v>176</v>
      </c>
      <c r="Z111" s="33" t="s">
        <v>176</v>
      </c>
      <c r="AA111" s="33" t="s">
        <v>2340</v>
      </c>
      <c r="AB111" s="33" t="s">
        <v>2329</v>
      </c>
      <c r="AC111" s="33">
        <v>1</v>
      </c>
      <c r="AD111" s="33">
        <v>0</v>
      </c>
      <c r="AE111" s="33">
        <v>0</v>
      </c>
      <c r="AF111" s="33">
        <v>0</v>
      </c>
      <c r="AG111" s="33">
        <v>1</v>
      </c>
      <c r="AH111" s="33">
        <v>0</v>
      </c>
      <c r="AI111" s="33">
        <v>0</v>
      </c>
      <c r="AJ111" s="33">
        <v>0</v>
      </c>
      <c r="AK111" s="33">
        <v>0</v>
      </c>
      <c r="AL111" s="33">
        <v>0</v>
      </c>
      <c r="AM111" s="33" t="s">
        <v>151</v>
      </c>
      <c r="AN111" s="33" t="s">
        <v>2342</v>
      </c>
      <c r="AO111" s="33" t="s">
        <v>112</v>
      </c>
      <c r="AP111" s="33" t="s">
        <v>2684</v>
      </c>
      <c r="AQ111" s="33">
        <v>1</v>
      </c>
      <c r="AR111" s="33">
        <v>0</v>
      </c>
      <c r="AS111" s="33">
        <v>1</v>
      </c>
      <c r="AT111" s="33">
        <v>0</v>
      </c>
      <c r="AU111" s="33">
        <v>1</v>
      </c>
      <c r="AV111" s="33">
        <v>0</v>
      </c>
      <c r="AW111" s="33">
        <v>0</v>
      </c>
      <c r="AX111" s="33">
        <v>0</v>
      </c>
      <c r="AY111" s="33">
        <v>0</v>
      </c>
      <c r="AZ111" s="33">
        <v>0</v>
      </c>
      <c r="BA111" s="33">
        <v>1</v>
      </c>
      <c r="BB111" s="33">
        <v>0</v>
      </c>
      <c r="BC111" s="33">
        <v>1</v>
      </c>
      <c r="BD111" s="33">
        <v>0</v>
      </c>
      <c r="BE111" s="33">
        <v>0</v>
      </c>
      <c r="BF111" s="33">
        <v>0</v>
      </c>
      <c r="BG111" s="33">
        <v>0</v>
      </c>
      <c r="BH111" s="33" t="s">
        <v>289</v>
      </c>
      <c r="BI111" s="33" t="s">
        <v>2685</v>
      </c>
      <c r="BJ111" s="33">
        <v>1</v>
      </c>
      <c r="BK111" s="33">
        <v>1</v>
      </c>
      <c r="BL111" s="33">
        <v>1</v>
      </c>
      <c r="BM111" s="33">
        <v>0</v>
      </c>
      <c r="BN111" s="33">
        <v>1</v>
      </c>
      <c r="BO111" s="33">
        <v>0</v>
      </c>
      <c r="BP111" s="33">
        <v>0</v>
      </c>
      <c r="BQ111" s="33">
        <v>0</v>
      </c>
      <c r="BR111" s="33" t="s">
        <v>112</v>
      </c>
      <c r="BS111" s="33" t="s">
        <v>126</v>
      </c>
      <c r="BT111" s="33" t="s">
        <v>127</v>
      </c>
      <c r="BU111" s="33" t="s">
        <v>140</v>
      </c>
      <c r="BV111" s="33" t="s">
        <v>117</v>
      </c>
      <c r="BW111" s="33" t="str">
        <f t="shared" si="11"/>
        <v>Non</v>
      </c>
      <c r="BX111" s="33" t="str">
        <f t="shared" si="12"/>
        <v>Non</v>
      </c>
      <c r="BY111" s="33" t="s">
        <v>117</v>
      </c>
      <c r="BZ111" s="33" t="s">
        <v>289</v>
      </c>
      <c r="CA111" s="33" t="s">
        <v>289</v>
      </c>
      <c r="CB111" s="33" t="s">
        <v>289</v>
      </c>
      <c r="CC111" s="33" t="s">
        <v>289</v>
      </c>
      <c r="CD111" s="33" t="s">
        <v>289</v>
      </c>
      <c r="CE111" s="33" t="s">
        <v>289</v>
      </c>
      <c r="CF111" s="33" t="s">
        <v>289</v>
      </c>
      <c r="CG111" s="33" t="s">
        <v>289</v>
      </c>
      <c r="CH111" s="33" t="s">
        <v>289</v>
      </c>
      <c r="CI111" s="33" t="s">
        <v>289</v>
      </c>
      <c r="CJ111" s="33" t="s">
        <v>289</v>
      </c>
      <c r="CK111" s="33" t="s">
        <v>289</v>
      </c>
      <c r="CL111" s="33" t="s">
        <v>289</v>
      </c>
      <c r="CM111" s="33" t="s">
        <v>289</v>
      </c>
      <c r="CN111" s="33" t="s">
        <v>289</v>
      </c>
      <c r="CO111" s="33" t="s">
        <v>289</v>
      </c>
      <c r="CP111" s="33" t="s">
        <v>289</v>
      </c>
      <c r="CQ111" s="33" t="s">
        <v>289</v>
      </c>
      <c r="CR111" s="33" t="s">
        <v>289</v>
      </c>
      <c r="CS111" s="33" t="s">
        <v>289</v>
      </c>
      <c r="CT111" s="33" t="s">
        <v>289</v>
      </c>
      <c r="CU111" s="33" t="s">
        <v>289</v>
      </c>
      <c r="CV111" s="33" t="s">
        <v>289</v>
      </c>
      <c r="CW111" s="33" t="s">
        <v>289</v>
      </c>
      <c r="CX111" s="33" t="s">
        <v>289</v>
      </c>
      <c r="CY111" s="33" t="s">
        <v>289</v>
      </c>
      <c r="CZ111" s="33" t="s">
        <v>289</v>
      </c>
      <c r="DA111" s="33" t="s">
        <v>112</v>
      </c>
      <c r="DB111" s="33" t="s">
        <v>126</v>
      </c>
      <c r="DC111" s="33" t="s">
        <v>127</v>
      </c>
      <c r="DD111" s="33" t="str">
        <f t="shared" ref="DD111:DE115" si="14">IF(DB111=C111,"Oui","Non")</f>
        <v>Non</v>
      </c>
      <c r="DE111" s="33" t="str">
        <f t="shared" si="14"/>
        <v>Non</v>
      </c>
      <c r="DF111" s="33" t="s">
        <v>140</v>
      </c>
      <c r="DG111" s="33" t="s">
        <v>117</v>
      </c>
      <c r="DH111" s="33" t="s">
        <v>289</v>
      </c>
      <c r="DI111" s="33" t="s">
        <v>289</v>
      </c>
      <c r="DJ111" s="33" t="s">
        <v>289</v>
      </c>
      <c r="DK111" s="33" t="s">
        <v>289</v>
      </c>
      <c r="DL111" s="33" t="s">
        <v>289</v>
      </c>
      <c r="DM111" s="33" t="s">
        <v>289</v>
      </c>
      <c r="DN111" s="33" t="s">
        <v>140</v>
      </c>
      <c r="DO111" s="33" t="s">
        <v>140</v>
      </c>
      <c r="DP111" s="33" t="s">
        <v>289</v>
      </c>
      <c r="DQ111" s="34" t="s">
        <v>140</v>
      </c>
      <c r="DR111" s="33" t="s">
        <v>289</v>
      </c>
      <c r="DS111" s="33" t="s">
        <v>289</v>
      </c>
      <c r="DT111" s="33" t="s">
        <v>289</v>
      </c>
      <c r="DU111" s="33" t="s">
        <v>289</v>
      </c>
      <c r="DV111" s="33" t="s">
        <v>289</v>
      </c>
      <c r="DW111" s="33"/>
      <c r="DX111" s="33" t="s">
        <v>289</v>
      </c>
      <c r="DY111" s="33" t="s">
        <v>289</v>
      </c>
      <c r="DZ111" s="33" t="s">
        <v>289</v>
      </c>
      <c r="EA111" s="33" t="s">
        <v>289</v>
      </c>
      <c r="EB111" s="33" t="s">
        <v>289</v>
      </c>
      <c r="EC111" s="33" t="s">
        <v>289</v>
      </c>
      <c r="ED111" s="33" t="s">
        <v>289</v>
      </c>
      <c r="EE111" s="33" t="s">
        <v>289</v>
      </c>
      <c r="EF111" s="33" t="s">
        <v>289</v>
      </c>
      <c r="EG111" s="33" t="s">
        <v>289</v>
      </c>
      <c r="EH111" s="33" t="s">
        <v>289</v>
      </c>
      <c r="EI111" s="33" t="s">
        <v>289</v>
      </c>
      <c r="EJ111" s="33" t="s">
        <v>289</v>
      </c>
      <c r="EK111" s="33" t="s">
        <v>289</v>
      </c>
      <c r="EL111" s="33" t="s">
        <v>2687</v>
      </c>
      <c r="EM111" s="33">
        <v>32</v>
      </c>
    </row>
    <row r="112" spans="1:143" x14ac:dyDescent="0.35">
      <c r="A112" s="33" t="s">
        <v>2700</v>
      </c>
      <c r="B112" s="33" t="s">
        <v>209</v>
      </c>
      <c r="C112" s="33" t="s">
        <v>107</v>
      </c>
      <c r="D112" s="33" t="s">
        <v>212</v>
      </c>
      <c r="E112" s="34" t="s">
        <v>2432</v>
      </c>
      <c r="F112" s="34" t="s">
        <v>2433</v>
      </c>
      <c r="G112" s="33" t="s">
        <v>2361</v>
      </c>
      <c r="H112" s="33">
        <v>12</v>
      </c>
      <c r="I112" s="33" t="s">
        <v>2327</v>
      </c>
      <c r="J112" s="33">
        <v>1</v>
      </c>
      <c r="K112" s="33">
        <v>1</v>
      </c>
      <c r="L112" s="33" t="s">
        <v>176</v>
      </c>
      <c r="M112" s="33" t="s">
        <v>176</v>
      </c>
      <c r="N112" s="33" t="s">
        <v>176</v>
      </c>
      <c r="O112" s="33" t="s">
        <v>176</v>
      </c>
      <c r="P112" s="33" t="s">
        <v>176</v>
      </c>
      <c r="Q112" s="33" t="s">
        <v>176</v>
      </c>
      <c r="R112" s="33">
        <v>550</v>
      </c>
      <c r="S112" s="33" t="s">
        <v>176</v>
      </c>
      <c r="T112" s="33" t="s">
        <v>176</v>
      </c>
      <c r="U112" s="33" t="s">
        <v>176</v>
      </c>
      <c r="V112" s="33" t="s">
        <v>176</v>
      </c>
      <c r="W112" s="33" t="s">
        <v>176</v>
      </c>
      <c r="X112" s="33">
        <v>100</v>
      </c>
      <c r="Y112" s="33" t="s">
        <v>176</v>
      </c>
      <c r="Z112" s="33" t="s">
        <v>176</v>
      </c>
      <c r="AA112" s="33" t="s">
        <v>2328</v>
      </c>
      <c r="AB112" s="33" t="s">
        <v>2350</v>
      </c>
      <c r="AC112" s="33">
        <v>1</v>
      </c>
      <c r="AD112" s="33">
        <v>0</v>
      </c>
      <c r="AE112" s="33">
        <v>0</v>
      </c>
      <c r="AF112" s="33">
        <v>0</v>
      </c>
      <c r="AG112" s="33">
        <v>1</v>
      </c>
      <c r="AH112" s="33">
        <v>0</v>
      </c>
      <c r="AI112" s="33">
        <v>0</v>
      </c>
      <c r="AJ112" s="33">
        <v>0</v>
      </c>
      <c r="AK112" s="33">
        <v>0</v>
      </c>
      <c r="AL112" s="33">
        <v>0</v>
      </c>
      <c r="AM112" s="33" t="s">
        <v>151</v>
      </c>
      <c r="AN112" s="33" t="s">
        <v>2385</v>
      </c>
      <c r="AO112" s="33" t="s">
        <v>112</v>
      </c>
      <c r="AP112" s="33" t="s">
        <v>140</v>
      </c>
      <c r="AQ112" s="33">
        <v>0</v>
      </c>
      <c r="AR112" s="33">
        <v>0</v>
      </c>
      <c r="AS112" s="33">
        <v>0</v>
      </c>
      <c r="AT112" s="33">
        <v>0</v>
      </c>
      <c r="AU112" s="33">
        <v>0</v>
      </c>
      <c r="AV112" s="33">
        <v>0</v>
      </c>
      <c r="AW112" s="33">
        <v>0</v>
      </c>
      <c r="AX112" s="33">
        <v>0</v>
      </c>
      <c r="AY112" s="33">
        <v>0</v>
      </c>
      <c r="AZ112" s="33">
        <v>0</v>
      </c>
      <c r="BA112" s="33">
        <v>0</v>
      </c>
      <c r="BB112" s="33">
        <v>0</v>
      </c>
      <c r="BC112" s="33">
        <v>0</v>
      </c>
      <c r="BD112" s="33">
        <v>0</v>
      </c>
      <c r="BE112" s="33">
        <v>0</v>
      </c>
      <c r="BF112" s="33">
        <v>0</v>
      </c>
      <c r="BG112" s="33">
        <v>1</v>
      </c>
      <c r="BH112" s="33" t="s">
        <v>289</v>
      </c>
      <c r="BI112" s="33" t="s">
        <v>2696</v>
      </c>
      <c r="BJ112" s="33">
        <v>1</v>
      </c>
      <c r="BK112" s="33">
        <v>1</v>
      </c>
      <c r="BL112" s="33">
        <v>1</v>
      </c>
      <c r="BM112" s="33">
        <v>0</v>
      </c>
      <c r="BN112" s="33">
        <v>0</v>
      </c>
      <c r="BO112" s="33">
        <v>1</v>
      </c>
      <c r="BP112" s="33">
        <v>1</v>
      </c>
      <c r="BQ112" s="33">
        <v>0</v>
      </c>
      <c r="BR112" s="33" t="s">
        <v>112</v>
      </c>
      <c r="BS112" s="33" t="s">
        <v>107</v>
      </c>
      <c r="BT112" s="33" t="s">
        <v>212</v>
      </c>
      <c r="BU112" s="33" t="s">
        <v>140</v>
      </c>
      <c r="BV112" s="33" t="s">
        <v>117</v>
      </c>
      <c r="BW112" s="33" t="str">
        <f t="shared" si="11"/>
        <v>Oui</v>
      </c>
      <c r="BX112" s="33" t="str">
        <f t="shared" si="12"/>
        <v>Oui</v>
      </c>
      <c r="BY112" s="33" t="s">
        <v>112</v>
      </c>
      <c r="BZ112" s="33" t="s">
        <v>2698</v>
      </c>
      <c r="CA112" s="33">
        <v>1</v>
      </c>
      <c r="CB112" s="33">
        <v>0</v>
      </c>
      <c r="CC112" s="33">
        <v>0</v>
      </c>
      <c r="CD112" s="33">
        <v>0</v>
      </c>
      <c r="CE112" s="33">
        <v>0</v>
      </c>
      <c r="CF112" s="33">
        <v>0</v>
      </c>
      <c r="CG112" s="33">
        <v>0</v>
      </c>
      <c r="CH112" s="33">
        <v>1</v>
      </c>
      <c r="CI112" s="33">
        <v>0</v>
      </c>
      <c r="CJ112" s="33">
        <v>1</v>
      </c>
      <c r="CK112" s="33">
        <v>0</v>
      </c>
      <c r="CL112" s="33">
        <v>1</v>
      </c>
      <c r="CM112" s="33">
        <v>0</v>
      </c>
      <c r="CN112" s="33">
        <v>0</v>
      </c>
      <c r="CO112" s="33">
        <v>0</v>
      </c>
      <c r="CP112" s="33">
        <v>0</v>
      </c>
      <c r="CQ112" s="33" t="s">
        <v>289</v>
      </c>
      <c r="CR112" s="33" t="s">
        <v>2697</v>
      </c>
      <c r="CS112" s="33">
        <v>1</v>
      </c>
      <c r="CT112" s="33">
        <v>0</v>
      </c>
      <c r="CU112" s="33">
        <v>0</v>
      </c>
      <c r="CV112" s="33">
        <v>1</v>
      </c>
      <c r="CW112" s="33">
        <v>0</v>
      </c>
      <c r="CX112" s="33">
        <v>0</v>
      </c>
      <c r="CY112" s="33">
        <v>0</v>
      </c>
      <c r="CZ112" s="33">
        <v>0</v>
      </c>
      <c r="DA112" s="33" t="s">
        <v>112</v>
      </c>
      <c r="DB112" s="33" t="s">
        <v>107</v>
      </c>
      <c r="DC112" s="33" t="s">
        <v>136</v>
      </c>
      <c r="DD112" s="33" t="str">
        <f t="shared" si="14"/>
        <v>Oui</v>
      </c>
      <c r="DE112" s="33" t="str">
        <f t="shared" si="14"/>
        <v>Non</v>
      </c>
      <c r="DF112" s="33" t="s">
        <v>112</v>
      </c>
      <c r="DG112" s="33" t="s">
        <v>117</v>
      </c>
      <c r="DH112" s="33" t="s">
        <v>140</v>
      </c>
      <c r="DI112" s="33" t="s">
        <v>112</v>
      </c>
      <c r="DJ112" s="33" t="s">
        <v>112</v>
      </c>
      <c r="DK112" s="33" t="s">
        <v>140</v>
      </c>
      <c r="DL112" s="33" t="s">
        <v>112</v>
      </c>
      <c r="DM112" s="33" t="s">
        <v>140</v>
      </c>
      <c r="DN112" s="33" t="s">
        <v>112</v>
      </c>
      <c r="DO112" s="33" t="s">
        <v>140</v>
      </c>
      <c r="DP112" s="33" t="s">
        <v>289</v>
      </c>
      <c r="DQ112" s="34" t="s">
        <v>140</v>
      </c>
      <c r="DR112" s="33" t="s">
        <v>112</v>
      </c>
      <c r="DS112" s="33" t="s">
        <v>289</v>
      </c>
      <c r="DT112" s="33" t="s">
        <v>289</v>
      </c>
      <c r="DU112" s="33" t="s">
        <v>289</v>
      </c>
      <c r="DV112" s="33" t="s">
        <v>289</v>
      </c>
      <c r="DW112" s="33"/>
      <c r="DX112" s="33" t="s">
        <v>289</v>
      </c>
      <c r="DY112" s="33" t="s">
        <v>289</v>
      </c>
      <c r="DZ112" s="33" t="s">
        <v>289</v>
      </c>
      <c r="EA112" s="33" t="s">
        <v>289</v>
      </c>
      <c r="EB112" s="33" t="s">
        <v>289</v>
      </c>
      <c r="EC112" s="33" t="s">
        <v>289</v>
      </c>
      <c r="ED112" s="33" t="s">
        <v>289</v>
      </c>
      <c r="EE112" s="33" t="s">
        <v>289</v>
      </c>
      <c r="EF112" s="33" t="s">
        <v>289</v>
      </c>
      <c r="EG112" s="33" t="s">
        <v>289</v>
      </c>
      <c r="EH112" s="33" t="s">
        <v>289</v>
      </c>
      <c r="EI112" s="33" t="s">
        <v>289</v>
      </c>
      <c r="EJ112" s="33" t="s">
        <v>289</v>
      </c>
      <c r="EK112" s="33" t="s">
        <v>2699</v>
      </c>
      <c r="EL112" s="33" t="s">
        <v>2700</v>
      </c>
      <c r="EM112" s="33">
        <v>31</v>
      </c>
    </row>
    <row r="113" spans="1:143" x14ac:dyDescent="0.35">
      <c r="A113" s="33" t="s">
        <v>2707</v>
      </c>
      <c r="B113" s="33" t="s">
        <v>209</v>
      </c>
      <c r="C113" s="33" t="s">
        <v>107</v>
      </c>
      <c r="D113" s="33" t="s">
        <v>212</v>
      </c>
      <c r="E113" s="34" t="s">
        <v>2432</v>
      </c>
      <c r="F113" s="34" t="s">
        <v>2433</v>
      </c>
      <c r="G113" s="33" t="s">
        <v>2361</v>
      </c>
      <c r="H113" s="33">
        <v>12</v>
      </c>
      <c r="I113" s="33" t="s">
        <v>2327</v>
      </c>
      <c r="J113" s="33">
        <v>0</v>
      </c>
      <c r="K113" s="33">
        <v>1</v>
      </c>
      <c r="L113" s="33">
        <v>87.5</v>
      </c>
      <c r="M113" s="33">
        <v>86.538461538461505</v>
      </c>
      <c r="N113" s="33">
        <v>86.956521739130395</v>
      </c>
      <c r="O113" s="33">
        <v>68.965517241379303</v>
      </c>
      <c r="P113" s="33">
        <v>166.666666666666</v>
      </c>
      <c r="Q113" s="33" t="s">
        <v>176</v>
      </c>
      <c r="R113" s="33">
        <v>550</v>
      </c>
      <c r="S113" s="33" t="s">
        <v>176</v>
      </c>
      <c r="T113" s="33" t="s">
        <v>176</v>
      </c>
      <c r="U113" s="33">
        <v>50</v>
      </c>
      <c r="V113" s="33" t="s">
        <v>176</v>
      </c>
      <c r="W113" s="33" t="s">
        <v>176</v>
      </c>
      <c r="X113" s="33" t="s">
        <v>176</v>
      </c>
      <c r="Y113" s="33" t="s">
        <v>176</v>
      </c>
      <c r="Z113" s="33" t="s">
        <v>176</v>
      </c>
      <c r="AA113" s="33" t="s">
        <v>2328</v>
      </c>
      <c r="AB113" s="33" t="s">
        <v>2350</v>
      </c>
      <c r="AC113" s="33">
        <v>1</v>
      </c>
      <c r="AD113" s="33">
        <v>0</v>
      </c>
      <c r="AE113" s="33">
        <v>0</v>
      </c>
      <c r="AF113" s="33">
        <v>0</v>
      </c>
      <c r="AG113" s="33">
        <v>0</v>
      </c>
      <c r="AH113" s="33">
        <v>0</v>
      </c>
      <c r="AI113" s="33">
        <v>0</v>
      </c>
      <c r="AJ113" s="33">
        <v>0</v>
      </c>
      <c r="AK113" s="33">
        <v>0</v>
      </c>
      <c r="AL113" s="33">
        <v>0</v>
      </c>
      <c r="AM113" s="33" t="s">
        <v>151</v>
      </c>
      <c r="AN113" s="33" t="s">
        <v>2385</v>
      </c>
      <c r="AO113" s="33" t="s">
        <v>289</v>
      </c>
      <c r="AP113" s="33" t="s">
        <v>289</v>
      </c>
      <c r="AQ113" s="33" t="s">
        <v>289</v>
      </c>
      <c r="AR113" s="33" t="s">
        <v>289</v>
      </c>
      <c r="AS113" s="33" t="s">
        <v>289</v>
      </c>
      <c r="AT113" s="33" t="s">
        <v>289</v>
      </c>
      <c r="AU113" s="33" t="s">
        <v>289</v>
      </c>
      <c r="AV113" s="33" t="s">
        <v>289</v>
      </c>
      <c r="AW113" s="33" t="s">
        <v>289</v>
      </c>
      <c r="AX113" s="33" t="s">
        <v>289</v>
      </c>
      <c r="AY113" s="33" t="s">
        <v>289</v>
      </c>
      <c r="AZ113" s="33" t="s">
        <v>289</v>
      </c>
      <c r="BA113" s="33" t="s">
        <v>289</v>
      </c>
      <c r="BB113" s="33" t="s">
        <v>289</v>
      </c>
      <c r="BC113" s="33" t="s">
        <v>289</v>
      </c>
      <c r="BD113" s="33" t="s">
        <v>289</v>
      </c>
      <c r="BE113" s="33" t="s">
        <v>289</v>
      </c>
      <c r="BF113" s="33" t="s">
        <v>289</v>
      </c>
      <c r="BG113" s="33" t="s">
        <v>289</v>
      </c>
      <c r="BH113" s="33" t="s">
        <v>289</v>
      </c>
      <c r="BI113" s="33" t="s">
        <v>289</v>
      </c>
      <c r="BJ113" s="33" t="s">
        <v>289</v>
      </c>
      <c r="BK113" s="33" t="s">
        <v>289</v>
      </c>
      <c r="BL113" s="33" t="s">
        <v>289</v>
      </c>
      <c r="BM113" s="33" t="s">
        <v>289</v>
      </c>
      <c r="BN113" s="33" t="s">
        <v>289</v>
      </c>
      <c r="BO113" s="33" t="s">
        <v>289</v>
      </c>
      <c r="BP113" s="33" t="s">
        <v>289</v>
      </c>
      <c r="BQ113" s="33" t="s">
        <v>289</v>
      </c>
      <c r="BR113" s="33" t="s">
        <v>289</v>
      </c>
      <c r="BS113" s="33" t="s">
        <v>289</v>
      </c>
      <c r="BT113" s="33" t="s">
        <v>289</v>
      </c>
      <c r="BU113" s="33" t="s">
        <v>289</v>
      </c>
      <c r="BV113" s="33" t="s">
        <v>289</v>
      </c>
      <c r="BW113" s="33"/>
      <c r="BX113" s="33"/>
      <c r="BY113" s="33" t="s">
        <v>112</v>
      </c>
      <c r="BZ113" s="33" t="s">
        <v>2704</v>
      </c>
      <c r="CA113" s="33">
        <v>1</v>
      </c>
      <c r="CB113" s="33">
        <v>0</v>
      </c>
      <c r="CC113" s="33">
        <v>0</v>
      </c>
      <c r="CD113" s="33">
        <v>0</v>
      </c>
      <c r="CE113" s="33">
        <v>0</v>
      </c>
      <c r="CF113" s="33">
        <v>0</v>
      </c>
      <c r="CG113" s="33">
        <v>0</v>
      </c>
      <c r="CH113" s="33">
        <v>0</v>
      </c>
      <c r="CI113" s="33">
        <v>0</v>
      </c>
      <c r="CJ113" s="33">
        <v>1</v>
      </c>
      <c r="CK113" s="33">
        <v>1</v>
      </c>
      <c r="CL113" s="33">
        <v>1</v>
      </c>
      <c r="CM113" s="33">
        <v>0</v>
      </c>
      <c r="CN113" s="33">
        <v>0</v>
      </c>
      <c r="CO113" s="33">
        <v>0</v>
      </c>
      <c r="CP113" s="33">
        <v>0</v>
      </c>
      <c r="CQ113" s="33" t="s">
        <v>289</v>
      </c>
      <c r="CR113" s="33" t="s">
        <v>2705</v>
      </c>
      <c r="CS113" s="33">
        <v>0</v>
      </c>
      <c r="CT113" s="33">
        <v>1</v>
      </c>
      <c r="CU113" s="33">
        <v>0</v>
      </c>
      <c r="CV113" s="33">
        <v>0</v>
      </c>
      <c r="CW113" s="33">
        <v>1</v>
      </c>
      <c r="CX113" s="33">
        <v>0</v>
      </c>
      <c r="CY113" s="33">
        <v>1</v>
      </c>
      <c r="CZ113" s="33">
        <v>0</v>
      </c>
      <c r="DA113" s="33" t="s">
        <v>112</v>
      </c>
      <c r="DB113" s="33" t="s">
        <v>126</v>
      </c>
      <c r="DC113" s="33" t="s">
        <v>218</v>
      </c>
      <c r="DD113" s="33" t="str">
        <f t="shared" si="14"/>
        <v>Non</v>
      </c>
      <c r="DE113" s="33" t="str">
        <f t="shared" si="14"/>
        <v>Non</v>
      </c>
      <c r="DF113" s="33" t="s">
        <v>117</v>
      </c>
      <c r="DG113" s="33" t="s">
        <v>117</v>
      </c>
      <c r="DH113" s="33" t="s">
        <v>289</v>
      </c>
      <c r="DI113" s="33" t="s">
        <v>289</v>
      </c>
      <c r="DJ113" s="33" t="s">
        <v>289</v>
      </c>
      <c r="DK113" s="33" t="s">
        <v>289</v>
      </c>
      <c r="DL113" s="33" t="s">
        <v>289</v>
      </c>
      <c r="DM113" s="33" t="s">
        <v>289</v>
      </c>
      <c r="DN113" s="33" t="s">
        <v>289</v>
      </c>
      <c r="DO113" s="33" t="s">
        <v>289</v>
      </c>
      <c r="DP113" s="33" t="s">
        <v>140</v>
      </c>
      <c r="DQ113" s="34" t="s">
        <v>140</v>
      </c>
      <c r="DR113" s="33" t="s">
        <v>140</v>
      </c>
      <c r="DS113" s="33" t="s">
        <v>140</v>
      </c>
      <c r="DT113" s="33" t="s">
        <v>289</v>
      </c>
      <c r="DU113" s="33" t="s">
        <v>140</v>
      </c>
      <c r="DV113" s="33" t="s">
        <v>289</v>
      </c>
      <c r="DW113" s="33"/>
      <c r="DX113" s="33" t="s">
        <v>289</v>
      </c>
      <c r="DY113" s="33" t="s">
        <v>289</v>
      </c>
      <c r="DZ113" s="33" t="s">
        <v>289</v>
      </c>
      <c r="EA113" s="33" t="s">
        <v>289</v>
      </c>
      <c r="EB113" s="33" t="s">
        <v>289</v>
      </c>
      <c r="EC113" s="33" t="s">
        <v>289</v>
      </c>
      <c r="ED113" s="33" t="s">
        <v>289</v>
      </c>
      <c r="EE113" s="33" t="s">
        <v>289</v>
      </c>
      <c r="EF113" s="33" t="s">
        <v>289</v>
      </c>
      <c r="EG113" s="33" t="s">
        <v>289</v>
      </c>
      <c r="EH113" s="33" t="s">
        <v>289</v>
      </c>
      <c r="EI113" s="33" t="s">
        <v>289</v>
      </c>
      <c r="EJ113" s="33" t="s">
        <v>289</v>
      </c>
      <c r="EK113" s="33" t="s">
        <v>2706</v>
      </c>
      <c r="EL113" s="33" t="s">
        <v>2707</v>
      </c>
      <c r="EM113" s="33">
        <v>30</v>
      </c>
    </row>
    <row r="114" spans="1:143" x14ac:dyDescent="0.35">
      <c r="A114" s="33" t="s">
        <v>2762</v>
      </c>
      <c r="B114" s="33" t="s">
        <v>209</v>
      </c>
      <c r="C114" s="33" t="s">
        <v>107</v>
      </c>
      <c r="D114" s="33" t="s">
        <v>212</v>
      </c>
      <c r="E114" s="34" t="s">
        <v>2432</v>
      </c>
      <c r="F114" s="34" t="s">
        <v>2433</v>
      </c>
      <c r="G114" s="33" t="s">
        <v>2361</v>
      </c>
      <c r="H114" s="33">
        <v>12</v>
      </c>
      <c r="I114" s="33" t="s">
        <v>2327</v>
      </c>
      <c r="J114" s="33">
        <v>0</v>
      </c>
      <c r="K114" s="33">
        <v>1</v>
      </c>
      <c r="L114" s="33" t="s">
        <v>176</v>
      </c>
      <c r="M114" s="33" t="s">
        <v>176</v>
      </c>
      <c r="N114" s="33" t="s">
        <v>176</v>
      </c>
      <c r="O114" s="33" t="s">
        <v>176</v>
      </c>
      <c r="P114" s="33" t="s">
        <v>176</v>
      </c>
      <c r="Q114" s="33" t="s">
        <v>176</v>
      </c>
      <c r="R114" s="33" t="s">
        <v>176</v>
      </c>
      <c r="S114" s="33" t="s">
        <v>176</v>
      </c>
      <c r="T114" s="33">
        <v>15</v>
      </c>
      <c r="U114" s="33">
        <v>50</v>
      </c>
      <c r="V114" s="33" t="s">
        <v>176</v>
      </c>
      <c r="W114" s="33">
        <v>20</v>
      </c>
      <c r="X114" s="33">
        <v>50</v>
      </c>
      <c r="Y114" s="33" t="s">
        <v>176</v>
      </c>
      <c r="Z114" s="33" t="s">
        <v>176</v>
      </c>
      <c r="AA114" s="33" t="s">
        <v>2328</v>
      </c>
      <c r="AB114" s="33" t="s">
        <v>2350</v>
      </c>
      <c r="AC114" s="33">
        <v>1</v>
      </c>
      <c r="AD114" s="33">
        <v>0</v>
      </c>
      <c r="AE114" s="33">
        <v>0</v>
      </c>
      <c r="AF114" s="33">
        <v>0</v>
      </c>
      <c r="AG114" s="33">
        <v>1</v>
      </c>
      <c r="AH114" s="33">
        <v>0</v>
      </c>
      <c r="AI114" s="33">
        <v>0</v>
      </c>
      <c r="AJ114" s="33">
        <v>0</v>
      </c>
      <c r="AK114" s="33">
        <v>0</v>
      </c>
      <c r="AL114" s="33">
        <v>0</v>
      </c>
      <c r="AM114" s="33" t="s">
        <v>135</v>
      </c>
      <c r="AN114" s="33" t="s">
        <v>151</v>
      </c>
      <c r="AO114" s="33" t="s">
        <v>289</v>
      </c>
      <c r="AP114" s="33" t="s">
        <v>289</v>
      </c>
      <c r="AQ114" s="33" t="s">
        <v>289</v>
      </c>
      <c r="AR114" s="33" t="s">
        <v>289</v>
      </c>
      <c r="AS114" s="33" t="s">
        <v>289</v>
      </c>
      <c r="AT114" s="33" t="s">
        <v>289</v>
      </c>
      <c r="AU114" s="33" t="s">
        <v>289</v>
      </c>
      <c r="AV114" s="33" t="s">
        <v>289</v>
      </c>
      <c r="AW114" s="33" t="s">
        <v>289</v>
      </c>
      <c r="AX114" s="33" t="s">
        <v>289</v>
      </c>
      <c r="AY114" s="33" t="s">
        <v>289</v>
      </c>
      <c r="AZ114" s="33" t="s">
        <v>289</v>
      </c>
      <c r="BA114" s="33" t="s">
        <v>289</v>
      </c>
      <c r="BB114" s="33" t="s">
        <v>289</v>
      </c>
      <c r="BC114" s="33" t="s">
        <v>289</v>
      </c>
      <c r="BD114" s="33" t="s">
        <v>289</v>
      </c>
      <c r="BE114" s="33" t="s">
        <v>289</v>
      </c>
      <c r="BF114" s="33" t="s">
        <v>289</v>
      </c>
      <c r="BG114" s="33" t="s">
        <v>289</v>
      </c>
      <c r="BH114" s="33" t="s">
        <v>289</v>
      </c>
      <c r="BI114" s="33" t="s">
        <v>289</v>
      </c>
      <c r="BJ114" s="33" t="s">
        <v>289</v>
      </c>
      <c r="BK114" s="33" t="s">
        <v>289</v>
      </c>
      <c r="BL114" s="33" t="s">
        <v>289</v>
      </c>
      <c r="BM114" s="33" t="s">
        <v>289</v>
      </c>
      <c r="BN114" s="33" t="s">
        <v>289</v>
      </c>
      <c r="BO114" s="33" t="s">
        <v>289</v>
      </c>
      <c r="BP114" s="33" t="s">
        <v>289</v>
      </c>
      <c r="BQ114" s="33" t="s">
        <v>289</v>
      </c>
      <c r="BR114" s="33" t="s">
        <v>289</v>
      </c>
      <c r="BS114" s="33" t="s">
        <v>289</v>
      </c>
      <c r="BT114" s="33" t="s">
        <v>289</v>
      </c>
      <c r="BU114" s="33" t="s">
        <v>289</v>
      </c>
      <c r="BV114" s="33" t="s">
        <v>289</v>
      </c>
      <c r="BW114" s="33"/>
      <c r="BX114" s="33"/>
      <c r="BY114" s="33" t="s">
        <v>112</v>
      </c>
      <c r="BZ114" s="33" t="s">
        <v>2760</v>
      </c>
      <c r="CA114" s="33">
        <v>1</v>
      </c>
      <c r="CB114" s="33">
        <v>0</v>
      </c>
      <c r="CC114" s="33">
        <v>1</v>
      </c>
      <c r="CD114" s="33">
        <v>0</v>
      </c>
      <c r="CE114" s="33">
        <v>1</v>
      </c>
      <c r="CF114" s="33">
        <v>0</v>
      </c>
      <c r="CG114" s="33">
        <v>0</v>
      </c>
      <c r="CH114" s="33">
        <v>0</v>
      </c>
      <c r="CI114" s="33">
        <v>0</v>
      </c>
      <c r="CJ114" s="33">
        <v>1</v>
      </c>
      <c r="CK114" s="33">
        <v>0</v>
      </c>
      <c r="CL114" s="33">
        <v>0</v>
      </c>
      <c r="CM114" s="33">
        <v>0</v>
      </c>
      <c r="CN114" s="33">
        <v>0</v>
      </c>
      <c r="CO114" s="33">
        <v>0</v>
      </c>
      <c r="CP114" s="33">
        <v>0</v>
      </c>
      <c r="CQ114" s="33" t="s">
        <v>289</v>
      </c>
      <c r="CR114" s="33" t="s">
        <v>262</v>
      </c>
      <c r="CS114" s="33">
        <v>0</v>
      </c>
      <c r="CT114" s="33">
        <v>0</v>
      </c>
      <c r="CU114" s="33">
        <v>0</v>
      </c>
      <c r="CV114" s="33">
        <v>0</v>
      </c>
      <c r="CW114" s="33">
        <v>1</v>
      </c>
      <c r="CX114" s="33">
        <v>0</v>
      </c>
      <c r="CY114" s="33">
        <v>0</v>
      </c>
      <c r="CZ114" s="33">
        <v>0</v>
      </c>
      <c r="DA114" s="33" t="s">
        <v>112</v>
      </c>
      <c r="DB114" s="33" t="s">
        <v>126</v>
      </c>
      <c r="DC114" s="33" t="s">
        <v>218</v>
      </c>
      <c r="DD114" s="33" t="str">
        <f t="shared" si="14"/>
        <v>Non</v>
      </c>
      <c r="DE114" s="33" t="str">
        <f t="shared" si="14"/>
        <v>Non</v>
      </c>
      <c r="DF114" s="33" t="s">
        <v>140</v>
      </c>
      <c r="DG114" s="33" t="s">
        <v>117</v>
      </c>
      <c r="DH114" s="33" t="s">
        <v>289</v>
      </c>
      <c r="DI114" s="33" t="s">
        <v>289</v>
      </c>
      <c r="DJ114" s="33" t="s">
        <v>289</v>
      </c>
      <c r="DK114" s="33" t="s">
        <v>289</v>
      </c>
      <c r="DL114" s="33" t="s">
        <v>289</v>
      </c>
      <c r="DM114" s="33" t="s">
        <v>289</v>
      </c>
      <c r="DN114" s="33" t="s">
        <v>289</v>
      </c>
      <c r="DO114" s="33" t="s">
        <v>289</v>
      </c>
      <c r="DP114" s="33" t="s">
        <v>140</v>
      </c>
      <c r="DQ114" s="34" t="s">
        <v>140</v>
      </c>
      <c r="DR114" s="33" t="s">
        <v>140</v>
      </c>
      <c r="DS114" s="33" t="s">
        <v>140</v>
      </c>
      <c r="DT114" s="33" t="s">
        <v>289</v>
      </c>
      <c r="DU114" s="33" t="s">
        <v>140</v>
      </c>
      <c r="DV114" s="33" t="s">
        <v>289</v>
      </c>
      <c r="DW114" s="33"/>
      <c r="DX114" s="33" t="s">
        <v>289</v>
      </c>
      <c r="DY114" s="33" t="s">
        <v>289</v>
      </c>
      <c r="DZ114" s="33" t="s">
        <v>289</v>
      </c>
      <c r="EA114" s="33" t="s">
        <v>289</v>
      </c>
      <c r="EB114" s="33" t="s">
        <v>289</v>
      </c>
      <c r="EC114" s="33" t="s">
        <v>289</v>
      </c>
      <c r="ED114" s="33" t="s">
        <v>289</v>
      </c>
      <c r="EE114" s="33" t="s">
        <v>289</v>
      </c>
      <c r="EF114" s="33" t="s">
        <v>289</v>
      </c>
      <c r="EG114" s="33" t="s">
        <v>289</v>
      </c>
      <c r="EH114" s="33" t="s">
        <v>289</v>
      </c>
      <c r="EI114" s="33" t="s">
        <v>289</v>
      </c>
      <c r="EJ114" s="33" t="s">
        <v>289</v>
      </c>
      <c r="EK114" s="33" t="s">
        <v>2761</v>
      </c>
      <c r="EL114" s="33" t="s">
        <v>2762</v>
      </c>
      <c r="EM114" s="33">
        <v>29</v>
      </c>
    </row>
    <row r="115" spans="1:143" x14ac:dyDescent="0.35">
      <c r="A115" s="33" t="s">
        <v>2807</v>
      </c>
      <c r="B115" s="33" t="s">
        <v>209</v>
      </c>
      <c r="C115" s="33" t="s">
        <v>107</v>
      </c>
      <c r="D115" s="33" t="s">
        <v>212</v>
      </c>
      <c r="E115" s="34" t="s">
        <v>2432</v>
      </c>
      <c r="F115" s="34" t="s">
        <v>2433</v>
      </c>
      <c r="G115" s="33" t="s">
        <v>2361</v>
      </c>
      <c r="H115" s="33">
        <v>12</v>
      </c>
      <c r="I115" s="33" t="s">
        <v>2327</v>
      </c>
      <c r="J115" s="33">
        <v>0</v>
      </c>
      <c r="K115" s="33">
        <v>1</v>
      </c>
      <c r="L115" s="33" t="s">
        <v>176</v>
      </c>
      <c r="M115" s="33" t="s">
        <v>176</v>
      </c>
      <c r="N115" s="33" t="s">
        <v>176</v>
      </c>
      <c r="O115" s="33" t="s">
        <v>176</v>
      </c>
      <c r="P115" s="33" t="s">
        <v>176</v>
      </c>
      <c r="Q115" s="33" t="s">
        <v>176</v>
      </c>
      <c r="R115" s="33" t="s">
        <v>176</v>
      </c>
      <c r="S115" s="33" t="s">
        <v>176</v>
      </c>
      <c r="T115" s="33">
        <v>13</v>
      </c>
      <c r="U115" s="33">
        <v>25</v>
      </c>
      <c r="V115" s="33" t="s">
        <v>176</v>
      </c>
      <c r="W115" s="33">
        <v>13</v>
      </c>
      <c r="X115" s="33">
        <v>50</v>
      </c>
      <c r="Y115" s="33" t="s">
        <v>176</v>
      </c>
      <c r="Z115" s="33" t="s">
        <v>176</v>
      </c>
      <c r="AA115" s="33" t="s">
        <v>2328</v>
      </c>
      <c r="AB115" s="33" t="s">
        <v>2329</v>
      </c>
      <c r="AC115" s="33">
        <v>1</v>
      </c>
      <c r="AD115" s="33">
        <v>0</v>
      </c>
      <c r="AE115" s="33">
        <v>0</v>
      </c>
      <c r="AF115" s="33">
        <v>0</v>
      </c>
      <c r="AG115" s="33">
        <v>1</v>
      </c>
      <c r="AH115" s="33">
        <v>0</v>
      </c>
      <c r="AI115" s="33">
        <v>0</v>
      </c>
      <c r="AJ115" s="33">
        <v>0</v>
      </c>
      <c r="AK115" s="33">
        <v>0</v>
      </c>
      <c r="AL115" s="33">
        <v>0</v>
      </c>
      <c r="AM115" s="33" t="s">
        <v>155</v>
      </c>
      <c r="AN115" s="33" t="s">
        <v>151</v>
      </c>
      <c r="AO115" s="33" t="s">
        <v>289</v>
      </c>
      <c r="AP115" s="33" t="s">
        <v>289</v>
      </c>
      <c r="AQ115" s="33" t="s">
        <v>289</v>
      </c>
      <c r="AR115" s="33" t="s">
        <v>289</v>
      </c>
      <c r="AS115" s="33" t="s">
        <v>289</v>
      </c>
      <c r="AT115" s="33" t="s">
        <v>289</v>
      </c>
      <c r="AU115" s="33" t="s">
        <v>289</v>
      </c>
      <c r="AV115" s="33" t="s">
        <v>289</v>
      </c>
      <c r="AW115" s="33" t="s">
        <v>289</v>
      </c>
      <c r="AX115" s="33" t="s">
        <v>289</v>
      </c>
      <c r="AY115" s="33" t="s">
        <v>289</v>
      </c>
      <c r="AZ115" s="33" t="s">
        <v>289</v>
      </c>
      <c r="BA115" s="33" t="s">
        <v>289</v>
      </c>
      <c r="BB115" s="33" t="s">
        <v>289</v>
      </c>
      <c r="BC115" s="33" t="s">
        <v>289</v>
      </c>
      <c r="BD115" s="33" t="s">
        <v>289</v>
      </c>
      <c r="BE115" s="33" t="s">
        <v>289</v>
      </c>
      <c r="BF115" s="33" t="s">
        <v>289</v>
      </c>
      <c r="BG115" s="33" t="s">
        <v>289</v>
      </c>
      <c r="BH115" s="33" t="s">
        <v>289</v>
      </c>
      <c r="BI115" s="33" t="s">
        <v>289</v>
      </c>
      <c r="BJ115" s="33" t="s">
        <v>289</v>
      </c>
      <c r="BK115" s="33" t="s">
        <v>289</v>
      </c>
      <c r="BL115" s="33" t="s">
        <v>289</v>
      </c>
      <c r="BM115" s="33" t="s">
        <v>289</v>
      </c>
      <c r="BN115" s="33" t="s">
        <v>289</v>
      </c>
      <c r="BO115" s="33" t="s">
        <v>289</v>
      </c>
      <c r="BP115" s="33" t="s">
        <v>289</v>
      </c>
      <c r="BQ115" s="33" t="s">
        <v>289</v>
      </c>
      <c r="BR115" s="33" t="s">
        <v>289</v>
      </c>
      <c r="BS115" s="33" t="s">
        <v>289</v>
      </c>
      <c r="BT115" s="33" t="s">
        <v>289</v>
      </c>
      <c r="BU115" s="33" t="s">
        <v>289</v>
      </c>
      <c r="BV115" s="33" t="s">
        <v>289</v>
      </c>
      <c r="BW115" s="33"/>
      <c r="BX115" s="33"/>
      <c r="BY115" s="33" t="s">
        <v>112</v>
      </c>
      <c r="BZ115" s="33" t="s">
        <v>174</v>
      </c>
      <c r="CA115" s="33">
        <v>0</v>
      </c>
      <c r="CB115" s="33">
        <v>0</v>
      </c>
      <c r="CC115" s="33">
        <v>0</v>
      </c>
      <c r="CD115" s="33">
        <v>0</v>
      </c>
      <c r="CE115" s="33">
        <v>0</v>
      </c>
      <c r="CF115" s="33">
        <v>0</v>
      </c>
      <c r="CG115" s="33">
        <v>0</v>
      </c>
      <c r="CH115" s="33">
        <v>0</v>
      </c>
      <c r="CI115" s="33">
        <v>0</v>
      </c>
      <c r="CJ115" s="33">
        <v>1</v>
      </c>
      <c r="CK115" s="33">
        <v>0</v>
      </c>
      <c r="CL115" s="33">
        <v>0</v>
      </c>
      <c r="CM115" s="33">
        <v>0</v>
      </c>
      <c r="CN115" s="33">
        <v>0</v>
      </c>
      <c r="CO115" s="33">
        <v>0</v>
      </c>
      <c r="CP115" s="33">
        <v>0</v>
      </c>
      <c r="CQ115" s="33" t="s">
        <v>289</v>
      </c>
      <c r="CR115" s="33" t="s">
        <v>2805</v>
      </c>
      <c r="CS115" s="33">
        <v>0</v>
      </c>
      <c r="CT115" s="33">
        <v>1</v>
      </c>
      <c r="CU115" s="33">
        <v>0</v>
      </c>
      <c r="CV115" s="33">
        <v>1</v>
      </c>
      <c r="CW115" s="33">
        <v>0</v>
      </c>
      <c r="CX115" s="33">
        <v>0</v>
      </c>
      <c r="CY115" s="33">
        <v>0</v>
      </c>
      <c r="CZ115" s="33">
        <v>0</v>
      </c>
      <c r="DA115" s="33" t="s">
        <v>112</v>
      </c>
      <c r="DB115" s="33" t="s">
        <v>126</v>
      </c>
      <c r="DC115" s="33" t="s">
        <v>218</v>
      </c>
      <c r="DD115" s="33" t="str">
        <f t="shared" si="14"/>
        <v>Non</v>
      </c>
      <c r="DE115" s="33" t="str">
        <f t="shared" si="14"/>
        <v>Non</v>
      </c>
      <c r="DF115" s="33" t="s">
        <v>112</v>
      </c>
      <c r="DG115" s="33" t="s">
        <v>112</v>
      </c>
      <c r="DH115" s="33" t="s">
        <v>289</v>
      </c>
      <c r="DI115" s="33" t="s">
        <v>289</v>
      </c>
      <c r="DJ115" s="33" t="s">
        <v>289</v>
      </c>
      <c r="DK115" s="33" t="s">
        <v>289</v>
      </c>
      <c r="DL115" s="33" t="s">
        <v>289</v>
      </c>
      <c r="DM115" s="33" t="s">
        <v>289</v>
      </c>
      <c r="DN115" s="33" t="s">
        <v>289</v>
      </c>
      <c r="DO115" s="33" t="s">
        <v>289</v>
      </c>
      <c r="DP115" s="33" t="s">
        <v>140</v>
      </c>
      <c r="DQ115" s="34" t="s">
        <v>140</v>
      </c>
      <c r="DR115" s="33" t="s">
        <v>140</v>
      </c>
      <c r="DS115" s="33" t="s">
        <v>140</v>
      </c>
      <c r="DT115" s="33" t="s">
        <v>289</v>
      </c>
      <c r="DU115" s="33" t="s">
        <v>140</v>
      </c>
      <c r="DV115" s="33" t="s">
        <v>289</v>
      </c>
      <c r="DW115" s="33"/>
      <c r="DX115" s="33" t="s">
        <v>289</v>
      </c>
      <c r="DY115" s="33" t="s">
        <v>289</v>
      </c>
      <c r="DZ115" s="33" t="s">
        <v>289</v>
      </c>
      <c r="EA115" s="33" t="s">
        <v>289</v>
      </c>
      <c r="EB115" s="33" t="s">
        <v>289</v>
      </c>
      <c r="EC115" s="33" t="s">
        <v>289</v>
      </c>
      <c r="ED115" s="33" t="s">
        <v>289</v>
      </c>
      <c r="EE115" s="33" t="s">
        <v>289</v>
      </c>
      <c r="EF115" s="33" t="s">
        <v>289</v>
      </c>
      <c r="EG115" s="33" t="s">
        <v>289</v>
      </c>
      <c r="EH115" s="33" t="s">
        <v>289</v>
      </c>
      <c r="EI115" s="33" t="s">
        <v>289</v>
      </c>
      <c r="EJ115" s="33" t="s">
        <v>289</v>
      </c>
      <c r="EK115" s="33" t="s">
        <v>2806</v>
      </c>
      <c r="EL115" s="33" t="s">
        <v>2807</v>
      </c>
      <c r="EM115" s="33">
        <v>15</v>
      </c>
    </row>
    <row r="116" spans="1:143" x14ac:dyDescent="0.35">
      <c r="A116" s="33" t="s">
        <v>2813</v>
      </c>
      <c r="B116" s="33" t="s">
        <v>209</v>
      </c>
      <c r="C116" s="33" t="s">
        <v>107</v>
      </c>
      <c r="D116" s="33" t="s">
        <v>212</v>
      </c>
      <c r="E116" s="34" t="s">
        <v>2432</v>
      </c>
      <c r="F116" s="34" t="s">
        <v>2433</v>
      </c>
      <c r="G116" s="33" t="s">
        <v>2361</v>
      </c>
      <c r="H116" s="33">
        <v>12</v>
      </c>
      <c r="I116" s="33" t="s">
        <v>2327</v>
      </c>
      <c r="J116" s="33">
        <v>1</v>
      </c>
      <c r="K116" s="33">
        <v>0</v>
      </c>
      <c r="L116" s="33" t="s">
        <v>176</v>
      </c>
      <c r="M116" s="33" t="s">
        <v>176</v>
      </c>
      <c r="N116" s="33" t="s">
        <v>176</v>
      </c>
      <c r="O116" s="33" t="s">
        <v>176</v>
      </c>
      <c r="P116" s="33" t="s">
        <v>176</v>
      </c>
      <c r="Q116" s="33" t="s">
        <v>176</v>
      </c>
      <c r="R116" s="33" t="s">
        <v>176</v>
      </c>
      <c r="S116" s="33" t="s">
        <v>176</v>
      </c>
      <c r="T116" s="33">
        <v>15</v>
      </c>
      <c r="U116" s="33">
        <v>50</v>
      </c>
      <c r="V116" s="33" t="s">
        <v>176</v>
      </c>
      <c r="W116" s="33">
        <v>25</v>
      </c>
      <c r="X116" s="33">
        <v>50</v>
      </c>
      <c r="Y116" s="33" t="s">
        <v>176</v>
      </c>
      <c r="Z116" s="33" t="s">
        <v>176</v>
      </c>
      <c r="AA116" s="33" t="s">
        <v>2328</v>
      </c>
      <c r="AB116" s="33" t="s">
        <v>2350</v>
      </c>
      <c r="AC116" s="33">
        <v>1</v>
      </c>
      <c r="AD116" s="33">
        <v>0</v>
      </c>
      <c r="AE116" s="33">
        <v>0</v>
      </c>
      <c r="AF116" s="33">
        <v>0</v>
      </c>
      <c r="AG116" s="33">
        <v>0</v>
      </c>
      <c r="AH116" s="33">
        <v>0</v>
      </c>
      <c r="AI116" s="33">
        <v>0</v>
      </c>
      <c r="AJ116" s="33">
        <v>0</v>
      </c>
      <c r="AK116" s="33">
        <v>0</v>
      </c>
      <c r="AL116" s="33">
        <v>0</v>
      </c>
      <c r="AM116" s="33" t="s">
        <v>155</v>
      </c>
      <c r="AN116" s="33" t="s">
        <v>151</v>
      </c>
      <c r="AO116" s="33" t="s">
        <v>112</v>
      </c>
      <c r="AP116" s="33" t="s">
        <v>2811</v>
      </c>
      <c r="AQ116" s="33">
        <v>0</v>
      </c>
      <c r="AR116" s="33">
        <v>1</v>
      </c>
      <c r="AS116" s="33">
        <v>1</v>
      </c>
      <c r="AT116" s="33">
        <v>0</v>
      </c>
      <c r="AU116" s="33">
        <v>0</v>
      </c>
      <c r="AV116" s="33">
        <v>0</v>
      </c>
      <c r="AW116" s="33">
        <v>0</v>
      </c>
      <c r="AX116" s="33">
        <v>0</v>
      </c>
      <c r="AY116" s="33">
        <v>0</v>
      </c>
      <c r="AZ116" s="33">
        <v>0</v>
      </c>
      <c r="BA116" s="33">
        <v>0</v>
      </c>
      <c r="BB116" s="33">
        <v>0</v>
      </c>
      <c r="BC116" s="33">
        <v>1</v>
      </c>
      <c r="BD116" s="33">
        <v>0</v>
      </c>
      <c r="BE116" s="33">
        <v>0</v>
      </c>
      <c r="BF116" s="33">
        <v>0</v>
      </c>
      <c r="BG116" s="33">
        <v>0</v>
      </c>
      <c r="BH116" s="33" t="s">
        <v>289</v>
      </c>
      <c r="BI116" s="33" t="s">
        <v>2812</v>
      </c>
      <c r="BJ116" s="33">
        <v>1</v>
      </c>
      <c r="BK116" s="33">
        <v>1</v>
      </c>
      <c r="BL116" s="33">
        <v>1</v>
      </c>
      <c r="BM116" s="33">
        <v>1</v>
      </c>
      <c r="BN116" s="33">
        <v>1</v>
      </c>
      <c r="BO116" s="33">
        <v>1</v>
      </c>
      <c r="BP116" s="33">
        <v>1</v>
      </c>
      <c r="BQ116" s="33">
        <v>0</v>
      </c>
      <c r="BR116" s="33" t="s">
        <v>112</v>
      </c>
      <c r="BS116" s="33" t="s">
        <v>107</v>
      </c>
      <c r="BT116" s="33" t="s">
        <v>136</v>
      </c>
      <c r="BU116" s="33" t="s">
        <v>112</v>
      </c>
      <c r="BV116" s="33" t="s">
        <v>117</v>
      </c>
      <c r="BW116" s="33" t="str">
        <f>IF(BS116=C116,"Oui","Non")</f>
        <v>Oui</v>
      </c>
      <c r="BX116" s="33" t="str">
        <f>IF(BT116=D116,"Oui","Non")</f>
        <v>Non</v>
      </c>
      <c r="BY116" s="33" t="s">
        <v>289</v>
      </c>
      <c r="BZ116" s="33" t="s">
        <v>289</v>
      </c>
      <c r="CA116" s="33" t="s">
        <v>289</v>
      </c>
      <c r="CB116" s="33" t="s">
        <v>289</v>
      </c>
      <c r="CC116" s="33" t="s">
        <v>289</v>
      </c>
      <c r="CD116" s="33" t="s">
        <v>289</v>
      </c>
      <c r="CE116" s="33" t="s">
        <v>289</v>
      </c>
      <c r="CF116" s="33" t="s">
        <v>289</v>
      </c>
      <c r="CG116" s="33" t="s">
        <v>289</v>
      </c>
      <c r="CH116" s="33" t="s">
        <v>289</v>
      </c>
      <c r="CI116" s="33" t="s">
        <v>289</v>
      </c>
      <c r="CJ116" s="33" t="s">
        <v>289</v>
      </c>
      <c r="CK116" s="33" t="s">
        <v>289</v>
      </c>
      <c r="CL116" s="33" t="s">
        <v>289</v>
      </c>
      <c r="CM116" s="33" t="s">
        <v>289</v>
      </c>
      <c r="CN116" s="33" t="s">
        <v>289</v>
      </c>
      <c r="CO116" s="33" t="s">
        <v>289</v>
      </c>
      <c r="CP116" s="33" t="s">
        <v>289</v>
      </c>
      <c r="CQ116" s="33" t="s">
        <v>289</v>
      </c>
      <c r="CR116" s="33" t="s">
        <v>289</v>
      </c>
      <c r="CS116" s="33" t="s">
        <v>289</v>
      </c>
      <c r="CT116" s="33" t="s">
        <v>289</v>
      </c>
      <c r="CU116" s="33" t="s">
        <v>289</v>
      </c>
      <c r="CV116" s="33" t="s">
        <v>289</v>
      </c>
      <c r="CW116" s="33" t="s">
        <v>289</v>
      </c>
      <c r="CX116" s="33" t="s">
        <v>289</v>
      </c>
      <c r="CY116" s="33" t="s">
        <v>289</v>
      </c>
      <c r="CZ116" s="33" t="s">
        <v>289</v>
      </c>
      <c r="DA116" s="33" t="s">
        <v>289</v>
      </c>
      <c r="DB116" s="33" t="s">
        <v>289</v>
      </c>
      <c r="DC116" s="33" t="s">
        <v>289</v>
      </c>
      <c r="DD116" s="33"/>
      <c r="DE116" s="33"/>
      <c r="DF116" s="33" t="s">
        <v>289</v>
      </c>
      <c r="DG116" s="33" t="s">
        <v>289</v>
      </c>
      <c r="DH116" s="33" t="s">
        <v>117</v>
      </c>
      <c r="DI116" s="33" t="s">
        <v>112</v>
      </c>
      <c r="DJ116" s="33" t="s">
        <v>112</v>
      </c>
      <c r="DK116" s="33" t="s">
        <v>112</v>
      </c>
      <c r="DL116" s="33" t="s">
        <v>117</v>
      </c>
      <c r="DM116" s="33" t="s">
        <v>117</v>
      </c>
      <c r="DN116" s="33" t="s">
        <v>112</v>
      </c>
      <c r="DO116" s="33" t="s">
        <v>289</v>
      </c>
      <c r="DP116" s="33" t="s">
        <v>289</v>
      </c>
      <c r="DQ116" s="34" t="s">
        <v>289</v>
      </c>
      <c r="DR116" s="33" t="s">
        <v>289</v>
      </c>
      <c r="DS116" s="33" t="s">
        <v>289</v>
      </c>
      <c r="DT116" s="33" t="s">
        <v>289</v>
      </c>
      <c r="DU116" s="33" t="s">
        <v>289</v>
      </c>
      <c r="DV116" s="33" t="s">
        <v>289</v>
      </c>
      <c r="DW116" s="33"/>
      <c r="DX116" s="33" t="s">
        <v>289</v>
      </c>
      <c r="DY116" s="33" t="s">
        <v>289</v>
      </c>
      <c r="DZ116" s="33" t="s">
        <v>289</v>
      </c>
      <c r="EA116" s="33" t="s">
        <v>289</v>
      </c>
      <c r="EB116" s="33" t="s">
        <v>289</v>
      </c>
      <c r="EC116" s="33" t="s">
        <v>289</v>
      </c>
      <c r="ED116" s="33" t="s">
        <v>289</v>
      </c>
      <c r="EE116" s="33" t="s">
        <v>289</v>
      </c>
      <c r="EF116" s="33" t="s">
        <v>289</v>
      </c>
      <c r="EG116" s="33" t="s">
        <v>289</v>
      </c>
      <c r="EH116" s="33" t="s">
        <v>289</v>
      </c>
      <c r="EI116" s="33" t="s">
        <v>289</v>
      </c>
      <c r="EJ116" s="33" t="s">
        <v>289</v>
      </c>
      <c r="EK116" s="33" t="s">
        <v>289</v>
      </c>
      <c r="EL116" s="33" t="s">
        <v>2813</v>
      </c>
      <c r="EM116" s="33">
        <v>16</v>
      </c>
    </row>
    <row r="117" spans="1:143" x14ac:dyDescent="0.35">
      <c r="A117" s="33" t="s">
        <v>2822</v>
      </c>
      <c r="B117" s="33" t="s">
        <v>209</v>
      </c>
      <c r="C117" s="33" t="s">
        <v>107</v>
      </c>
      <c r="D117" s="33" t="s">
        <v>212</v>
      </c>
      <c r="E117" s="34" t="s">
        <v>2432</v>
      </c>
      <c r="F117" s="34" t="s">
        <v>2433</v>
      </c>
      <c r="G117" s="33" t="s">
        <v>2361</v>
      </c>
      <c r="H117" s="33">
        <v>12</v>
      </c>
      <c r="I117" s="33" t="s">
        <v>2327</v>
      </c>
      <c r="J117" s="33">
        <v>1</v>
      </c>
      <c r="K117" s="33">
        <v>0</v>
      </c>
      <c r="L117" s="33">
        <v>62.5</v>
      </c>
      <c r="M117" s="33">
        <v>96.153846153846104</v>
      </c>
      <c r="N117" s="33">
        <v>65.2173913043478</v>
      </c>
      <c r="O117" s="33">
        <v>68.965517241379303</v>
      </c>
      <c r="P117" s="33">
        <v>187.5</v>
      </c>
      <c r="Q117" s="33">
        <v>291.66666670000001</v>
      </c>
      <c r="R117" s="33">
        <v>600</v>
      </c>
      <c r="S117" s="33" t="s">
        <v>176</v>
      </c>
      <c r="T117" s="33" t="s">
        <v>176</v>
      </c>
      <c r="U117" s="33" t="s">
        <v>176</v>
      </c>
      <c r="V117" s="33" t="s">
        <v>176</v>
      </c>
      <c r="W117" s="33" t="s">
        <v>176</v>
      </c>
      <c r="X117" s="33" t="s">
        <v>176</v>
      </c>
      <c r="Y117" s="33" t="s">
        <v>176</v>
      </c>
      <c r="Z117" s="33" t="s">
        <v>176</v>
      </c>
      <c r="AA117" s="33" t="s">
        <v>2328</v>
      </c>
      <c r="AB117" s="33" t="s">
        <v>2350</v>
      </c>
      <c r="AC117" s="33">
        <v>1</v>
      </c>
      <c r="AD117" s="33">
        <v>0</v>
      </c>
      <c r="AE117" s="33">
        <v>0</v>
      </c>
      <c r="AF117" s="33">
        <v>0</v>
      </c>
      <c r="AG117" s="33">
        <v>0</v>
      </c>
      <c r="AH117" s="33">
        <v>0</v>
      </c>
      <c r="AI117" s="33">
        <v>0</v>
      </c>
      <c r="AJ117" s="33">
        <v>0</v>
      </c>
      <c r="AK117" s="33">
        <v>0</v>
      </c>
      <c r="AL117" s="33">
        <v>0</v>
      </c>
      <c r="AM117" s="33" t="s">
        <v>155</v>
      </c>
      <c r="AN117" s="33" t="s">
        <v>2385</v>
      </c>
      <c r="AO117" s="33" t="s">
        <v>112</v>
      </c>
      <c r="AP117" s="33" t="s">
        <v>2333</v>
      </c>
      <c r="AQ117" s="33">
        <v>0</v>
      </c>
      <c r="AR117" s="33">
        <v>0</v>
      </c>
      <c r="AS117" s="33">
        <v>1</v>
      </c>
      <c r="AT117" s="33">
        <v>0</v>
      </c>
      <c r="AU117" s="33">
        <v>0</v>
      </c>
      <c r="AV117" s="33">
        <v>0</v>
      </c>
      <c r="AW117" s="33">
        <v>0</v>
      </c>
      <c r="AX117" s="33">
        <v>0</v>
      </c>
      <c r="AY117" s="33">
        <v>0</v>
      </c>
      <c r="AZ117" s="33">
        <v>0</v>
      </c>
      <c r="BA117" s="33">
        <v>0</v>
      </c>
      <c r="BB117" s="33">
        <v>0</v>
      </c>
      <c r="BC117" s="33">
        <v>0</v>
      </c>
      <c r="BD117" s="33">
        <v>0</v>
      </c>
      <c r="BE117" s="33">
        <v>0</v>
      </c>
      <c r="BF117" s="33">
        <v>0</v>
      </c>
      <c r="BG117" s="33">
        <v>0</v>
      </c>
      <c r="BH117" s="33" t="s">
        <v>289</v>
      </c>
      <c r="BI117" s="33" t="s">
        <v>2479</v>
      </c>
      <c r="BJ117" s="33">
        <v>1</v>
      </c>
      <c r="BK117" s="33">
        <v>1</v>
      </c>
      <c r="BL117" s="33">
        <v>1</v>
      </c>
      <c r="BM117" s="33">
        <v>1</v>
      </c>
      <c r="BN117" s="33">
        <v>0</v>
      </c>
      <c r="BO117" s="33">
        <v>0</v>
      </c>
      <c r="BP117" s="33">
        <v>1</v>
      </c>
      <c r="BQ117" s="33">
        <v>0</v>
      </c>
      <c r="BR117" s="33" t="s">
        <v>112</v>
      </c>
      <c r="BS117" s="33" t="s">
        <v>107</v>
      </c>
      <c r="BT117" s="33" t="s">
        <v>136</v>
      </c>
      <c r="BU117" s="33" t="s">
        <v>112</v>
      </c>
      <c r="BV117" s="33" t="s">
        <v>117</v>
      </c>
      <c r="BW117" s="33" t="str">
        <f>IF(BS117=C117,"Oui","Non")</f>
        <v>Oui</v>
      </c>
      <c r="BX117" s="33" t="str">
        <f>IF(BT117=D117,"Oui","Non")</f>
        <v>Non</v>
      </c>
      <c r="BY117" s="33" t="s">
        <v>289</v>
      </c>
      <c r="BZ117" s="33" t="s">
        <v>289</v>
      </c>
      <c r="CA117" s="33" t="s">
        <v>289</v>
      </c>
      <c r="CB117" s="33" t="s">
        <v>289</v>
      </c>
      <c r="CC117" s="33" t="s">
        <v>289</v>
      </c>
      <c r="CD117" s="33" t="s">
        <v>289</v>
      </c>
      <c r="CE117" s="33" t="s">
        <v>289</v>
      </c>
      <c r="CF117" s="33" t="s">
        <v>289</v>
      </c>
      <c r="CG117" s="33" t="s">
        <v>289</v>
      </c>
      <c r="CH117" s="33" t="s">
        <v>289</v>
      </c>
      <c r="CI117" s="33" t="s">
        <v>289</v>
      </c>
      <c r="CJ117" s="33" t="s">
        <v>289</v>
      </c>
      <c r="CK117" s="33" t="s">
        <v>289</v>
      </c>
      <c r="CL117" s="33" t="s">
        <v>289</v>
      </c>
      <c r="CM117" s="33" t="s">
        <v>289</v>
      </c>
      <c r="CN117" s="33" t="s">
        <v>289</v>
      </c>
      <c r="CO117" s="33" t="s">
        <v>289</v>
      </c>
      <c r="CP117" s="33" t="s">
        <v>289</v>
      </c>
      <c r="CQ117" s="33" t="s">
        <v>289</v>
      </c>
      <c r="CR117" s="33" t="s">
        <v>289</v>
      </c>
      <c r="CS117" s="33" t="s">
        <v>289</v>
      </c>
      <c r="CT117" s="33" t="s">
        <v>289</v>
      </c>
      <c r="CU117" s="33" t="s">
        <v>289</v>
      </c>
      <c r="CV117" s="33" t="s">
        <v>289</v>
      </c>
      <c r="CW117" s="33" t="s">
        <v>289</v>
      </c>
      <c r="CX117" s="33" t="s">
        <v>289</v>
      </c>
      <c r="CY117" s="33" t="s">
        <v>289</v>
      </c>
      <c r="CZ117" s="33" t="s">
        <v>289</v>
      </c>
      <c r="DA117" s="33" t="s">
        <v>289</v>
      </c>
      <c r="DB117" s="33" t="s">
        <v>289</v>
      </c>
      <c r="DC117" s="33" t="s">
        <v>289</v>
      </c>
      <c r="DD117" s="33"/>
      <c r="DE117" s="33"/>
      <c r="DF117" s="33" t="s">
        <v>289</v>
      </c>
      <c r="DG117" s="33" t="s">
        <v>289</v>
      </c>
      <c r="DH117" s="33" t="s">
        <v>140</v>
      </c>
      <c r="DI117" s="33" t="s">
        <v>112</v>
      </c>
      <c r="DJ117" s="33" t="s">
        <v>140</v>
      </c>
      <c r="DK117" s="33" t="s">
        <v>140</v>
      </c>
      <c r="DL117" s="33" t="s">
        <v>289</v>
      </c>
      <c r="DM117" s="33" t="s">
        <v>289</v>
      </c>
      <c r="DN117" s="33" t="s">
        <v>140</v>
      </c>
      <c r="DO117" s="33" t="s">
        <v>289</v>
      </c>
      <c r="DP117" s="33" t="s">
        <v>289</v>
      </c>
      <c r="DQ117" s="34" t="s">
        <v>289</v>
      </c>
      <c r="DR117" s="33" t="s">
        <v>289</v>
      </c>
      <c r="DS117" s="33" t="s">
        <v>289</v>
      </c>
      <c r="DT117" s="33" t="s">
        <v>289</v>
      </c>
      <c r="DU117" s="33" t="s">
        <v>289</v>
      </c>
      <c r="DV117" s="33" t="s">
        <v>289</v>
      </c>
      <c r="DW117" s="33"/>
      <c r="DX117" s="33" t="s">
        <v>289</v>
      </c>
      <c r="DY117" s="33" t="s">
        <v>289</v>
      </c>
      <c r="DZ117" s="33" t="s">
        <v>289</v>
      </c>
      <c r="EA117" s="33" t="s">
        <v>289</v>
      </c>
      <c r="EB117" s="33" t="s">
        <v>289</v>
      </c>
      <c r="EC117" s="33" t="s">
        <v>289</v>
      </c>
      <c r="ED117" s="33" t="s">
        <v>289</v>
      </c>
      <c r="EE117" s="33" t="s">
        <v>289</v>
      </c>
      <c r="EF117" s="33" t="s">
        <v>289</v>
      </c>
      <c r="EG117" s="33" t="s">
        <v>289</v>
      </c>
      <c r="EH117" s="33" t="s">
        <v>289</v>
      </c>
      <c r="EI117" s="33" t="s">
        <v>289</v>
      </c>
      <c r="EJ117" s="33" t="s">
        <v>289</v>
      </c>
      <c r="EK117" s="33" t="s">
        <v>289</v>
      </c>
      <c r="EL117" s="33" t="s">
        <v>2822</v>
      </c>
      <c r="EM117" s="33">
        <v>18</v>
      </c>
    </row>
    <row r="118" spans="1:143" x14ac:dyDescent="0.35">
      <c r="A118" s="33" t="s">
        <v>2908</v>
      </c>
      <c r="B118" s="33" t="s">
        <v>209</v>
      </c>
      <c r="C118" s="33" t="s">
        <v>107</v>
      </c>
      <c r="D118" s="33" t="s">
        <v>212</v>
      </c>
      <c r="E118" s="34" t="s">
        <v>2432</v>
      </c>
      <c r="F118" s="34" t="s">
        <v>2433</v>
      </c>
      <c r="G118" s="33" t="s">
        <v>2361</v>
      </c>
      <c r="H118" s="33">
        <v>12</v>
      </c>
      <c r="I118" s="33" t="s">
        <v>2327</v>
      </c>
      <c r="J118" s="33">
        <v>0</v>
      </c>
      <c r="K118" s="33">
        <v>1</v>
      </c>
      <c r="L118" s="33">
        <v>62.5</v>
      </c>
      <c r="M118" s="33">
        <v>86.538461538461505</v>
      </c>
      <c r="N118" s="33">
        <v>65.2173913043478</v>
      </c>
      <c r="O118" s="33">
        <v>77.586206896551701</v>
      </c>
      <c r="P118" s="33" t="s">
        <v>176</v>
      </c>
      <c r="Q118" s="33" t="s">
        <v>176</v>
      </c>
      <c r="R118" s="33">
        <v>555</v>
      </c>
      <c r="S118" s="33" t="s">
        <v>176</v>
      </c>
      <c r="T118" s="33" t="s">
        <v>176</v>
      </c>
      <c r="U118" s="33" t="s">
        <v>176</v>
      </c>
      <c r="V118" s="33" t="s">
        <v>176</v>
      </c>
      <c r="W118" s="33" t="s">
        <v>176</v>
      </c>
      <c r="X118" s="33" t="s">
        <v>176</v>
      </c>
      <c r="Y118" s="33" t="s">
        <v>176</v>
      </c>
      <c r="Z118" s="33" t="s">
        <v>176</v>
      </c>
      <c r="AA118" s="33" t="s">
        <v>2328</v>
      </c>
      <c r="AB118" s="33" t="s">
        <v>2350</v>
      </c>
      <c r="AC118" s="33">
        <v>1</v>
      </c>
      <c r="AD118" s="33">
        <v>0</v>
      </c>
      <c r="AE118" s="33">
        <v>0</v>
      </c>
      <c r="AF118" s="33">
        <v>0</v>
      </c>
      <c r="AG118" s="33">
        <v>0</v>
      </c>
      <c r="AH118" s="33">
        <v>0</v>
      </c>
      <c r="AI118" s="33">
        <v>0</v>
      </c>
      <c r="AJ118" s="33">
        <v>0</v>
      </c>
      <c r="AK118" s="33">
        <v>0</v>
      </c>
      <c r="AL118" s="33">
        <v>0</v>
      </c>
      <c r="AM118" s="33" t="s">
        <v>151</v>
      </c>
      <c r="AN118" s="33" t="s">
        <v>2385</v>
      </c>
      <c r="AO118" s="33" t="s">
        <v>289</v>
      </c>
      <c r="AP118" s="33" t="s">
        <v>289</v>
      </c>
      <c r="AQ118" s="33" t="s">
        <v>289</v>
      </c>
      <c r="AR118" s="33" t="s">
        <v>289</v>
      </c>
      <c r="AS118" s="33" t="s">
        <v>289</v>
      </c>
      <c r="AT118" s="33" t="s">
        <v>289</v>
      </c>
      <c r="AU118" s="33" t="s">
        <v>289</v>
      </c>
      <c r="AV118" s="33" t="s">
        <v>289</v>
      </c>
      <c r="AW118" s="33" t="s">
        <v>289</v>
      </c>
      <c r="AX118" s="33" t="s">
        <v>289</v>
      </c>
      <c r="AY118" s="33" t="s">
        <v>289</v>
      </c>
      <c r="AZ118" s="33" t="s">
        <v>289</v>
      </c>
      <c r="BA118" s="33" t="s">
        <v>289</v>
      </c>
      <c r="BB118" s="33" t="s">
        <v>289</v>
      </c>
      <c r="BC118" s="33" t="s">
        <v>289</v>
      </c>
      <c r="BD118" s="33" t="s">
        <v>289</v>
      </c>
      <c r="BE118" s="33" t="s">
        <v>289</v>
      </c>
      <c r="BF118" s="33" t="s">
        <v>289</v>
      </c>
      <c r="BG118" s="33" t="s">
        <v>289</v>
      </c>
      <c r="BH118" s="33" t="s">
        <v>289</v>
      </c>
      <c r="BI118" s="33" t="s">
        <v>289</v>
      </c>
      <c r="BJ118" s="33" t="s">
        <v>289</v>
      </c>
      <c r="BK118" s="33" t="s">
        <v>289</v>
      </c>
      <c r="BL118" s="33" t="s">
        <v>289</v>
      </c>
      <c r="BM118" s="33" t="s">
        <v>289</v>
      </c>
      <c r="BN118" s="33" t="s">
        <v>289</v>
      </c>
      <c r="BO118" s="33" t="s">
        <v>289</v>
      </c>
      <c r="BP118" s="33" t="s">
        <v>289</v>
      </c>
      <c r="BQ118" s="33" t="s">
        <v>289</v>
      </c>
      <c r="BR118" s="33" t="s">
        <v>289</v>
      </c>
      <c r="BS118" s="33" t="s">
        <v>289</v>
      </c>
      <c r="BT118" s="33" t="s">
        <v>289</v>
      </c>
      <c r="BU118" s="33" t="s">
        <v>289</v>
      </c>
      <c r="BV118" s="33" t="s">
        <v>289</v>
      </c>
      <c r="BW118" s="33"/>
      <c r="BX118" s="33"/>
      <c r="BY118" s="33" t="s">
        <v>112</v>
      </c>
      <c r="BZ118" s="33" t="s">
        <v>2906</v>
      </c>
      <c r="CA118" s="33">
        <v>1</v>
      </c>
      <c r="CB118" s="33">
        <v>0</v>
      </c>
      <c r="CC118" s="33">
        <v>1</v>
      </c>
      <c r="CD118" s="33">
        <v>0</v>
      </c>
      <c r="CE118" s="33">
        <v>1</v>
      </c>
      <c r="CF118" s="33">
        <v>0</v>
      </c>
      <c r="CG118" s="33">
        <v>0</v>
      </c>
      <c r="CH118" s="33">
        <v>0</v>
      </c>
      <c r="CI118" s="33">
        <v>0</v>
      </c>
      <c r="CJ118" s="33">
        <v>0</v>
      </c>
      <c r="CK118" s="33">
        <v>0</v>
      </c>
      <c r="CL118" s="33">
        <v>1</v>
      </c>
      <c r="CM118" s="33">
        <v>0</v>
      </c>
      <c r="CN118" s="33">
        <v>0</v>
      </c>
      <c r="CO118" s="33">
        <v>0</v>
      </c>
      <c r="CP118" s="33">
        <v>0</v>
      </c>
      <c r="CQ118" s="33" t="s">
        <v>289</v>
      </c>
      <c r="CR118" s="33" t="s">
        <v>2907</v>
      </c>
      <c r="CS118" s="33">
        <v>0</v>
      </c>
      <c r="CT118" s="33">
        <v>1</v>
      </c>
      <c r="CU118" s="33">
        <v>1</v>
      </c>
      <c r="CV118" s="33">
        <v>0</v>
      </c>
      <c r="CW118" s="33">
        <v>0</v>
      </c>
      <c r="CX118" s="33">
        <v>0</v>
      </c>
      <c r="CY118" s="33">
        <v>0</v>
      </c>
      <c r="CZ118" s="33">
        <v>0</v>
      </c>
      <c r="DA118" s="33" t="s">
        <v>112</v>
      </c>
      <c r="DB118" s="33" t="s">
        <v>126</v>
      </c>
      <c r="DC118" s="33" t="s">
        <v>127</v>
      </c>
      <c r="DD118" s="33" t="str">
        <f t="shared" ref="DD118:DE121" si="15">IF(DB118=C118,"Oui","Non")</f>
        <v>Non</v>
      </c>
      <c r="DE118" s="33" t="str">
        <f t="shared" si="15"/>
        <v>Non</v>
      </c>
      <c r="DF118" s="33" t="s">
        <v>140</v>
      </c>
      <c r="DG118" s="33" t="s">
        <v>117</v>
      </c>
      <c r="DH118" s="33" t="s">
        <v>289</v>
      </c>
      <c r="DI118" s="33" t="s">
        <v>289</v>
      </c>
      <c r="DJ118" s="33" t="s">
        <v>289</v>
      </c>
      <c r="DK118" s="33" t="s">
        <v>289</v>
      </c>
      <c r="DL118" s="33" t="s">
        <v>289</v>
      </c>
      <c r="DM118" s="33" t="s">
        <v>289</v>
      </c>
      <c r="DN118" s="33" t="s">
        <v>289</v>
      </c>
      <c r="DO118" s="33" t="s">
        <v>289</v>
      </c>
      <c r="DP118" s="33" t="s">
        <v>140</v>
      </c>
      <c r="DQ118" s="34" t="s">
        <v>140</v>
      </c>
      <c r="DR118" s="33" t="s">
        <v>140</v>
      </c>
      <c r="DS118" s="33" t="s">
        <v>140</v>
      </c>
      <c r="DT118" s="33" t="s">
        <v>289</v>
      </c>
      <c r="DU118" s="33" t="s">
        <v>140</v>
      </c>
      <c r="DV118" s="33" t="s">
        <v>289</v>
      </c>
      <c r="DW118" s="33"/>
      <c r="DX118" s="33" t="s">
        <v>289</v>
      </c>
      <c r="DY118" s="33" t="s">
        <v>289</v>
      </c>
      <c r="DZ118" s="33" t="s">
        <v>289</v>
      </c>
      <c r="EA118" s="33" t="s">
        <v>289</v>
      </c>
      <c r="EB118" s="33" t="s">
        <v>289</v>
      </c>
      <c r="EC118" s="33" t="s">
        <v>289</v>
      </c>
      <c r="ED118" s="33" t="s">
        <v>289</v>
      </c>
      <c r="EE118" s="33" t="s">
        <v>289</v>
      </c>
      <c r="EF118" s="33" t="s">
        <v>289</v>
      </c>
      <c r="EG118" s="33" t="s">
        <v>289</v>
      </c>
      <c r="EH118" s="33" t="s">
        <v>289</v>
      </c>
      <c r="EI118" s="33" t="s">
        <v>289</v>
      </c>
      <c r="EJ118" s="33" t="s">
        <v>289</v>
      </c>
      <c r="EK118" s="33" t="s">
        <v>289</v>
      </c>
      <c r="EL118" s="33" t="s">
        <v>2908</v>
      </c>
      <c r="EM118" s="33">
        <v>26</v>
      </c>
    </row>
    <row r="119" spans="1:143" x14ac:dyDescent="0.35">
      <c r="A119" s="33" t="s">
        <v>2914</v>
      </c>
      <c r="B119" s="33" t="s">
        <v>209</v>
      </c>
      <c r="C119" s="33" t="s">
        <v>107</v>
      </c>
      <c r="D119" s="33" t="s">
        <v>212</v>
      </c>
      <c r="E119" s="34" t="s">
        <v>2432</v>
      </c>
      <c r="F119" s="34" t="s">
        <v>2433</v>
      </c>
      <c r="G119" s="33" t="s">
        <v>2361</v>
      </c>
      <c r="H119" s="33">
        <v>12</v>
      </c>
      <c r="I119" s="33" t="s">
        <v>2327</v>
      </c>
      <c r="J119" s="33">
        <v>1</v>
      </c>
      <c r="K119" s="33">
        <v>1</v>
      </c>
      <c r="L119" s="33" t="s">
        <v>176</v>
      </c>
      <c r="M119" s="33" t="s">
        <v>176</v>
      </c>
      <c r="N119" s="33" t="s">
        <v>176</v>
      </c>
      <c r="O119" s="33" t="s">
        <v>176</v>
      </c>
      <c r="P119" s="33" t="s">
        <v>176</v>
      </c>
      <c r="Q119" s="33" t="s">
        <v>176</v>
      </c>
      <c r="R119" s="33" t="s">
        <v>176</v>
      </c>
      <c r="S119" s="33" t="s">
        <v>176</v>
      </c>
      <c r="T119" s="33">
        <v>15</v>
      </c>
      <c r="U119" s="33">
        <v>25</v>
      </c>
      <c r="V119" s="33" t="s">
        <v>176</v>
      </c>
      <c r="W119" s="33">
        <v>25</v>
      </c>
      <c r="X119" s="33">
        <v>75</v>
      </c>
      <c r="Y119" s="33">
        <v>75</v>
      </c>
      <c r="Z119" s="33" t="s">
        <v>176</v>
      </c>
      <c r="AA119" s="33" t="s">
        <v>2340</v>
      </c>
      <c r="AB119" s="33" t="s">
        <v>2329</v>
      </c>
      <c r="AC119" s="33">
        <v>1</v>
      </c>
      <c r="AD119" s="33">
        <v>0</v>
      </c>
      <c r="AE119" s="33">
        <v>0</v>
      </c>
      <c r="AF119" s="33">
        <v>0</v>
      </c>
      <c r="AG119" s="33">
        <v>0</v>
      </c>
      <c r="AH119" s="33">
        <v>0</v>
      </c>
      <c r="AI119" s="33">
        <v>0</v>
      </c>
      <c r="AJ119" s="33">
        <v>0</v>
      </c>
      <c r="AK119" s="33">
        <v>0</v>
      </c>
      <c r="AL119" s="33">
        <v>0</v>
      </c>
      <c r="AM119" s="33" t="s">
        <v>155</v>
      </c>
      <c r="AN119" s="33" t="s">
        <v>2331</v>
      </c>
      <c r="AO119" s="33" t="s">
        <v>117</v>
      </c>
      <c r="AP119" s="33" t="s">
        <v>289</v>
      </c>
      <c r="AQ119" s="33" t="s">
        <v>289</v>
      </c>
      <c r="AR119" s="33" t="s">
        <v>289</v>
      </c>
      <c r="AS119" s="33" t="s">
        <v>289</v>
      </c>
      <c r="AT119" s="33" t="s">
        <v>289</v>
      </c>
      <c r="AU119" s="33" t="s">
        <v>289</v>
      </c>
      <c r="AV119" s="33" t="s">
        <v>289</v>
      </c>
      <c r="AW119" s="33" t="s">
        <v>289</v>
      </c>
      <c r="AX119" s="33" t="s">
        <v>289</v>
      </c>
      <c r="AY119" s="33" t="s">
        <v>289</v>
      </c>
      <c r="AZ119" s="33" t="s">
        <v>289</v>
      </c>
      <c r="BA119" s="33" t="s">
        <v>289</v>
      </c>
      <c r="BB119" s="33" t="s">
        <v>289</v>
      </c>
      <c r="BC119" s="33" t="s">
        <v>289</v>
      </c>
      <c r="BD119" s="33" t="s">
        <v>289</v>
      </c>
      <c r="BE119" s="33" t="s">
        <v>289</v>
      </c>
      <c r="BF119" s="33" t="s">
        <v>289</v>
      </c>
      <c r="BG119" s="33" t="s">
        <v>289</v>
      </c>
      <c r="BH119" s="33" t="s">
        <v>289</v>
      </c>
      <c r="BI119" s="33" t="s">
        <v>289</v>
      </c>
      <c r="BJ119" s="33" t="s">
        <v>289</v>
      </c>
      <c r="BK119" s="33" t="s">
        <v>289</v>
      </c>
      <c r="BL119" s="33" t="s">
        <v>289</v>
      </c>
      <c r="BM119" s="33" t="s">
        <v>289</v>
      </c>
      <c r="BN119" s="33" t="s">
        <v>289</v>
      </c>
      <c r="BO119" s="33" t="s">
        <v>289</v>
      </c>
      <c r="BP119" s="33" t="s">
        <v>289</v>
      </c>
      <c r="BQ119" s="33" t="s">
        <v>289</v>
      </c>
      <c r="BR119" s="33" t="s">
        <v>112</v>
      </c>
      <c r="BS119" s="33" t="s">
        <v>107</v>
      </c>
      <c r="BT119" s="33" t="s">
        <v>136</v>
      </c>
      <c r="BU119" s="33" t="s">
        <v>140</v>
      </c>
      <c r="BV119" s="33" t="s">
        <v>117</v>
      </c>
      <c r="BW119" s="33" t="str">
        <f>IF(BS119=C119,"Oui","Non")</f>
        <v>Oui</v>
      </c>
      <c r="BX119" s="33" t="str">
        <f>IF(BT119=D119,"Oui","Non")</f>
        <v>Non</v>
      </c>
      <c r="BY119" s="33" t="s">
        <v>112</v>
      </c>
      <c r="BZ119" s="33" t="s">
        <v>2913</v>
      </c>
      <c r="CA119" s="33">
        <v>1</v>
      </c>
      <c r="CB119" s="33">
        <v>0</v>
      </c>
      <c r="CC119" s="33">
        <v>1</v>
      </c>
      <c r="CD119" s="33">
        <v>0</v>
      </c>
      <c r="CE119" s="33">
        <v>1</v>
      </c>
      <c r="CF119" s="33">
        <v>0</v>
      </c>
      <c r="CG119" s="33">
        <v>0</v>
      </c>
      <c r="CH119" s="33">
        <v>1</v>
      </c>
      <c r="CI119" s="33">
        <v>0</v>
      </c>
      <c r="CJ119" s="33">
        <v>1</v>
      </c>
      <c r="CK119" s="33">
        <v>1</v>
      </c>
      <c r="CL119" s="33">
        <v>1</v>
      </c>
      <c r="CM119" s="33">
        <v>0</v>
      </c>
      <c r="CN119" s="33">
        <v>0</v>
      </c>
      <c r="CO119" s="33">
        <v>0</v>
      </c>
      <c r="CP119" s="33">
        <v>0</v>
      </c>
      <c r="CQ119" s="33" t="s">
        <v>289</v>
      </c>
      <c r="CR119" s="33" t="s">
        <v>714</v>
      </c>
      <c r="CS119" s="33">
        <v>0</v>
      </c>
      <c r="CT119" s="33">
        <v>0</v>
      </c>
      <c r="CU119" s="33">
        <v>0</v>
      </c>
      <c r="CV119" s="33">
        <v>0</v>
      </c>
      <c r="CW119" s="33">
        <v>0</v>
      </c>
      <c r="CX119" s="33">
        <v>1</v>
      </c>
      <c r="CY119" s="33">
        <v>0</v>
      </c>
      <c r="CZ119" s="33">
        <v>0</v>
      </c>
      <c r="DA119" s="33" t="s">
        <v>112</v>
      </c>
      <c r="DB119" s="33" t="s">
        <v>107</v>
      </c>
      <c r="DC119" s="33" t="s">
        <v>136</v>
      </c>
      <c r="DD119" s="33" t="str">
        <f t="shared" si="15"/>
        <v>Oui</v>
      </c>
      <c r="DE119" s="33" t="str">
        <f t="shared" si="15"/>
        <v>Non</v>
      </c>
      <c r="DF119" s="33" t="s">
        <v>140</v>
      </c>
      <c r="DG119" s="33" t="s">
        <v>140</v>
      </c>
      <c r="DH119" s="33" t="s">
        <v>140</v>
      </c>
      <c r="DI119" s="33" t="s">
        <v>112</v>
      </c>
      <c r="DJ119" s="33" t="s">
        <v>112</v>
      </c>
      <c r="DK119" s="33" t="s">
        <v>112</v>
      </c>
      <c r="DL119" s="33" t="s">
        <v>289</v>
      </c>
      <c r="DM119" s="33" t="s">
        <v>112</v>
      </c>
      <c r="DN119" s="33" t="s">
        <v>112</v>
      </c>
      <c r="DO119" s="33" t="s">
        <v>140</v>
      </c>
      <c r="DP119" s="33" t="s">
        <v>112</v>
      </c>
      <c r="DQ119" s="34" t="s">
        <v>112</v>
      </c>
      <c r="DR119" s="33" t="s">
        <v>112</v>
      </c>
      <c r="DS119" s="33" t="s">
        <v>112</v>
      </c>
      <c r="DT119" s="33" t="s">
        <v>112</v>
      </c>
      <c r="DU119" s="33" t="s">
        <v>112</v>
      </c>
      <c r="DV119" s="33" t="s">
        <v>289</v>
      </c>
      <c r="DW119" s="33"/>
      <c r="DX119" s="33" t="s">
        <v>289</v>
      </c>
      <c r="DY119" s="33" t="s">
        <v>289</v>
      </c>
      <c r="DZ119" s="33" t="s">
        <v>289</v>
      </c>
      <c r="EA119" s="33" t="s">
        <v>289</v>
      </c>
      <c r="EB119" s="33" t="s">
        <v>289</v>
      </c>
      <c r="EC119" s="33" t="s">
        <v>289</v>
      </c>
      <c r="ED119" s="33" t="s">
        <v>289</v>
      </c>
      <c r="EE119" s="33" t="s">
        <v>289</v>
      </c>
      <c r="EF119" s="33" t="s">
        <v>289</v>
      </c>
      <c r="EG119" s="33" t="s">
        <v>289</v>
      </c>
      <c r="EH119" s="33" t="s">
        <v>289</v>
      </c>
      <c r="EI119" s="33" t="s">
        <v>289</v>
      </c>
      <c r="EJ119" s="33" t="s">
        <v>289</v>
      </c>
      <c r="EK119" s="33" t="s">
        <v>289</v>
      </c>
      <c r="EL119" s="33" t="s">
        <v>2914</v>
      </c>
      <c r="EM119" s="33">
        <v>24</v>
      </c>
    </row>
    <row r="120" spans="1:143" x14ac:dyDescent="0.35">
      <c r="A120" s="33" t="s">
        <v>2947</v>
      </c>
      <c r="B120" s="33" t="s">
        <v>209</v>
      </c>
      <c r="C120" s="33" t="s">
        <v>107</v>
      </c>
      <c r="D120" s="33" t="s">
        <v>212</v>
      </c>
      <c r="E120" s="34" t="s">
        <v>2432</v>
      </c>
      <c r="F120" s="34" t="s">
        <v>2433</v>
      </c>
      <c r="G120" s="33" t="s">
        <v>2361</v>
      </c>
      <c r="H120" s="33">
        <v>12</v>
      </c>
      <c r="I120" s="33" t="s">
        <v>2327</v>
      </c>
      <c r="J120" s="33">
        <v>0</v>
      </c>
      <c r="K120" s="33">
        <v>1</v>
      </c>
      <c r="L120" s="33">
        <v>75</v>
      </c>
      <c r="M120" s="33">
        <v>86.538461538461505</v>
      </c>
      <c r="N120" s="33" t="s">
        <v>176</v>
      </c>
      <c r="O120" s="33">
        <v>68.965517241379303</v>
      </c>
      <c r="P120" s="33" t="s">
        <v>176</v>
      </c>
      <c r="Q120" s="33">
        <v>166.66666670000001</v>
      </c>
      <c r="R120" s="33">
        <v>550</v>
      </c>
      <c r="S120" s="33" t="s">
        <v>176</v>
      </c>
      <c r="T120" s="33">
        <v>15</v>
      </c>
      <c r="U120" s="33">
        <v>50</v>
      </c>
      <c r="V120" s="33" t="s">
        <v>176</v>
      </c>
      <c r="W120" s="33">
        <v>75</v>
      </c>
      <c r="X120" s="33">
        <v>100</v>
      </c>
      <c r="Y120" s="33">
        <v>65</v>
      </c>
      <c r="Z120" s="33" t="s">
        <v>176</v>
      </c>
      <c r="AA120" s="33" t="s">
        <v>2328</v>
      </c>
      <c r="AB120" s="33" t="s">
        <v>2350</v>
      </c>
      <c r="AC120" s="33">
        <v>1</v>
      </c>
      <c r="AD120" s="33">
        <v>0</v>
      </c>
      <c r="AE120" s="33">
        <v>0</v>
      </c>
      <c r="AF120" s="33">
        <v>0</v>
      </c>
      <c r="AG120" s="33">
        <v>1</v>
      </c>
      <c r="AH120" s="33">
        <v>0</v>
      </c>
      <c r="AI120" s="33">
        <v>0</v>
      </c>
      <c r="AJ120" s="33">
        <v>0</v>
      </c>
      <c r="AK120" s="33">
        <v>0</v>
      </c>
      <c r="AL120" s="33">
        <v>0</v>
      </c>
      <c r="AM120" s="33" t="s">
        <v>155</v>
      </c>
      <c r="AN120" s="33" t="s">
        <v>2385</v>
      </c>
      <c r="AO120" s="33" t="s">
        <v>289</v>
      </c>
      <c r="AP120" s="33" t="s">
        <v>289</v>
      </c>
      <c r="AQ120" s="33" t="s">
        <v>289</v>
      </c>
      <c r="AR120" s="33" t="s">
        <v>289</v>
      </c>
      <c r="AS120" s="33" t="s">
        <v>289</v>
      </c>
      <c r="AT120" s="33" t="s">
        <v>289</v>
      </c>
      <c r="AU120" s="33" t="s">
        <v>289</v>
      </c>
      <c r="AV120" s="33" t="s">
        <v>289</v>
      </c>
      <c r="AW120" s="33" t="s">
        <v>289</v>
      </c>
      <c r="AX120" s="33" t="s">
        <v>289</v>
      </c>
      <c r="AY120" s="33" t="s">
        <v>289</v>
      </c>
      <c r="AZ120" s="33" t="s">
        <v>289</v>
      </c>
      <c r="BA120" s="33" t="s">
        <v>289</v>
      </c>
      <c r="BB120" s="33" t="s">
        <v>289</v>
      </c>
      <c r="BC120" s="33" t="s">
        <v>289</v>
      </c>
      <c r="BD120" s="33" t="s">
        <v>289</v>
      </c>
      <c r="BE120" s="33" t="s">
        <v>289</v>
      </c>
      <c r="BF120" s="33" t="s">
        <v>289</v>
      </c>
      <c r="BG120" s="33" t="s">
        <v>289</v>
      </c>
      <c r="BH120" s="33" t="s">
        <v>289</v>
      </c>
      <c r="BI120" s="33" t="s">
        <v>289</v>
      </c>
      <c r="BJ120" s="33" t="s">
        <v>289</v>
      </c>
      <c r="BK120" s="33" t="s">
        <v>289</v>
      </c>
      <c r="BL120" s="33" t="s">
        <v>289</v>
      </c>
      <c r="BM120" s="33" t="s">
        <v>289</v>
      </c>
      <c r="BN120" s="33" t="s">
        <v>289</v>
      </c>
      <c r="BO120" s="33" t="s">
        <v>289</v>
      </c>
      <c r="BP120" s="33" t="s">
        <v>289</v>
      </c>
      <c r="BQ120" s="33" t="s">
        <v>289</v>
      </c>
      <c r="BR120" s="33" t="s">
        <v>289</v>
      </c>
      <c r="BS120" s="33" t="s">
        <v>289</v>
      </c>
      <c r="BT120" s="33" t="s">
        <v>289</v>
      </c>
      <c r="BU120" s="33" t="s">
        <v>289</v>
      </c>
      <c r="BV120" s="33" t="s">
        <v>289</v>
      </c>
      <c r="BW120" s="33"/>
      <c r="BX120" s="33"/>
      <c r="BY120" s="33" t="s">
        <v>112</v>
      </c>
      <c r="BZ120" s="33" t="s">
        <v>2760</v>
      </c>
      <c r="CA120" s="33">
        <v>1</v>
      </c>
      <c r="CB120" s="33">
        <v>0</v>
      </c>
      <c r="CC120" s="33">
        <v>1</v>
      </c>
      <c r="CD120" s="33">
        <v>0</v>
      </c>
      <c r="CE120" s="33">
        <v>1</v>
      </c>
      <c r="CF120" s="33">
        <v>0</v>
      </c>
      <c r="CG120" s="33">
        <v>0</v>
      </c>
      <c r="CH120" s="33">
        <v>0</v>
      </c>
      <c r="CI120" s="33">
        <v>0</v>
      </c>
      <c r="CJ120" s="33">
        <v>1</v>
      </c>
      <c r="CK120" s="33">
        <v>0</v>
      </c>
      <c r="CL120" s="33">
        <v>0</v>
      </c>
      <c r="CM120" s="33">
        <v>0</v>
      </c>
      <c r="CN120" s="33">
        <v>0</v>
      </c>
      <c r="CO120" s="33">
        <v>0</v>
      </c>
      <c r="CP120" s="33">
        <v>0</v>
      </c>
      <c r="CQ120" s="33" t="s">
        <v>289</v>
      </c>
      <c r="CR120" s="33" t="s">
        <v>262</v>
      </c>
      <c r="CS120" s="33">
        <v>0</v>
      </c>
      <c r="CT120" s="33">
        <v>0</v>
      </c>
      <c r="CU120" s="33">
        <v>0</v>
      </c>
      <c r="CV120" s="33">
        <v>0</v>
      </c>
      <c r="CW120" s="33">
        <v>1</v>
      </c>
      <c r="CX120" s="33">
        <v>0</v>
      </c>
      <c r="CY120" s="33">
        <v>0</v>
      </c>
      <c r="CZ120" s="33">
        <v>0</v>
      </c>
      <c r="DA120" s="33" t="s">
        <v>112</v>
      </c>
      <c r="DB120" s="33" t="s">
        <v>126</v>
      </c>
      <c r="DC120" s="33" t="s">
        <v>218</v>
      </c>
      <c r="DD120" s="33" t="str">
        <f t="shared" si="15"/>
        <v>Non</v>
      </c>
      <c r="DE120" s="33" t="str">
        <f t="shared" si="15"/>
        <v>Non</v>
      </c>
      <c r="DF120" s="33" t="s">
        <v>140</v>
      </c>
      <c r="DG120" s="33" t="s">
        <v>117</v>
      </c>
      <c r="DH120" s="33" t="s">
        <v>289</v>
      </c>
      <c r="DI120" s="33" t="s">
        <v>289</v>
      </c>
      <c r="DJ120" s="33" t="s">
        <v>289</v>
      </c>
      <c r="DK120" s="33" t="s">
        <v>289</v>
      </c>
      <c r="DL120" s="33" t="s">
        <v>289</v>
      </c>
      <c r="DM120" s="33" t="s">
        <v>289</v>
      </c>
      <c r="DN120" s="33" t="s">
        <v>289</v>
      </c>
      <c r="DO120" s="33" t="s">
        <v>140</v>
      </c>
      <c r="DP120" s="33" t="s">
        <v>289</v>
      </c>
      <c r="DQ120" s="34" t="s">
        <v>140</v>
      </c>
      <c r="DR120" s="33" t="s">
        <v>140</v>
      </c>
      <c r="DS120" s="33" t="s">
        <v>140</v>
      </c>
      <c r="DT120" s="33" t="s">
        <v>289</v>
      </c>
      <c r="DU120" s="33" t="s">
        <v>140</v>
      </c>
      <c r="DV120" s="33" t="s">
        <v>289</v>
      </c>
      <c r="DW120" s="33"/>
      <c r="DX120" s="33" t="s">
        <v>289</v>
      </c>
      <c r="DY120" s="33" t="s">
        <v>289</v>
      </c>
      <c r="DZ120" s="33" t="s">
        <v>289</v>
      </c>
      <c r="EA120" s="33" t="s">
        <v>289</v>
      </c>
      <c r="EB120" s="33" t="s">
        <v>289</v>
      </c>
      <c r="EC120" s="33" t="s">
        <v>289</v>
      </c>
      <c r="ED120" s="33" t="s">
        <v>289</v>
      </c>
      <c r="EE120" s="33" t="s">
        <v>289</v>
      </c>
      <c r="EF120" s="33" t="s">
        <v>289</v>
      </c>
      <c r="EG120" s="33" t="s">
        <v>289</v>
      </c>
      <c r="EH120" s="33" t="s">
        <v>289</v>
      </c>
      <c r="EI120" s="33" t="s">
        <v>289</v>
      </c>
      <c r="EJ120" s="33" t="s">
        <v>289</v>
      </c>
      <c r="EK120" s="33" t="s">
        <v>2946</v>
      </c>
      <c r="EL120" s="33" t="s">
        <v>2947</v>
      </c>
      <c r="EM120" s="33">
        <v>28</v>
      </c>
    </row>
    <row r="121" spans="1:143" x14ac:dyDescent="0.35">
      <c r="A121" s="33" t="s">
        <v>3074</v>
      </c>
      <c r="B121" s="33" t="s">
        <v>209</v>
      </c>
      <c r="C121" s="33" t="s">
        <v>107</v>
      </c>
      <c r="D121" s="33" t="s">
        <v>212</v>
      </c>
      <c r="E121" s="34" t="s">
        <v>2432</v>
      </c>
      <c r="F121" s="34" t="s">
        <v>2596</v>
      </c>
      <c r="G121" s="33" t="s">
        <v>2361</v>
      </c>
      <c r="H121" s="33">
        <v>12</v>
      </c>
      <c r="I121" s="33" t="s">
        <v>2327</v>
      </c>
      <c r="J121" s="33">
        <v>1</v>
      </c>
      <c r="K121" s="33">
        <v>1</v>
      </c>
      <c r="L121" s="33" t="s">
        <v>176</v>
      </c>
      <c r="M121" s="33" t="s">
        <v>176</v>
      </c>
      <c r="N121" s="33" t="s">
        <v>176</v>
      </c>
      <c r="O121" s="33" t="s">
        <v>176</v>
      </c>
      <c r="P121" s="33" t="s">
        <v>176</v>
      </c>
      <c r="Q121" s="33" t="s">
        <v>176</v>
      </c>
      <c r="R121" s="33" t="s">
        <v>176</v>
      </c>
      <c r="S121" s="33" t="s">
        <v>176</v>
      </c>
      <c r="T121" s="33" t="s">
        <v>176</v>
      </c>
      <c r="U121" s="33">
        <v>50</v>
      </c>
      <c r="V121" s="33" t="s">
        <v>176</v>
      </c>
      <c r="W121" s="33">
        <v>25</v>
      </c>
      <c r="X121" s="33">
        <v>100</v>
      </c>
      <c r="Y121" s="33">
        <v>50</v>
      </c>
      <c r="Z121" s="33" t="s">
        <v>176</v>
      </c>
      <c r="AA121" s="33" t="s">
        <v>2328</v>
      </c>
      <c r="AB121" s="33" t="s">
        <v>2350</v>
      </c>
      <c r="AC121" s="33">
        <v>1</v>
      </c>
      <c r="AD121" s="33">
        <v>0</v>
      </c>
      <c r="AE121" s="33">
        <v>0</v>
      </c>
      <c r="AF121" s="33">
        <v>0</v>
      </c>
      <c r="AG121" s="33">
        <v>0</v>
      </c>
      <c r="AH121" s="33">
        <v>0</v>
      </c>
      <c r="AI121" s="33">
        <v>0</v>
      </c>
      <c r="AJ121" s="33">
        <v>0</v>
      </c>
      <c r="AK121" s="33">
        <v>0</v>
      </c>
      <c r="AL121" s="33">
        <v>0</v>
      </c>
      <c r="AM121" s="33" t="s">
        <v>155</v>
      </c>
      <c r="AN121" s="33" t="s">
        <v>151</v>
      </c>
      <c r="AO121" s="33" t="s">
        <v>112</v>
      </c>
      <c r="AP121" s="33" t="s">
        <v>119</v>
      </c>
      <c r="AQ121" s="33">
        <v>1</v>
      </c>
      <c r="AR121" s="33">
        <v>0</v>
      </c>
      <c r="AS121" s="33">
        <v>0</v>
      </c>
      <c r="AT121" s="33">
        <v>0</v>
      </c>
      <c r="AU121" s="33">
        <v>0</v>
      </c>
      <c r="AV121" s="33">
        <v>0</v>
      </c>
      <c r="AW121" s="33">
        <v>0</v>
      </c>
      <c r="AX121" s="33">
        <v>0</v>
      </c>
      <c r="AY121" s="33">
        <v>0</v>
      </c>
      <c r="AZ121" s="33">
        <v>0</v>
      </c>
      <c r="BA121" s="33">
        <v>0</v>
      </c>
      <c r="BB121" s="33">
        <v>0</v>
      </c>
      <c r="BC121" s="33">
        <v>0</v>
      </c>
      <c r="BD121" s="33">
        <v>0</v>
      </c>
      <c r="BE121" s="33">
        <v>0</v>
      </c>
      <c r="BF121" s="33">
        <v>0</v>
      </c>
      <c r="BG121" s="33">
        <v>0</v>
      </c>
      <c r="BH121" s="33" t="s">
        <v>289</v>
      </c>
      <c r="BI121" s="33" t="s">
        <v>3072</v>
      </c>
      <c r="BJ121" s="33">
        <v>0</v>
      </c>
      <c r="BK121" s="33">
        <v>0</v>
      </c>
      <c r="BL121" s="33">
        <v>0</v>
      </c>
      <c r="BM121" s="33">
        <v>1</v>
      </c>
      <c r="BN121" s="33">
        <v>0</v>
      </c>
      <c r="BO121" s="33">
        <v>0</v>
      </c>
      <c r="BP121" s="33">
        <v>1</v>
      </c>
      <c r="BQ121" s="33">
        <v>0</v>
      </c>
      <c r="BR121" s="33" t="s">
        <v>112</v>
      </c>
      <c r="BS121" s="33" t="s">
        <v>107</v>
      </c>
      <c r="BT121" s="33" t="s">
        <v>136</v>
      </c>
      <c r="BU121" s="33" t="s">
        <v>112</v>
      </c>
      <c r="BV121" s="33" t="s">
        <v>117</v>
      </c>
      <c r="BW121" s="33" t="str">
        <f>IF(BS121=C121,"Oui","Non")</f>
        <v>Oui</v>
      </c>
      <c r="BX121" s="33" t="str">
        <f>IF(BT121=D121,"Oui","Non")</f>
        <v>Non</v>
      </c>
      <c r="BY121" s="33" t="s">
        <v>117</v>
      </c>
      <c r="BZ121" s="33" t="s">
        <v>289</v>
      </c>
      <c r="CA121" s="33" t="s">
        <v>289</v>
      </c>
      <c r="CB121" s="33" t="s">
        <v>289</v>
      </c>
      <c r="CC121" s="33" t="s">
        <v>289</v>
      </c>
      <c r="CD121" s="33" t="s">
        <v>289</v>
      </c>
      <c r="CE121" s="33" t="s">
        <v>289</v>
      </c>
      <c r="CF121" s="33" t="s">
        <v>289</v>
      </c>
      <c r="CG121" s="33" t="s">
        <v>289</v>
      </c>
      <c r="CH121" s="33" t="s">
        <v>289</v>
      </c>
      <c r="CI121" s="33" t="s">
        <v>289</v>
      </c>
      <c r="CJ121" s="33" t="s">
        <v>289</v>
      </c>
      <c r="CK121" s="33" t="s">
        <v>289</v>
      </c>
      <c r="CL121" s="33" t="s">
        <v>289</v>
      </c>
      <c r="CM121" s="33" t="s">
        <v>289</v>
      </c>
      <c r="CN121" s="33" t="s">
        <v>289</v>
      </c>
      <c r="CO121" s="33" t="s">
        <v>289</v>
      </c>
      <c r="CP121" s="33" t="s">
        <v>289</v>
      </c>
      <c r="CQ121" s="33" t="s">
        <v>289</v>
      </c>
      <c r="CR121" s="33" t="s">
        <v>289</v>
      </c>
      <c r="CS121" s="33" t="s">
        <v>289</v>
      </c>
      <c r="CT121" s="33" t="s">
        <v>289</v>
      </c>
      <c r="CU121" s="33" t="s">
        <v>289</v>
      </c>
      <c r="CV121" s="33" t="s">
        <v>289</v>
      </c>
      <c r="CW121" s="33" t="s">
        <v>289</v>
      </c>
      <c r="CX121" s="33" t="s">
        <v>289</v>
      </c>
      <c r="CY121" s="33" t="s">
        <v>289</v>
      </c>
      <c r="CZ121" s="33" t="s">
        <v>289</v>
      </c>
      <c r="DA121" s="33" t="s">
        <v>112</v>
      </c>
      <c r="DB121" s="33" t="s">
        <v>107</v>
      </c>
      <c r="DC121" s="33" t="s">
        <v>136</v>
      </c>
      <c r="DD121" s="33" t="str">
        <f t="shared" si="15"/>
        <v>Oui</v>
      </c>
      <c r="DE121" s="33" t="str">
        <f t="shared" si="15"/>
        <v>Non</v>
      </c>
      <c r="DF121" s="33" t="s">
        <v>140</v>
      </c>
      <c r="DG121" s="33" t="s">
        <v>117</v>
      </c>
      <c r="DH121" s="33" t="s">
        <v>289</v>
      </c>
      <c r="DI121" s="33" t="s">
        <v>112</v>
      </c>
      <c r="DJ121" s="33" t="s">
        <v>140</v>
      </c>
      <c r="DK121" s="33" t="s">
        <v>140</v>
      </c>
      <c r="DL121" s="33" t="s">
        <v>289</v>
      </c>
      <c r="DM121" s="33" t="s">
        <v>289</v>
      </c>
      <c r="DN121" s="33" t="s">
        <v>140</v>
      </c>
      <c r="DO121" s="33" t="s">
        <v>140</v>
      </c>
      <c r="DP121" s="33" t="s">
        <v>289</v>
      </c>
      <c r="DQ121" s="34" t="s">
        <v>289</v>
      </c>
      <c r="DR121" s="33" t="s">
        <v>289</v>
      </c>
      <c r="DS121" s="33" t="s">
        <v>289</v>
      </c>
      <c r="DT121" s="33" t="s">
        <v>289</v>
      </c>
      <c r="DU121" s="33" t="s">
        <v>289</v>
      </c>
      <c r="DV121" s="33" t="s">
        <v>289</v>
      </c>
      <c r="DW121" s="33"/>
      <c r="DX121" s="33" t="s">
        <v>289</v>
      </c>
      <c r="DY121" s="33" t="s">
        <v>289</v>
      </c>
      <c r="DZ121" s="33" t="s">
        <v>289</v>
      </c>
      <c r="EA121" s="33" t="s">
        <v>289</v>
      </c>
      <c r="EB121" s="33" t="s">
        <v>289</v>
      </c>
      <c r="EC121" s="33" t="s">
        <v>289</v>
      </c>
      <c r="ED121" s="33" t="s">
        <v>289</v>
      </c>
      <c r="EE121" s="33" t="s">
        <v>289</v>
      </c>
      <c r="EF121" s="33" t="s">
        <v>289</v>
      </c>
      <c r="EG121" s="33" t="s">
        <v>289</v>
      </c>
      <c r="EH121" s="33" t="s">
        <v>289</v>
      </c>
      <c r="EI121" s="33" t="s">
        <v>289</v>
      </c>
      <c r="EJ121" s="33" t="s">
        <v>289</v>
      </c>
      <c r="EK121" s="33" t="s">
        <v>3073</v>
      </c>
      <c r="EL121" s="33" t="s">
        <v>3074</v>
      </c>
      <c r="EM121" s="33">
        <v>27</v>
      </c>
    </row>
    <row r="122" spans="1:143" x14ac:dyDescent="0.35">
      <c r="A122" s="33" t="s">
        <v>3122</v>
      </c>
      <c r="B122" s="33" t="s">
        <v>209</v>
      </c>
      <c r="C122" s="33" t="s">
        <v>107</v>
      </c>
      <c r="D122" s="33" t="s">
        <v>212</v>
      </c>
      <c r="E122" s="34" t="s">
        <v>2432</v>
      </c>
      <c r="F122" s="34" t="s">
        <v>2433</v>
      </c>
      <c r="G122" s="33" t="s">
        <v>2361</v>
      </c>
      <c r="H122" s="33">
        <v>12</v>
      </c>
      <c r="I122" s="33" t="s">
        <v>2327</v>
      </c>
      <c r="J122" s="33">
        <v>1</v>
      </c>
      <c r="K122" s="33">
        <v>0</v>
      </c>
      <c r="L122" s="33" t="s">
        <v>176</v>
      </c>
      <c r="M122" s="33" t="s">
        <v>176</v>
      </c>
      <c r="N122" s="33" t="s">
        <v>176</v>
      </c>
      <c r="O122" s="33" t="s">
        <v>176</v>
      </c>
      <c r="P122" s="33" t="s">
        <v>176</v>
      </c>
      <c r="Q122" s="33" t="s">
        <v>176</v>
      </c>
      <c r="R122" s="33">
        <v>550</v>
      </c>
      <c r="S122" s="33" t="s">
        <v>176</v>
      </c>
      <c r="T122" s="33" t="s">
        <v>176</v>
      </c>
      <c r="U122" s="33" t="s">
        <v>176</v>
      </c>
      <c r="V122" s="33" t="s">
        <v>176</v>
      </c>
      <c r="W122" s="33" t="s">
        <v>176</v>
      </c>
      <c r="X122" s="33" t="s">
        <v>176</v>
      </c>
      <c r="Y122" s="33" t="s">
        <v>176</v>
      </c>
      <c r="Z122" s="33" t="s">
        <v>176</v>
      </c>
      <c r="AA122" s="33" t="s">
        <v>2328</v>
      </c>
      <c r="AB122" s="33" t="s">
        <v>2350</v>
      </c>
      <c r="AC122" s="33">
        <v>1</v>
      </c>
      <c r="AD122" s="33">
        <v>0</v>
      </c>
      <c r="AE122" s="33">
        <v>0</v>
      </c>
      <c r="AF122" s="33">
        <v>0</v>
      </c>
      <c r="AG122" s="33">
        <v>0</v>
      </c>
      <c r="AH122" s="33">
        <v>0</v>
      </c>
      <c r="AI122" s="33">
        <v>0</v>
      </c>
      <c r="AJ122" s="33">
        <v>0</v>
      </c>
      <c r="AK122" s="33">
        <v>0</v>
      </c>
      <c r="AL122" s="33">
        <v>0</v>
      </c>
      <c r="AM122" s="33" t="s">
        <v>151</v>
      </c>
      <c r="AN122" s="33" t="s">
        <v>151</v>
      </c>
      <c r="AO122" s="33" t="s">
        <v>112</v>
      </c>
      <c r="AP122" s="33" t="s">
        <v>2434</v>
      </c>
      <c r="AQ122" s="33">
        <v>0</v>
      </c>
      <c r="AR122" s="33">
        <v>0</v>
      </c>
      <c r="AS122" s="33">
        <v>1</v>
      </c>
      <c r="AT122" s="33">
        <v>0</v>
      </c>
      <c r="AU122" s="33">
        <v>0</v>
      </c>
      <c r="AV122" s="33">
        <v>0</v>
      </c>
      <c r="AW122" s="33">
        <v>0</v>
      </c>
      <c r="AX122" s="33">
        <v>0</v>
      </c>
      <c r="AY122" s="33">
        <v>0</v>
      </c>
      <c r="AZ122" s="33">
        <v>0</v>
      </c>
      <c r="BA122" s="33">
        <v>0</v>
      </c>
      <c r="BB122" s="33">
        <v>0</v>
      </c>
      <c r="BC122" s="33">
        <v>1</v>
      </c>
      <c r="BD122" s="33">
        <v>0</v>
      </c>
      <c r="BE122" s="33">
        <v>0</v>
      </c>
      <c r="BF122" s="33">
        <v>0</v>
      </c>
      <c r="BG122" s="33">
        <v>0</v>
      </c>
      <c r="BH122" s="33" t="s">
        <v>289</v>
      </c>
      <c r="BI122" s="33" t="s">
        <v>3038</v>
      </c>
      <c r="BJ122" s="33">
        <v>0</v>
      </c>
      <c r="BK122" s="33">
        <v>1</v>
      </c>
      <c r="BL122" s="33">
        <v>0</v>
      </c>
      <c r="BM122" s="33">
        <v>1</v>
      </c>
      <c r="BN122" s="33">
        <v>0</v>
      </c>
      <c r="BO122" s="33">
        <v>0</v>
      </c>
      <c r="BP122" s="33">
        <v>1</v>
      </c>
      <c r="BQ122" s="33">
        <v>0</v>
      </c>
      <c r="BR122" s="33" t="s">
        <v>112</v>
      </c>
      <c r="BS122" s="33" t="s">
        <v>107</v>
      </c>
      <c r="BT122" s="33" t="s">
        <v>136</v>
      </c>
      <c r="BU122" s="33" t="s">
        <v>117</v>
      </c>
      <c r="BV122" s="33" t="s">
        <v>117</v>
      </c>
      <c r="BW122" s="33" t="str">
        <f>IF(BS122=C122,"Oui","Non")</f>
        <v>Oui</v>
      </c>
      <c r="BX122" s="33" t="str">
        <f>IF(BT122=D122,"Oui","Non")</f>
        <v>Non</v>
      </c>
      <c r="BY122" s="33" t="s">
        <v>289</v>
      </c>
      <c r="BZ122" s="33" t="s">
        <v>289</v>
      </c>
      <c r="CA122" s="33" t="s">
        <v>289</v>
      </c>
      <c r="CB122" s="33" t="s">
        <v>289</v>
      </c>
      <c r="CC122" s="33" t="s">
        <v>289</v>
      </c>
      <c r="CD122" s="33" t="s">
        <v>289</v>
      </c>
      <c r="CE122" s="33" t="s">
        <v>289</v>
      </c>
      <c r="CF122" s="33" t="s">
        <v>289</v>
      </c>
      <c r="CG122" s="33" t="s">
        <v>289</v>
      </c>
      <c r="CH122" s="33" t="s">
        <v>289</v>
      </c>
      <c r="CI122" s="33" t="s">
        <v>289</v>
      </c>
      <c r="CJ122" s="33" t="s">
        <v>289</v>
      </c>
      <c r="CK122" s="33" t="s">
        <v>289</v>
      </c>
      <c r="CL122" s="33" t="s">
        <v>289</v>
      </c>
      <c r="CM122" s="33" t="s">
        <v>289</v>
      </c>
      <c r="CN122" s="33" t="s">
        <v>289</v>
      </c>
      <c r="CO122" s="33" t="s">
        <v>289</v>
      </c>
      <c r="CP122" s="33" t="s">
        <v>289</v>
      </c>
      <c r="CQ122" s="33" t="s">
        <v>289</v>
      </c>
      <c r="CR122" s="33" t="s">
        <v>289</v>
      </c>
      <c r="CS122" s="33" t="s">
        <v>289</v>
      </c>
      <c r="CT122" s="33" t="s">
        <v>289</v>
      </c>
      <c r="CU122" s="33" t="s">
        <v>289</v>
      </c>
      <c r="CV122" s="33" t="s">
        <v>289</v>
      </c>
      <c r="CW122" s="33" t="s">
        <v>289</v>
      </c>
      <c r="CX122" s="33" t="s">
        <v>289</v>
      </c>
      <c r="CY122" s="33" t="s">
        <v>289</v>
      </c>
      <c r="CZ122" s="33" t="s">
        <v>289</v>
      </c>
      <c r="DA122" s="33" t="s">
        <v>289</v>
      </c>
      <c r="DB122" s="33" t="s">
        <v>289</v>
      </c>
      <c r="DC122" s="33" t="s">
        <v>289</v>
      </c>
      <c r="DD122" s="33"/>
      <c r="DE122" s="33"/>
      <c r="DF122" s="33" t="s">
        <v>289</v>
      </c>
      <c r="DG122" s="33" t="s">
        <v>289</v>
      </c>
      <c r="DH122" s="33" t="s">
        <v>289</v>
      </c>
      <c r="DI122" s="33" t="s">
        <v>289</v>
      </c>
      <c r="DJ122" s="33" t="s">
        <v>289</v>
      </c>
      <c r="DK122" s="33" t="s">
        <v>289</v>
      </c>
      <c r="DL122" s="33" t="s">
        <v>289</v>
      </c>
      <c r="DM122" s="33" t="s">
        <v>289</v>
      </c>
      <c r="DN122" s="33" t="s">
        <v>112</v>
      </c>
      <c r="DO122" s="33" t="s">
        <v>289</v>
      </c>
      <c r="DP122" s="33" t="s">
        <v>289</v>
      </c>
      <c r="DQ122" s="34" t="s">
        <v>289</v>
      </c>
      <c r="DR122" s="33" t="s">
        <v>289</v>
      </c>
      <c r="DS122" s="33" t="s">
        <v>289</v>
      </c>
      <c r="DT122" s="33" t="s">
        <v>289</v>
      </c>
      <c r="DU122" s="33" t="s">
        <v>289</v>
      </c>
      <c r="DV122" s="33" t="s">
        <v>289</v>
      </c>
      <c r="DW122" s="33"/>
      <c r="DX122" s="33" t="s">
        <v>289</v>
      </c>
      <c r="DY122" s="33" t="s">
        <v>289</v>
      </c>
      <c r="DZ122" s="33" t="s">
        <v>289</v>
      </c>
      <c r="EA122" s="33" t="s">
        <v>289</v>
      </c>
      <c r="EB122" s="33" t="s">
        <v>289</v>
      </c>
      <c r="EC122" s="33" t="s">
        <v>289</v>
      </c>
      <c r="ED122" s="33" t="s">
        <v>289</v>
      </c>
      <c r="EE122" s="33" t="s">
        <v>289</v>
      </c>
      <c r="EF122" s="33" t="s">
        <v>289</v>
      </c>
      <c r="EG122" s="33" t="s">
        <v>289</v>
      </c>
      <c r="EH122" s="33" t="s">
        <v>289</v>
      </c>
      <c r="EI122" s="33" t="s">
        <v>289</v>
      </c>
      <c r="EJ122" s="33" t="s">
        <v>289</v>
      </c>
      <c r="EK122" s="33" t="s">
        <v>289</v>
      </c>
      <c r="EL122" s="33" t="s">
        <v>3122</v>
      </c>
      <c r="EM122" s="33">
        <v>17</v>
      </c>
    </row>
    <row r="123" spans="1:143" x14ac:dyDescent="0.35">
      <c r="A123" s="33" t="s">
        <v>3135</v>
      </c>
      <c r="B123" s="33" t="s">
        <v>209</v>
      </c>
      <c r="C123" s="33" t="s">
        <v>107</v>
      </c>
      <c r="D123" s="33" t="s">
        <v>212</v>
      </c>
      <c r="E123" s="34" t="s">
        <v>2432</v>
      </c>
      <c r="F123" s="34" t="s">
        <v>2433</v>
      </c>
      <c r="G123" s="33" t="s">
        <v>2361</v>
      </c>
      <c r="H123" s="33">
        <v>12</v>
      </c>
      <c r="I123" s="33" t="s">
        <v>2327</v>
      </c>
      <c r="J123" s="33">
        <v>0</v>
      </c>
      <c r="K123" s="33">
        <v>1</v>
      </c>
      <c r="L123" s="33" t="s">
        <v>176</v>
      </c>
      <c r="M123" s="33" t="s">
        <v>176</v>
      </c>
      <c r="N123" s="33" t="s">
        <v>176</v>
      </c>
      <c r="O123" s="33" t="s">
        <v>176</v>
      </c>
      <c r="P123" s="33" t="s">
        <v>176</v>
      </c>
      <c r="Q123" s="33" t="s">
        <v>176</v>
      </c>
      <c r="R123" s="33" t="s">
        <v>176</v>
      </c>
      <c r="S123" s="33" t="s">
        <v>176</v>
      </c>
      <c r="T123" s="33">
        <v>15</v>
      </c>
      <c r="U123" s="33">
        <v>50</v>
      </c>
      <c r="V123" s="33" t="s">
        <v>176</v>
      </c>
      <c r="W123" s="33">
        <v>25</v>
      </c>
      <c r="X123" s="33">
        <v>50</v>
      </c>
      <c r="Y123" s="33">
        <v>75</v>
      </c>
      <c r="Z123" s="33" t="s">
        <v>176</v>
      </c>
      <c r="AA123" s="33" t="s">
        <v>2340</v>
      </c>
      <c r="AB123" s="33" t="s">
        <v>2329</v>
      </c>
      <c r="AC123" s="33">
        <v>1</v>
      </c>
      <c r="AD123" s="33">
        <v>0</v>
      </c>
      <c r="AE123" s="33">
        <v>0</v>
      </c>
      <c r="AF123" s="33">
        <v>0</v>
      </c>
      <c r="AG123" s="33">
        <v>0</v>
      </c>
      <c r="AH123" s="33">
        <v>0</v>
      </c>
      <c r="AI123" s="33">
        <v>0</v>
      </c>
      <c r="AJ123" s="33">
        <v>0</v>
      </c>
      <c r="AK123" s="33">
        <v>0</v>
      </c>
      <c r="AL123" s="33">
        <v>0</v>
      </c>
      <c r="AM123" s="33" t="s">
        <v>151</v>
      </c>
      <c r="AN123" s="33" t="s">
        <v>151</v>
      </c>
      <c r="AO123" s="33" t="s">
        <v>289</v>
      </c>
      <c r="AP123" s="33" t="s">
        <v>289</v>
      </c>
      <c r="AQ123" s="33" t="s">
        <v>289</v>
      </c>
      <c r="AR123" s="33" t="s">
        <v>289</v>
      </c>
      <c r="AS123" s="33" t="s">
        <v>289</v>
      </c>
      <c r="AT123" s="33" t="s">
        <v>289</v>
      </c>
      <c r="AU123" s="33" t="s">
        <v>289</v>
      </c>
      <c r="AV123" s="33" t="s">
        <v>289</v>
      </c>
      <c r="AW123" s="33" t="s">
        <v>289</v>
      </c>
      <c r="AX123" s="33" t="s">
        <v>289</v>
      </c>
      <c r="AY123" s="33" t="s">
        <v>289</v>
      </c>
      <c r="AZ123" s="33" t="s">
        <v>289</v>
      </c>
      <c r="BA123" s="33" t="s">
        <v>289</v>
      </c>
      <c r="BB123" s="33" t="s">
        <v>289</v>
      </c>
      <c r="BC123" s="33" t="s">
        <v>289</v>
      </c>
      <c r="BD123" s="33" t="s">
        <v>289</v>
      </c>
      <c r="BE123" s="33" t="s">
        <v>289</v>
      </c>
      <c r="BF123" s="33" t="s">
        <v>289</v>
      </c>
      <c r="BG123" s="33" t="s">
        <v>289</v>
      </c>
      <c r="BH123" s="33" t="s">
        <v>289</v>
      </c>
      <c r="BI123" s="33" t="s">
        <v>289</v>
      </c>
      <c r="BJ123" s="33" t="s">
        <v>289</v>
      </c>
      <c r="BK123" s="33" t="s">
        <v>289</v>
      </c>
      <c r="BL123" s="33" t="s">
        <v>289</v>
      </c>
      <c r="BM123" s="33" t="s">
        <v>289</v>
      </c>
      <c r="BN123" s="33" t="s">
        <v>289</v>
      </c>
      <c r="BO123" s="33" t="s">
        <v>289</v>
      </c>
      <c r="BP123" s="33" t="s">
        <v>289</v>
      </c>
      <c r="BQ123" s="33" t="s">
        <v>289</v>
      </c>
      <c r="BR123" s="33" t="s">
        <v>289</v>
      </c>
      <c r="BS123" s="33" t="s">
        <v>289</v>
      </c>
      <c r="BT123" s="33" t="s">
        <v>289</v>
      </c>
      <c r="BU123" s="33" t="s">
        <v>289</v>
      </c>
      <c r="BV123" s="33" t="s">
        <v>289</v>
      </c>
      <c r="BW123" s="33"/>
      <c r="BX123" s="33"/>
      <c r="BY123" s="33" t="s">
        <v>117</v>
      </c>
      <c r="BZ123" s="33" t="s">
        <v>289</v>
      </c>
      <c r="CA123" s="33" t="s">
        <v>289</v>
      </c>
      <c r="CB123" s="33" t="s">
        <v>289</v>
      </c>
      <c r="CC123" s="33" t="s">
        <v>289</v>
      </c>
      <c r="CD123" s="33" t="s">
        <v>289</v>
      </c>
      <c r="CE123" s="33" t="s">
        <v>289</v>
      </c>
      <c r="CF123" s="33" t="s">
        <v>289</v>
      </c>
      <c r="CG123" s="33" t="s">
        <v>289</v>
      </c>
      <c r="CH123" s="33" t="s">
        <v>289</v>
      </c>
      <c r="CI123" s="33" t="s">
        <v>289</v>
      </c>
      <c r="CJ123" s="33" t="s">
        <v>289</v>
      </c>
      <c r="CK123" s="33" t="s">
        <v>289</v>
      </c>
      <c r="CL123" s="33" t="s">
        <v>289</v>
      </c>
      <c r="CM123" s="33" t="s">
        <v>289</v>
      </c>
      <c r="CN123" s="33" t="s">
        <v>289</v>
      </c>
      <c r="CO123" s="33" t="s">
        <v>289</v>
      </c>
      <c r="CP123" s="33" t="s">
        <v>289</v>
      </c>
      <c r="CQ123" s="33" t="s">
        <v>289</v>
      </c>
      <c r="CR123" s="33" t="s">
        <v>289</v>
      </c>
      <c r="CS123" s="33" t="s">
        <v>289</v>
      </c>
      <c r="CT123" s="33" t="s">
        <v>289</v>
      </c>
      <c r="CU123" s="33" t="s">
        <v>289</v>
      </c>
      <c r="CV123" s="33" t="s">
        <v>289</v>
      </c>
      <c r="CW123" s="33" t="s">
        <v>289</v>
      </c>
      <c r="CX123" s="33" t="s">
        <v>289</v>
      </c>
      <c r="CY123" s="33" t="s">
        <v>289</v>
      </c>
      <c r="CZ123" s="33" t="s">
        <v>289</v>
      </c>
      <c r="DA123" s="33" t="s">
        <v>112</v>
      </c>
      <c r="DB123" s="33" t="s">
        <v>126</v>
      </c>
      <c r="DC123" s="33" t="s">
        <v>127</v>
      </c>
      <c r="DD123" s="33" t="str">
        <f>IF(DB123=C123,"Oui","Non")</f>
        <v>Non</v>
      </c>
      <c r="DE123" s="33" t="str">
        <f>IF(DC123=D123,"Oui","Non")</f>
        <v>Non</v>
      </c>
      <c r="DF123" s="33" t="s">
        <v>112</v>
      </c>
      <c r="DG123" s="33" t="s">
        <v>117</v>
      </c>
      <c r="DH123" s="33" t="s">
        <v>289</v>
      </c>
      <c r="DI123" s="33" t="s">
        <v>289</v>
      </c>
      <c r="DJ123" s="33" t="s">
        <v>289</v>
      </c>
      <c r="DK123" s="33" t="s">
        <v>289</v>
      </c>
      <c r="DL123" s="33" t="s">
        <v>289</v>
      </c>
      <c r="DM123" s="33" t="s">
        <v>289</v>
      </c>
      <c r="DN123" s="33" t="s">
        <v>289</v>
      </c>
      <c r="DO123" s="33" t="s">
        <v>289</v>
      </c>
      <c r="DP123" s="33" t="s">
        <v>140</v>
      </c>
      <c r="DQ123" s="34" t="s">
        <v>140</v>
      </c>
      <c r="DR123" s="33" t="s">
        <v>140</v>
      </c>
      <c r="DS123" s="33" t="s">
        <v>140</v>
      </c>
      <c r="DT123" s="33" t="s">
        <v>289</v>
      </c>
      <c r="DU123" s="33" t="s">
        <v>140</v>
      </c>
      <c r="DV123" s="33" t="s">
        <v>289</v>
      </c>
      <c r="DW123" s="33"/>
      <c r="DX123" s="33" t="s">
        <v>289</v>
      </c>
      <c r="DY123" s="33" t="s">
        <v>289</v>
      </c>
      <c r="DZ123" s="33" t="s">
        <v>289</v>
      </c>
      <c r="EA123" s="33" t="s">
        <v>289</v>
      </c>
      <c r="EB123" s="33" t="s">
        <v>289</v>
      </c>
      <c r="EC123" s="33" t="s">
        <v>289</v>
      </c>
      <c r="ED123" s="33" t="s">
        <v>289</v>
      </c>
      <c r="EE123" s="33" t="s">
        <v>289</v>
      </c>
      <c r="EF123" s="33" t="s">
        <v>289</v>
      </c>
      <c r="EG123" s="33" t="s">
        <v>289</v>
      </c>
      <c r="EH123" s="33" t="s">
        <v>289</v>
      </c>
      <c r="EI123" s="33" t="s">
        <v>289</v>
      </c>
      <c r="EJ123" s="33" t="s">
        <v>289</v>
      </c>
      <c r="EK123" s="33" t="s">
        <v>289</v>
      </c>
      <c r="EL123" s="33" t="s">
        <v>3135</v>
      </c>
      <c r="EM123" s="33">
        <v>13</v>
      </c>
    </row>
    <row r="124" spans="1:143" x14ac:dyDescent="0.35">
      <c r="A124" s="33" t="s">
        <v>2599</v>
      </c>
      <c r="B124" s="33" t="s">
        <v>104</v>
      </c>
      <c r="C124" s="33" t="s">
        <v>107</v>
      </c>
      <c r="D124" s="33" t="s">
        <v>839</v>
      </c>
      <c r="E124" s="34" t="s">
        <v>2595</v>
      </c>
      <c r="F124" s="34" t="s">
        <v>2596</v>
      </c>
      <c r="G124" s="33" t="s">
        <v>2326</v>
      </c>
      <c r="H124" s="33">
        <v>9</v>
      </c>
      <c r="I124" s="33" t="s">
        <v>2327</v>
      </c>
      <c r="J124" s="33">
        <v>0</v>
      </c>
      <c r="K124" s="33">
        <v>1</v>
      </c>
      <c r="L124" s="33" t="s">
        <v>176</v>
      </c>
      <c r="M124" s="33" t="s">
        <v>176</v>
      </c>
      <c r="N124" s="33" t="s">
        <v>176</v>
      </c>
      <c r="O124" s="33" t="s">
        <v>176</v>
      </c>
      <c r="P124" s="33" t="s">
        <v>176</v>
      </c>
      <c r="Q124" s="33" t="s">
        <v>176</v>
      </c>
      <c r="R124" s="33" t="s">
        <v>176</v>
      </c>
      <c r="S124" s="33" t="s">
        <v>176</v>
      </c>
      <c r="T124" s="33" t="s">
        <v>176</v>
      </c>
      <c r="U124" s="33" t="s">
        <v>176</v>
      </c>
      <c r="V124" s="33" t="s">
        <v>176</v>
      </c>
      <c r="W124" s="33" t="s">
        <v>176</v>
      </c>
      <c r="X124" s="33" t="s">
        <v>176</v>
      </c>
      <c r="Y124" s="33" t="s">
        <v>176</v>
      </c>
      <c r="Z124" s="33" t="s">
        <v>176</v>
      </c>
      <c r="AA124" s="33" t="s">
        <v>2328</v>
      </c>
      <c r="AB124" s="33" t="s">
        <v>2350</v>
      </c>
      <c r="AC124" s="33">
        <v>1</v>
      </c>
      <c r="AD124" s="33">
        <v>0</v>
      </c>
      <c r="AE124" s="33">
        <v>0</v>
      </c>
      <c r="AF124" s="33">
        <v>1</v>
      </c>
      <c r="AG124" s="33">
        <v>0</v>
      </c>
      <c r="AH124" s="33">
        <v>0</v>
      </c>
      <c r="AI124" s="33">
        <v>0</v>
      </c>
      <c r="AJ124" s="33">
        <v>0</v>
      </c>
      <c r="AK124" s="33">
        <v>0</v>
      </c>
      <c r="AL124" s="33">
        <v>0</v>
      </c>
      <c r="AM124" s="33" t="s">
        <v>135</v>
      </c>
      <c r="AN124" s="33" t="s">
        <v>2385</v>
      </c>
      <c r="AO124" s="33" t="s">
        <v>289</v>
      </c>
      <c r="AP124" s="33" t="s">
        <v>289</v>
      </c>
      <c r="AQ124" s="33" t="s">
        <v>289</v>
      </c>
      <c r="AR124" s="33" t="s">
        <v>289</v>
      </c>
      <c r="AS124" s="33" t="s">
        <v>289</v>
      </c>
      <c r="AT124" s="33" t="s">
        <v>289</v>
      </c>
      <c r="AU124" s="33" t="s">
        <v>289</v>
      </c>
      <c r="AV124" s="33" t="s">
        <v>289</v>
      </c>
      <c r="AW124" s="33" t="s">
        <v>289</v>
      </c>
      <c r="AX124" s="33" t="s">
        <v>289</v>
      </c>
      <c r="AY124" s="33" t="s">
        <v>289</v>
      </c>
      <c r="AZ124" s="33" t="s">
        <v>289</v>
      </c>
      <c r="BA124" s="33" t="s">
        <v>289</v>
      </c>
      <c r="BB124" s="33" t="s">
        <v>289</v>
      </c>
      <c r="BC124" s="33" t="s">
        <v>289</v>
      </c>
      <c r="BD124" s="33" t="s">
        <v>289</v>
      </c>
      <c r="BE124" s="33" t="s">
        <v>289</v>
      </c>
      <c r="BF124" s="33" t="s">
        <v>289</v>
      </c>
      <c r="BG124" s="33" t="s">
        <v>289</v>
      </c>
      <c r="BH124" s="33" t="s">
        <v>289</v>
      </c>
      <c r="BI124" s="33" t="s">
        <v>289</v>
      </c>
      <c r="BJ124" s="33" t="s">
        <v>289</v>
      </c>
      <c r="BK124" s="33" t="s">
        <v>289</v>
      </c>
      <c r="BL124" s="33" t="s">
        <v>289</v>
      </c>
      <c r="BM124" s="33" t="s">
        <v>289</v>
      </c>
      <c r="BN124" s="33" t="s">
        <v>289</v>
      </c>
      <c r="BO124" s="33" t="s">
        <v>289</v>
      </c>
      <c r="BP124" s="33" t="s">
        <v>289</v>
      </c>
      <c r="BQ124" s="33" t="s">
        <v>289</v>
      </c>
      <c r="BR124" s="33" t="s">
        <v>289</v>
      </c>
      <c r="BS124" s="33" t="s">
        <v>289</v>
      </c>
      <c r="BT124" s="33" t="s">
        <v>289</v>
      </c>
      <c r="BU124" s="33" t="s">
        <v>289</v>
      </c>
      <c r="BV124" s="33" t="s">
        <v>289</v>
      </c>
      <c r="BW124" s="33"/>
      <c r="BX124" s="33"/>
      <c r="BY124" s="33" t="s">
        <v>117</v>
      </c>
      <c r="BZ124" s="33" t="s">
        <v>289</v>
      </c>
      <c r="CA124" s="33" t="s">
        <v>289</v>
      </c>
      <c r="CB124" s="33" t="s">
        <v>289</v>
      </c>
      <c r="CC124" s="33" t="s">
        <v>289</v>
      </c>
      <c r="CD124" s="33" t="s">
        <v>289</v>
      </c>
      <c r="CE124" s="33" t="s">
        <v>289</v>
      </c>
      <c r="CF124" s="33" t="s">
        <v>289</v>
      </c>
      <c r="CG124" s="33" t="s">
        <v>289</v>
      </c>
      <c r="CH124" s="33" t="s">
        <v>289</v>
      </c>
      <c r="CI124" s="33" t="s">
        <v>289</v>
      </c>
      <c r="CJ124" s="33" t="s">
        <v>289</v>
      </c>
      <c r="CK124" s="33" t="s">
        <v>289</v>
      </c>
      <c r="CL124" s="33" t="s">
        <v>289</v>
      </c>
      <c r="CM124" s="33" t="s">
        <v>289</v>
      </c>
      <c r="CN124" s="33" t="s">
        <v>289</v>
      </c>
      <c r="CO124" s="33" t="s">
        <v>289</v>
      </c>
      <c r="CP124" s="33" t="s">
        <v>289</v>
      </c>
      <c r="CQ124" s="33" t="s">
        <v>289</v>
      </c>
      <c r="CR124" s="33" t="s">
        <v>289</v>
      </c>
      <c r="CS124" s="33" t="s">
        <v>289</v>
      </c>
      <c r="CT124" s="33" t="s">
        <v>289</v>
      </c>
      <c r="CU124" s="33" t="s">
        <v>289</v>
      </c>
      <c r="CV124" s="33" t="s">
        <v>289</v>
      </c>
      <c r="CW124" s="33" t="s">
        <v>289</v>
      </c>
      <c r="CX124" s="33" t="s">
        <v>289</v>
      </c>
      <c r="CY124" s="33" t="s">
        <v>289</v>
      </c>
      <c r="CZ124" s="33" t="s">
        <v>289</v>
      </c>
      <c r="DA124" s="33" t="s">
        <v>112</v>
      </c>
      <c r="DB124" s="33" t="s">
        <v>107</v>
      </c>
      <c r="DC124" s="33" t="s">
        <v>136</v>
      </c>
      <c r="DD124" s="33" t="str">
        <f>IF(DB124=C124,"Oui","Non")</f>
        <v>Oui</v>
      </c>
      <c r="DE124" s="33" t="str">
        <f>IF(DC124=D124,"Oui","Non")</f>
        <v>Non</v>
      </c>
      <c r="DF124" s="33" t="s">
        <v>117</v>
      </c>
      <c r="DG124" s="33" t="s">
        <v>112</v>
      </c>
      <c r="DH124" s="33" t="s">
        <v>289</v>
      </c>
      <c r="DI124" s="33" t="s">
        <v>289</v>
      </c>
      <c r="DJ124" s="33" t="s">
        <v>289</v>
      </c>
      <c r="DK124" s="33" t="s">
        <v>289</v>
      </c>
      <c r="DL124" s="33" t="s">
        <v>289</v>
      </c>
      <c r="DM124" s="33" t="s">
        <v>289</v>
      </c>
      <c r="DN124" s="33" t="s">
        <v>289</v>
      </c>
      <c r="DO124" s="33" t="s">
        <v>289</v>
      </c>
      <c r="DP124" s="33" t="s">
        <v>112</v>
      </c>
      <c r="DQ124" s="34" t="s">
        <v>112</v>
      </c>
      <c r="DR124" s="33" t="s">
        <v>112</v>
      </c>
      <c r="DS124" s="33" t="s">
        <v>112</v>
      </c>
      <c r="DT124" s="33" t="s">
        <v>289</v>
      </c>
      <c r="DU124" s="33" t="s">
        <v>112</v>
      </c>
      <c r="DV124" s="33" t="s">
        <v>289</v>
      </c>
      <c r="DW124" s="33"/>
      <c r="DX124" s="33" t="s">
        <v>289</v>
      </c>
      <c r="DY124" s="33" t="s">
        <v>289</v>
      </c>
      <c r="DZ124" s="33" t="s">
        <v>289</v>
      </c>
      <c r="EA124" s="33" t="s">
        <v>289</v>
      </c>
      <c r="EB124" s="33" t="s">
        <v>289</v>
      </c>
      <c r="EC124" s="33" t="s">
        <v>289</v>
      </c>
      <c r="ED124" s="33" t="s">
        <v>289</v>
      </c>
      <c r="EE124" s="33" t="s">
        <v>289</v>
      </c>
      <c r="EF124" s="33" t="s">
        <v>289</v>
      </c>
      <c r="EG124" s="33" t="s">
        <v>289</v>
      </c>
      <c r="EH124" s="33" t="s">
        <v>289</v>
      </c>
      <c r="EI124" s="33" t="s">
        <v>289</v>
      </c>
      <c r="EJ124" s="33" t="s">
        <v>289</v>
      </c>
      <c r="EK124" s="33" t="s">
        <v>289</v>
      </c>
      <c r="EL124" s="33" t="s">
        <v>2599</v>
      </c>
      <c r="EM124" s="33">
        <v>102</v>
      </c>
    </row>
    <row r="125" spans="1:143" x14ac:dyDescent="0.35">
      <c r="A125" s="33" t="s">
        <v>2792</v>
      </c>
      <c r="B125" s="33" t="s">
        <v>104</v>
      </c>
      <c r="C125" s="33" t="s">
        <v>107</v>
      </c>
      <c r="D125" s="33" t="s">
        <v>839</v>
      </c>
      <c r="E125" s="34" t="s">
        <v>2595</v>
      </c>
      <c r="F125" s="34" t="s">
        <v>2788</v>
      </c>
      <c r="G125" s="33" t="s">
        <v>2326</v>
      </c>
      <c r="H125" s="33">
        <v>9</v>
      </c>
      <c r="I125" s="33" t="s">
        <v>2452</v>
      </c>
      <c r="J125" s="33" t="s">
        <v>289</v>
      </c>
      <c r="K125" s="33" t="s">
        <v>289</v>
      </c>
      <c r="L125" s="33" t="s">
        <v>176</v>
      </c>
      <c r="M125" s="33" t="s">
        <v>176</v>
      </c>
      <c r="N125" s="33" t="s">
        <v>176</v>
      </c>
      <c r="O125" s="33" t="s">
        <v>176</v>
      </c>
      <c r="P125" s="33" t="s">
        <v>176</v>
      </c>
      <c r="Q125" s="33" t="s">
        <v>176</v>
      </c>
      <c r="R125" s="33" t="s">
        <v>176</v>
      </c>
      <c r="S125" s="33" t="s">
        <v>176</v>
      </c>
      <c r="T125" s="33" t="s">
        <v>176</v>
      </c>
      <c r="U125" s="33" t="s">
        <v>176</v>
      </c>
      <c r="V125" s="33" t="s">
        <v>176</v>
      </c>
      <c r="W125" s="33" t="s">
        <v>176</v>
      </c>
      <c r="X125" s="33" t="s">
        <v>176</v>
      </c>
      <c r="Y125" s="33" t="s">
        <v>176</v>
      </c>
      <c r="Z125" s="138">
        <v>0</v>
      </c>
      <c r="AA125" s="33" t="s">
        <v>2328</v>
      </c>
      <c r="AB125" s="33" t="s">
        <v>289</v>
      </c>
      <c r="AC125" s="33" t="s">
        <v>289</v>
      </c>
      <c r="AD125" s="33" t="s">
        <v>289</v>
      </c>
      <c r="AE125" s="33" t="s">
        <v>289</v>
      </c>
      <c r="AF125" s="33" t="s">
        <v>289</v>
      </c>
      <c r="AG125" s="33" t="s">
        <v>289</v>
      </c>
      <c r="AH125" s="33" t="s">
        <v>289</v>
      </c>
      <c r="AI125" s="33" t="s">
        <v>289</v>
      </c>
      <c r="AJ125" s="33" t="s">
        <v>289</v>
      </c>
      <c r="AK125" s="33" t="s">
        <v>289</v>
      </c>
      <c r="AL125" s="33" t="s">
        <v>289</v>
      </c>
      <c r="AM125" s="33" t="s">
        <v>289</v>
      </c>
      <c r="AN125" s="33" t="s">
        <v>289</v>
      </c>
      <c r="AO125" s="33" t="s">
        <v>289</v>
      </c>
      <c r="AP125" s="33" t="s">
        <v>289</v>
      </c>
      <c r="AQ125" s="33" t="s">
        <v>289</v>
      </c>
      <c r="AR125" s="33" t="s">
        <v>289</v>
      </c>
      <c r="AS125" s="33" t="s">
        <v>289</v>
      </c>
      <c r="AT125" s="33" t="s">
        <v>289</v>
      </c>
      <c r="AU125" s="33" t="s">
        <v>289</v>
      </c>
      <c r="AV125" s="33" t="s">
        <v>289</v>
      </c>
      <c r="AW125" s="33" t="s">
        <v>289</v>
      </c>
      <c r="AX125" s="33" t="s">
        <v>289</v>
      </c>
      <c r="AY125" s="33" t="s">
        <v>289</v>
      </c>
      <c r="AZ125" s="33" t="s">
        <v>289</v>
      </c>
      <c r="BA125" s="33" t="s">
        <v>289</v>
      </c>
      <c r="BB125" s="33" t="s">
        <v>289</v>
      </c>
      <c r="BC125" s="33" t="s">
        <v>289</v>
      </c>
      <c r="BD125" s="33" t="s">
        <v>289</v>
      </c>
      <c r="BE125" s="33" t="s">
        <v>289</v>
      </c>
      <c r="BF125" s="33" t="s">
        <v>289</v>
      </c>
      <c r="BG125" s="33" t="s">
        <v>289</v>
      </c>
      <c r="BH125" s="33" t="s">
        <v>289</v>
      </c>
      <c r="BI125" s="33" t="s">
        <v>289</v>
      </c>
      <c r="BJ125" s="33" t="s">
        <v>289</v>
      </c>
      <c r="BK125" s="33" t="s">
        <v>289</v>
      </c>
      <c r="BL125" s="33" t="s">
        <v>289</v>
      </c>
      <c r="BM125" s="33" t="s">
        <v>289</v>
      </c>
      <c r="BN125" s="33" t="s">
        <v>289</v>
      </c>
      <c r="BO125" s="33" t="s">
        <v>289</v>
      </c>
      <c r="BP125" s="33" t="s">
        <v>289</v>
      </c>
      <c r="BQ125" s="33" t="s">
        <v>289</v>
      </c>
      <c r="BR125" s="33" t="s">
        <v>289</v>
      </c>
      <c r="BS125" s="33" t="s">
        <v>289</v>
      </c>
      <c r="BT125" s="33" t="s">
        <v>289</v>
      </c>
      <c r="BU125" s="33" t="s">
        <v>289</v>
      </c>
      <c r="BV125" s="33" t="s">
        <v>289</v>
      </c>
      <c r="BW125" s="33"/>
      <c r="BX125" s="33"/>
      <c r="BY125" s="33" t="s">
        <v>289</v>
      </c>
      <c r="BZ125" s="33" t="s">
        <v>289</v>
      </c>
      <c r="CA125" s="33" t="s">
        <v>289</v>
      </c>
      <c r="CB125" s="33" t="s">
        <v>289</v>
      </c>
      <c r="CC125" s="33" t="s">
        <v>289</v>
      </c>
      <c r="CD125" s="33" t="s">
        <v>289</v>
      </c>
      <c r="CE125" s="33" t="s">
        <v>289</v>
      </c>
      <c r="CF125" s="33" t="s">
        <v>289</v>
      </c>
      <c r="CG125" s="33" t="s">
        <v>289</v>
      </c>
      <c r="CH125" s="33" t="s">
        <v>289</v>
      </c>
      <c r="CI125" s="33" t="s">
        <v>289</v>
      </c>
      <c r="CJ125" s="33" t="s">
        <v>289</v>
      </c>
      <c r="CK125" s="33" t="s">
        <v>289</v>
      </c>
      <c r="CL125" s="33" t="s">
        <v>289</v>
      </c>
      <c r="CM125" s="33" t="s">
        <v>289</v>
      </c>
      <c r="CN125" s="33" t="s">
        <v>289</v>
      </c>
      <c r="CO125" s="33" t="s">
        <v>289</v>
      </c>
      <c r="CP125" s="33" t="s">
        <v>289</v>
      </c>
      <c r="CQ125" s="33" t="s">
        <v>289</v>
      </c>
      <c r="CR125" s="33" t="s">
        <v>289</v>
      </c>
      <c r="CS125" s="33" t="s">
        <v>289</v>
      </c>
      <c r="CT125" s="33" t="s">
        <v>289</v>
      </c>
      <c r="CU125" s="33" t="s">
        <v>289</v>
      </c>
      <c r="CV125" s="33" t="s">
        <v>289</v>
      </c>
      <c r="CW125" s="33" t="s">
        <v>289</v>
      </c>
      <c r="CX125" s="33" t="s">
        <v>289</v>
      </c>
      <c r="CY125" s="33" t="s">
        <v>289</v>
      </c>
      <c r="CZ125" s="33" t="s">
        <v>289</v>
      </c>
      <c r="DA125" s="33" t="s">
        <v>289</v>
      </c>
      <c r="DB125" s="33" t="s">
        <v>289</v>
      </c>
      <c r="DC125" s="33" t="s">
        <v>289</v>
      </c>
      <c r="DD125" s="33"/>
      <c r="DE125" s="33"/>
      <c r="DF125" s="33" t="s">
        <v>289</v>
      </c>
      <c r="DG125" s="33" t="s">
        <v>289</v>
      </c>
      <c r="DH125" s="33" t="s">
        <v>289</v>
      </c>
      <c r="DI125" s="33" t="s">
        <v>289</v>
      </c>
      <c r="DJ125" s="33" t="s">
        <v>289</v>
      </c>
      <c r="DK125" s="33" t="s">
        <v>289</v>
      </c>
      <c r="DL125" s="33" t="s">
        <v>289</v>
      </c>
      <c r="DM125" s="33" t="s">
        <v>289</v>
      </c>
      <c r="DN125" s="33" t="s">
        <v>289</v>
      </c>
      <c r="DO125" s="33" t="s">
        <v>289</v>
      </c>
      <c r="DP125" s="33" t="s">
        <v>289</v>
      </c>
      <c r="DQ125" s="34" t="s">
        <v>289</v>
      </c>
      <c r="DR125" s="33" t="s">
        <v>289</v>
      </c>
      <c r="DS125" s="33" t="s">
        <v>289</v>
      </c>
      <c r="DT125" s="33" t="s">
        <v>289</v>
      </c>
      <c r="DU125" s="33" t="s">
        <v>289</v>
      </c>
      <c r="DV125" s="33" t="s">
        <v>4101</v>
      </c>
      <c r="DW125" s="33" t="s">
        <v>4103</v>
      </c>
      <c r="DX125" s="33" t="s">
        <v>117</v>
      </c>
      <c r="DY125" s="33" t="s">
        <v>289</v>
      </c>
      <c r="DZ125" s="33" t="s">
        <v>289</v>
      </c>
      <c r="EA125" s="33" t="s">
        <v>289</v>
      </c>
      <c r="EB125" s="33" t="s">
        <v>289</v>
      </c>
      <c r="EC125" s="33" t="s">
        <v>289</v>
      </c>
      <c r="ED125" s="33" t="s">
        <v>289</v>
      </c>
      <c r="EE125" s="33" t="s">
        <v>289</v>
      </c>
      <c r="EF125" s="33" t="s">
        <v>289</v>
      </c>
      <c r="EG125" s="33" t="s">
        <v>289</v>
      </c>
      <c r="EH125" s="33" t="s">
        <v>289</v>
      </c>
      <c r="EI125" s="33" t="s">
        <v>289</v>
      </c>
      <c r="EJ125" s="33" t="s">
        <v>289</v>
      </c>
      <c r="EK125" s="33" t="s">
        <v>289</v>
      </c>
      <c r="EL125" s="33" t="s">
        <v>2792</v>
      </c>
      <c r="EM125" s="33">
        <v>105</v>
      </c>
    </row>
    <row r="126" spans="1:143" x14ac:dyDescent="0.35">
      <c r="A126" s="33" t="s">
        <v>2826</v>
      </c>
      <c r="B126" s="33" t="s">
        <v>104</v>
      </c>
      <c r="C126" s="33" t="s">
        <v>107</v>
      </c>
      <c r="D126" s="33" t="s">
        <v>839</v>
      </c>
      <c r="E126" s="34" t="s">
        <v>2595</v>
      </c>
      <c r="F126" s="34" t="s">
        <v>2596</v>
      </c>
      <c r="G126" s="33" t="s">
        <v>2326</v>
      </c>
      <c r="H126" s="33">
        <v>9</v>
      </c>
      <c r="I126" s="33" t="s">
        <v>2327</v>
      </c>
      <c r="J126" s="33">
        <v>0</v>
      </c>
      <c r="K126" s="33">
        <v>1</v>
      </c>
      <c r="L126" s="33" t="s">
        <v>176</v>
      </c>
      <c r="M126" s="33" t="s">
        <v>176</v>
      </c>
      <c r="N126" s="33" t="s">
        <v>176</v>
      </c>
      <c r="O126" s="33" t="s">
        <v>176</v>
      </c>
      <c r="P126" s="33" t="s">
        <v>176</v>
      </c>
      <c r="Q126" s="33" t="s">
        <v>176</v>
      </c>
      <c r="R126" s="33" t="s">
        <v>176</v>
      </c>
      <c r="S126" s="33" t="s">
        <v>176</v>
      </c>
      <c r="T126" s="33" t="s">
        <v>176</v>
      </c>
      <c r="U126" s="33" t="s">
        <v>176</v>
      </c>
      <c r="V126" s="33" t="s">
        <v>176</v>
      </c>
      <c r="W126" s="33" t="s">
        <v>176</v>
      </c>
      <c r="X126" s="33" t="s">
        <v>176</v>
      </c>
      <c r="Y126" s="33" t="s">
        <v>176</v>
      </c>
      <c r="Z126" s="33" t="s">
        <v>176</v>
      </c>
      <c r="AA126" s="33" t="s">
        <v>2328</v>
      </c>
      <c r="AB126" s="33" t="s">
        <v>2350</v>
      </c>
      <c r="AC126" s="33">
        <v>1</v>
      </c>
      <c r="AD126" s="33">
        <v>0</v>
      </c>
      <c r="AE126" s="33">
        <v>0</v>
      </c>
      <c r="AF126" s="33">
        <v>0</v>
      </c>
      <c r="AG126" s="33">
        <v>0</v>
      </c>
      <c r="AH126" s="33">
        <v>0</v>
      </c>
      <c r="AI126" s="33">
        <v>0</v>
      </c>
      <c r="AJ126" s="33">
        <v>0</v>
      </c>
      <c r="AK126" s="33">
        <v>0</v>
      </c>
      <c r="AL126" s="33">
        <v>0</v>
      </c>
      <c r="AM126" s="33" t="s">
        <v>135</v>
      </c>
      <c r="AN126" s="33" t="s">
        <v>2385</v>
      </c>
      <c r="AO126" s="33" t="s">
        <v>289</v>
      </c>
      <c r="AP126" s="33" t="s">
        <v>289</v>
      </c>
      <c r="AQ126" s="33" t="s">
        <v>289</v>
      </c>
      <c r="AR126" s="33" t="s">
        <v>289</v>
      </c>
      <c r="AS126" s="33" t="s">
        <v>289</v>
      </c>
      <c r="AT126" s="33" t="s">
        <v>289</v>
      </c>
      <c r="AU126" s="33" t="s">
        <v>289</v>
      </c>
      <c r="AV126" s="33" t="s">
        <v>289</v>
      </c>
      <c r="AW126" s="33" t="s">
        <v>289</v>
      </c>
      <c r="AX126" s="33" t="s">
        <v>289</v>
      </c>
      <c r="AY126" s="33" t="s">
        <v>289</v>
      </c>
      <c r="AZ126" s="33" t="s">
        <v>289</v>
      </c>
      <c r="BA126" s="33" t="s">
        <v>289</v>
      </c>
      <c r="BB126" s="33" t="s">
        <v>289</v>
      </c>
      <c r="BC126" s="33" t="s">
        <v>289</v>
      </c>
      <c r="BD126" s="33" t="s">
        <v>289</v>
      </c>
      <c r="BE126" s="33" t="s">
        <v>289</v>
      </c>
      <c r="BF126" s="33" t="s">
        <v>289</v>
      </c>
      <c r="BG126" s="33" t="s">
        <v>289</v>
      </c>
      <c r="BH126" s="33" t="s">
        <v>289</v>
      </c>
      <c r="BI126" s="33" t="s">
        <v>289</v>
      </c>
      <c r="BJ126" s="33" t="s">
        <v>289</v>
      </c>
      <c r="BK126" s="33" t="s">
        <v>289</v>
      </c>
      <c r="BL126" s="33" t="s">
        <v>289</v>
      </c>
      <c r="BM126" s="33" t="s">
        <v>289</v>
      </c>
      <c r="BN126" s="33" t="s">
        <v>289</v>
      </c>
      <c r="BO126" s="33" t="s">
        <v>289</v>
      </c>
      <c r="BP126" s="33" t="s">
        <v>289</v>
      </c>
      <c r="BQ126" s="33" t="s">
        <v>289</v>
      </c>
      <c r="BR126" s="33" t="s">
        <v>289</v>
      </c>
      <c r="BS126" s="33" t="s">
        <v>289</v>
      </c>
      <c r="BT126" s="33" t="s">
        <v>289</v>
      </c>
      <c r="BU126" s="33" t="s">
        <v>289</v>
      </c>
      <c r="BV126" s="33" t="s">
        <v>289</v>
      </c>
      <c r="BW126" s="33"/>
      <c r="BX126" s="33"/>
      <c r="BY126" s="33" t="s">
        <v>117</v>
      </c>
      <c r="BZ126" s="33" t="s">
        <v>289</v>
      </c>
      <c r="CA126" s="33" t="s">
        <v>289</v>
      </c>
      <c r="CB126" s="33" t="s">
        <v>289</v>
      </c>
      <c r="CC126" s="33" t="s">
        <v>289</v>
      </c>
      <c r="CD126" s="33" t="s">
        <v>289</v>
      </c>
      <c r="CE126" s="33" t="s">
        <v>289</v>
      </c>
      <c r="CF126" s="33" t="s">
        <v>289</v>
      </c>
      <c r="CG126" s="33" t="s">
        <v>289</v>
      </c>
      <c r="CH126" s="33" t="s">
        <v>289</v>
      </c>
      <c r="CI126" s="33" t="s">
        <v>289</v>
      </c>
      <c r="CJ126" s="33" t="s">
        <v>289</v>
      </c>
      <c r="CK126" s="33" t="s">
        <v>289</v>
      </c>
      <c r="CL126" s="33" t="s">
        <v>289</v>
      </c>
      <c r="CM126" s="33" t="s">
        <v>289</v>
      </c>
      <c r="CN126" s="33" t="s">
        <v>289</v>
      </c>
      <c r="CO126" s="33" t="s">
        <v>289</v>
      </c>
      <c r="CP126" s="33" t="s">
        <v>289</v>
      </c>
      <c r="CQ126" s="33" t="s">
        <v>289</v>
      </c>
      <c r="CR126" s="33" t="s">
        <v>289</v>
      </c>
      <c r="CS126" s="33" t="s">
        <v>289</v>
      </c>
      <c r="CT126" s="33" t="s">
        <v>289</v>
      </c>
      <c r="CU126" s="33" t="s">
        <v>289</v>
      </c>
      <c r="CV126" s="33" t="s">
        <v>289</v>
      </c>
      <c r="CW126" s="33" t="s">
        <v>289</v>
      </c>
      <c r="CX126" s="33" t="s">
        <v>289</v>
      </c>
      <c r="CY126" s="33" t="s">
        <v>289</v>
      </c>
      <c r="CZ126" s="33" t="s">
        <v>289</v>
      </c>
      <c r="DA126" s="33" t="s">
        <v>112</v>
      </c>
      <c r="DB126" s="33" t="s">
        <v>107</v>
      </c>
      <c r="DC126" s="33" t="s">
        <v>136</v>
      </c>
      <c r="DD126" s="33" t="str">
        <f>IF(DB126=C126,"Oui","Non")</f>
        <v>Oui</v>
      </c>
      <c r="DE126" s="33" t="str">
        <f>IF(DC126=D126,"Oui","Non")</f>
        <v>Non</v>
      </c>
      <c r="DF126" s="33" t="s">
        <v>117</v>
      </c>
      <c r="DG126" s="33" t="s">
        <v>117</v>
      </c>
      <c r="DH126" s="33" t="s">
        <v>289</v>
      </c>
      <c r="DI126" s="33" t="s">
        <v>289</v>
      </c>
      <c r="DJ126" s="33" t="s">
        <v>289</v>
      </c>
      <c r="DK126" s="33" t="s">
        <v>289</v>
      </c>
      <c r="DL126" s="33" t="s">
        <v>289</v>
      </c>
      <c r="DM126" s="33" t="s">
        <v>289</v>
      </c>
      <c r="DN126" s="33" t="s">
        <v>289</v>
      </c>
      <c r="DO126" s="33" t="s">
        <v>289</v>
      </c>
      <c r="DP126" s="33" t="s">
        <v>112</v>
      </c>
      <c r="DQ126" s="34" t="s">
        <v>112</v>
      </c>
      <c r="DR126" s="33" t="s">
        <v>289</v>
      </c>
      <c r="DS126" s="33" t="s">
        <v>112</v>
      </c>
      <c r="DT126" s="33" t="s">
        <v>289</v>
      </c>
      <c r="DU126" s="33" t="s">
        <v>112</v>
      </c>
      <c r="DV126" s="33" t="s">
        <v>289</v>
      </c>
      <c r="DW126" s="33"/>
      <c r="DX126" s="33" t="s">
        <v>289</v>
      </c>
      <c r="DY126" s="33" t="s">
        <v>289</v>
      </c>
      <c r="DZ126" s="33" t="s">
        <v>289</v>
      </c>
      <c r="EA126" s="33" t="s">
        <v>289</v>
      </c>
      <c r="EB126" s="33" t="s">
        <v>289</v>
      </c>
      <c r="EC126" s="33" t="s">
        <v>289</v>
      </c>
      <c r="ED126" s="33" t="s">
        <v>289</v>
      </c>
      <c r="EE126" s="33" t="s">
        <v>289</v>
      </c>
      <c r="EF126" s="33" t="s">
        <v>289</v>
      </c>
      <c r="EG126" s="33" t="s">
        <v>289</v>
      </c>
      <c r="EH126" s="33" t="s">
        <v>289</v>
      </c>
      <c r="EI126" s="33" t="s">
        <v>289</v>
      </c>
      <c r="EJ126" s="33" t="s">
        <v>289</v>
      </c>
      <c r="EK126" s="33" t="s">
        <v>289</v>
      </c>
      <c r="EL126" s="33" t="s">
        <v>2826</v>
      </c>
      <c r="EM126" s="33">
        <v>103</v>
      </c>
    </row>
    <row r="127" spans="1:143" x14ac:dyDescent="0.35">
      <c r="A127" s="33" t="s">
        <v>2881</v>
      </c>
      <c r="B127" s="33" t="s">
        <v>104</v>
      </c>
      <c r="C127" s="33" t="s">
        <v>107</v>
      </c>
      <c r="D127" s="33" t="s">
        <v>839</v>
      </c>
      <c r="E127" s="34" t="s">
        <v>2595</v>
      </c>
      <c r="F127" s="34" t="s">
        <v>2596</v>
      </c>
      <c r="G127" s="33" t="s">
        <v>2326</v>
      </c>
      <c r="H127" s="33">
        <v>9</v>
      </c>
      <c r="I127" s="33" t="s">
        <v>2327</v>
      </c>
      <c r="J127" s="33">
        <v>1</v>
      </c>
      <c r="K127" s="33">
        <v>1</v>
      </c>
      <c r="L127" s="33" t="s">
        <v>176</v>
      </c>
      <c r="M127" s="33" t="s">
        <v>176</v>
      </c>
      <c r="N127" s="33" t="s">
        <v>176</v>
      </c>
      <c r="O127" s="33" t="s">
        <v>176</v>
      </c>
      <c r="P127" s="33" t="s">
        <v>176</v>
      </c>
      <c r="Q127" s="33" t="s">
        <v>176</v>
      </c>
      <c r="R127" s="33" t="s">
        <v>176</v>
      </c>
      <c r="S127" s="33" t="s">
        <v>176</v>
      </c>
      <c r="T127" s="33" t="s">
        <v>176</v>
      </c>
      <c r="U127" s="33" t="s">
        <v>176</v>
      </c>
      <c r="V127" s="33" t="s">
        <v>176</v>
      </c>
      <c r="W127" s="33" t="s">
        <v>176</v>
      </c>
      <c r="X127" s="33" t="s">
        <v>176</v>
      </c>
      <c r="Y127" s="33" t="s">
        <v>176</v>
      </c>
      <c r="Z127" s="33" t="s">
        <v>176</v>
      </c>
      <c r="AA127" s="33" t="s">
        <v>2328</v>
      </c>
      <c r="AB127" s="33" t="s">
        <v>2350</v>
      </c>
      <c r="AC127" s="33">
        <v>1</v>
      </c>
      <c r="AD127" s="33">
        <v>0</v>
      </c>
      <c r="AE127" s="33">
        <v>0</v>
      </c>
      <c r="AF127" s="33">
        <v>0</v>
      </c>
      <c r="AG127" s="33">
        <v>0</v>
      </c>
      <c r="AH127" s="33">
        <v>0</v>
      </c>
      <c r="AI127" s="33">
        <v>0</v>
      </c>
      <c r="AJ127" s="33">
        <v>0</v>
      </c>
      <c r="AK127" s="33">
        <v>0</v>
      </c>
      <c r="AL127" s="33">
        <v>0</v>
      </c>
      <c r="AM127" s="33" t="s">
        <v>135</v>
      </c>
      <c r="AN127" s="33" t="s">
        <v>2385</v>
      </c>
      <c r="AO127" s="33" t="s">
        <v>117</v>
      </c>
      <c r="AP127" s="33" t="s">
        <v>289</v>
      </c>
      <c r="AQ127" s="33" t="s">
        <v>289</v>
      </c>
      <c r="AR127" s="33" t="s">
        <v>289</v>
      </c>
      <c r="AS127" s="33" t="s">
        <v>289</v>
      </c>
      <c r="AT127" s="33" t="s">
        <v>289</v>
      </c>
      <c r="AU127" s="33" t="s">
        <v>289</v>
      </c>
      <c r="AV127" s="33" t="s">
        <v>289</v>
      </c>
      <c r="AW127" s="33" t="s">
        <v>289</v>
      </c>
      <c r="AX127" s="33" t="s">
        <v>289</v>
      </c>
      <c r="AY127" s="33" t="s">
        <v>289</v>
      </c>
      <c r="AZ127" s="33" t="s">
        <v>289</v>
      </c>
      <c r="BA127" s="33" t="s">
        <v>289</v>
      </c>
      <c r="BB127" s="33" t="s">
        <v>289</v>
      </c>
      <c r="BC127" s="33" t="s">
        <v>289</v>
      </c>
      <c r="BD127" s="33" t="s">
        <v>289</v>
      </c>
      <c r="BE127" s="33" t="s">
        <v>289</v>
      </c>
      <c r="BF127" s="33" t="s">
        <v>289</v>
      </c>
      <c r="BG127" s="33" t="s">
        <v>289</v>
      </c>
      <c r="BH127" s="33" t="s">
        <v>289</v>
      </c>
      <c r="BI127" s="33" t="s">
        <v>289</v>
      </c>
      <c r="BJ127" s="33" t="s">
        <v>289</v>
      </c>
      <c r="BK127" s="33" t="s">
        <v>289</v>
      </c>
      <c r="BL127" s="33" t="s">
        <v>289</v>
      </c>
      <c r="BM127" s="33" t="s">
        <v>289</v>
      </c>
      <c r="BN127" s="33" t="s">
        <v>289</v>
      </c>
      <c r="BO127" s="33" t="s">
        <v>289</v>
      </c>
      <c r="BP127" s="33" t="s">
        <v>289</v>
      </c>
      <c r="BQ127" s="33" t="s">
        <v>289</v>
      </c>
      <c r="BR127" s="33" t="s">
        <v>112</v>
      </c>
      <c r="BS127" s="33" t="s">
        <v>107</v>
      </c>
      <c r="BT127" s="33" t="s">
        <v>212</v>
      </c>
      <c r="BU127" s="33" t="s">
        <v>117</v>
      </c>
      <c r="BV127" s="33" t="s">
        <v>112</v>
      </c>
      <c r="BW127" s="33" t="str">
        <f>IF(BS127=C127,"Oui","Non")</f>
        <v>Oui</v>
      </c>
      <c r="BX127" s="33" t="str">
        <f>IF(BT127=D127,"Oui","Non")</f>
        <v>Non</v>
      </c>
      <c r="BY127" s="33" t="s">
        <v>112</v>
      </c>
      <c r="BZ127" s="33" t="s">
        <v>174</v>
      </c>
      <c r="CA127" s="33">
        <v>0</v>
      </c>
      <c r="CB127" s="33">
        <v>0</v>
      </c>
      <c r="CC127" s="33">
        <v>0</v>
      </c>
      <c r="CD127" s="33">
        <v>0</v>
      </c>
      <c r="CE127" s="33">
        <v>0</v>
      </c>
      <c r="CF127" s="33">
        <v>0</v>
      </c>
      <c r="CG127" s="33">
        <v>0</v>
      </c>
      <c r="CH127" s="33">
        <v>0</v>
      </c>
      <c r="CI127" s="33">
        <v>0</v>
      </c>
      <c r="CJ127" s="33">
        <v>1</v>
      </c>
      <c r="CK127" s="33">
        <v>0</v>
      </c>
      <c r="CL127" s="33">
        <v>0</v>
      </c>
      <c r="CM127" s="33">
        <v>0</v>
      </c>
      <c r="CN127" s="33">
        <v>0</v>
      </c>
      <c r="CO127" s="33">
        <v>0</v>
      </c>
      <c r="CP127" s="33">
        <v>0</v>
      </c>
      <c r="CQ127" s="33" t="s">
        <v>289</v>
      </c>
      <c r="CR127" s="33" t="s">
        <v>123</v>
      </c>
      <c r="CS127" s="33">
        <v>1</v>
      </c>
      <c r="CT127" s="33">
        <v>0</v>
      </c>
      <c r="CU127" s="33">
        <v>0</v>
      </c>
      <c r="CV127" s="33">
        <v>0</v>
      </c>
      <c r="CW127" s="33">
        <v>0</v>
      </c>
      <c r="CX127" s="33">
        <v>0</v>
      </c>
      <c r="CY127" s="33">
        <v>0</v>
      </c>
      <c r="CZ127" s="33">
        <v>0</v>
      </c>
      <c r="DA127" s="33" t="s">
        <v>112</v>
      </c>
      <c r="DB127" s="33" t="s">
        <v>107</v>
      </c>
      <c r="DC127" s="33" t="s">
        <v>212</v>
      </c>
      <c r="DD127" s="33" t="str">
        <f>IF(DB127=C127,"Oui","Non")</f>
        <v>Oui</v>
      </c>
      <c r="DE127" s="33" t="str">
        <f>IF(DC127=D127,"Oui","Non")</f>
        <v>Non</v>
      </c>
      <c r="DF127" s="33" t="s">
        <v>117</v>
      </c>
      <c r="DG127" s="33" t="s">
        <v>112</v>
      </c>
      <c r="DH127" s="33" t="s">
        <v>289</v>
      </c>
      <c r="DI127" s="33" t="s">
        <v>289</v>
      </c>
      <c r="DJ127" s="33" t="s">
        <v>289</v>
      </c>
      <c r="DK127" s="33" t="s">
        <v>289</v>
      </c>
      <c r="DL127" s="33" t="s">
        <v>289</v>
      </c>
      <c r="DM127" s="33" t="s">
        <v>289</v>
      </c>
      <c r="DN127" s="33" t="s">
        <v>112</v>
      </c>
      <c r="DO127" s="33" t="s">
        <v>117</v>
      </c>
      <c r="DP127" s="33" t="s">
        <v>289</v>
      </c>
      <c r="DQ127" s="34" t="s">
        <v>289</v>
      </c>
      <c r="DR127" s="33" t="s">
        <v>289</v>
      </c>
      <c r="DS127" s="33" t="s">
        <v>289</v>
      </c>
      <c r="DT127" s="33" t="s">
        <v>289</v>
      </c>
      <c r="DU127" s="33" t="s">
        <v>289</v>
      </c>
      <c r="DV127" s="33" t="s">
        <v>289</v>
      </c>
      <c r="DW127" s="33"/>
      <c r="DX127" s="33" t="s">
        <v>289</v>
      </c>
      <c r="DY127" s="33" t="s">
        <v>289</v>
      </c>
      <c r="DZ127" s="33" t="s">
        <v>289</v>
      </c>
      <c r="EA127" s="33" t="s">
        <v>289</v>
      </c>
      <c r="EB127" s="33" t="s">
        <v>289</v>
      </c>
      <c r="EC127" s="33" t="s">
        <v>289</v>
      </c>
      <c r="ED127" s="33" t="s">
        <v>289</v>
      </c>
      <c r="EE127" s="33" t="s">
        <v>289</v>
      </c>
      <c r="EF127" s="33" t="s">
        <v>289</v>
      </c>
      <c r="EG127" s="33" t="s">
        <v>289</v>
      </c>
      <c r="EH127" s="33" t="s">
        <v>289</v>
      </c>
      <c r="EI127" s="33" t="s">
        <v>289</v>
      </c>
      <c r="EJ127" s="33" t="s">
        <v>289</v>
      </c>
      <c r="EK127" s="33" t="s">
        <v>289</v>
      </c>
      <c r="EL127" s="33" t="s">
        <v>2881</v>
      </c>
      <c r="EM127" s="33">
        <v>108</v>
      </c>
    </row>
    <row r="128" spans="1:143" x14ac:dyDescent="0.35">
      <c r="A128" s="33" t="s">
        <v>2887</v>
      </c>
      <c r="B128" s="33" t="s">
        <v>104</v>
      </c>
      <c r="C128" s="33" t="s">
        <v>107</v>
      </c>
      <c r="D128" s="33" t="s">
        <v>839</v>
      </c>
      <c r="E128" s="34" t="s">
        <v>2595</v>
      </c>
      <c r="F128" s="34" t="s">
        <v>2788</v>
      </c>
      <c r="G128" s="33" t="s">
        <v>2326</v>
      </c>
      <c r="H128" s="33">
        <v>9</v>
      </c>
      <c r="I128" s="33" t="s">
        <v>2452</v>
      </c>
      <c r="J128" s="33" t="s">
        <v>289</v>
      </c>
      <c r="K128" s="33" t="s">
        <v>289</v>
      </c>
      <c r="L128" s="33" t="s">
        <v>176</v>
      </c>
      <c r="M128" s="33" t="s">
        <v>176</v>
      </c>
      <c r="N128" s="33" t="s">
        <v>176</v>
      </c>
      <c r="O128" s="33" t="s">
        <v>176</v>
      </c>
      <c r="P128" s="33" t="s">
        <v>176</v>
      </c>
      <c r="Q128" s="33" t="s">
        <v>176</v>
      </c>
      <c r="R128" s="33" t="s">
        <v>176</v>
      </c>
      <c r="S128" s="33" t="s">
        <v>176</v>
      </c>
      <c r="T128" s="33">
        <v>25</v>
      </c>
      <c r="U128" s="33">
        <v>50</v>
      </c>
      <c r="V128" s="33" t="s">
        <v>176</v>
      </c>
      <c r="W128" s="33">
        <v>30</v>
      </c>
      <c r="X128" s="33">
        <v>42.5</v>
      </c>
      <c r="Y128" s="33" t="s">
        <v>176</v>
      </c>
      <c r="Z128" s="138">
        <v>0</v>
      </c>
      <c r="AA128" s="33" t="s">
        <v>2328</v>
      </c>
      <c r="AB128" s="33" t="s">
        <v>289</v>
      </c>
      <c r="AC128" s="33" t="s">
        <v>289</v>
      </c>
      <c r="AD128" s="33" t="s">
        <v>289</v>
      </c>
      <c r="AE128" s="33" t="s">
        <v>289</v>
      </c>
      <c r="AF128" s="33" t="s">
        <v>289</v>
      </c>
      <c r="AG128" s="33" t="s">
        <v>289</v>
      </c>
      <c r="AH128" s="33" t="s">
        <v>289</v>
      </c>
      <c r="AI128" s="33" t="s">
        <v>289</v>
      </c>
      <c r="AJ128" s="33" t="s">
        <v>289</v>
      </c>
      <c r="AK128" s="33" t="s">
        <v>289</v>
      </c>
      <c r="AL128" s="33" t="s">
        <v>289</v>
      </c>
      <c r="AM128" s="33" t="s">
        <v>289</v>
      </c>
      <c r="AN128" s="33" t="s">
        <v>289</v>
      </c>
      <c r="AO128" s="33" t="s">
        <v>289</v>
      </c>
      <c r="AP128" s="33" t="s">
        <v>289</v>
      </c>
      <c r="AQ128" s="33" t="s">
        <v>289</v>
      </c>
      <c r="AR128" s="33" t="s">
        <v>289</v>
      </c>
      <c r="AS128" s="33" t="s">
        <v>289</v>
      </c>
      <c r="AT128" s="33" t="s">
        <v>289</v>
      </c>
      <c r="AU128" s="33" t="s">
        <v>289</v>
      </c>
      <c r="AV128" s="33" t="s">
        <v>289</v>
      </c>
      <c r="AW128" s="33" t="s">
        <v>289</v>
      </c>
      <c r="AX128" s="33" t="s">
        <v>289</v>
      </c>
      <c r="AY128" s="33" t="s">
        <v>289</v>
      </c>
      <c r="AZ128" s="33" t="s">
        <v>289</v>
      </c>
      <c r="BA128" s="33" t="s">
        <v>289</v>
      </c>
      <c r="BB128" s="33" t="s">
        <v>289</v>
      </c>
      <c r="BC128" s="33" t="s">
        <v>289</v>
      </c>
      <c r="BD128" s="33" t="s">
        <v>289</v>
      </c>
      <c r="BE128" s="33" t="s">
        <v>289</v>
      </c>
      <c r="BF128" s="33" t="s">
        <v>289</v>
      </c>
      <c r="BG128" s="33" t="s">
        <v>289</v>
      </c>
      <c r="BH128" s="33" t="s">
        <v>289</v>
      </c>
      <c r="BI128" s="33" t="s">
        <v>289</v>
      </c>
      <c r="BJ128" s="33" t="s">
        <v>289</v>
      </c>
      <c r="BK128" s="33" t="s">
        <v>289</v>
      </c>
      <c r="BL128" s="33" t="s">
        <v>289</v>
      </c>
      <c r="BM128" s="33" t="s">
        <v>289</v>
      </c>
      <c r="BN128" s="33" t="s">
        <v>289</v>
      </c>
      <c r="BO128" s="33" t="s">
        <v>289</v>
      </c>
      <c r="BP128" s="33" t="s">
        <v>289</v>
      </c>
      <c r="BQ128" s="33" t="s">
        <v>289</v>
      </c>
      <c r="BR128" s="33" t="s">
        <v>289</v>
      </c>
      <c r="BS128" s="33" t="s">
        <v>289</v>
      </c>
      <c r="BT128" s="33" t="s">
        <v>289</v>
      </c>
      <c r="BU128" s="33" t="s">
        <v>289</v>
      </c>
      <c r="BV128" s="33" t="s">
        <v>289</v>
      </c>
      <c r="BW128" s="33"/>
      <c r="BX128" s="33"/>
      <c r="BY128" s="33" t="s">
        <v>289</v>
      </c>
      <c r="BZ128" s="33" t="s">
        <v>289</v>
      </c>
      <c r="CA128" s="33" t="s">
        <v>289</v>
      </c>
      <c r="CB128" s="33" t="s">
        <v>289</v>
      </c>
      <c r="CC128" s="33" t="s">
        <v>289</v>
      </c>
      <c r="CD128" s="33" t="s">
        <v>289</v>
      </c>
      <c r="CE128" s="33" t="s">
        <v>289</v>
      </c>
      <c r="CF128" s="33" t="s">
        <v>289</v>
      </c>
      <c r="CG128" s="33" t="s">
        <v>289</v>
      </c>
      <c r="CH128" s="33" t="s">
        <v>289</v>
      </c>
      <c r="CI128" s="33" t="s">
        <v>289</v>
      </c>
      <c r="CJ128" s="33" t="s">
        <v>289</v>
      </c>
      <c r="CK128" s="33" t="s">
        <v>289</v>
      </c>
      <c r="CL128" s="33" t="s">
        <v>289</v>
      </c>
      <c r="CM128" s="33" t="s">
        <v>289</v>
      </c>
      <c r="CN128" s="33" t="s">
        <v>289</v>
      </c>
      <c r="CO128" s="33" t="s">
        <v>289</v>
      </c>
      <c r="CP128" s="33" t="s">
        <v>289</v>
      </c>
      <c r="CQ128" s="33" t="s">
        <v>289</v>
      </c>
      <c r="CR128" s="33" t="s">
        <v>289</v>
      </c>
      <c r="CS128" s="33" t="s">
        <v>289</v>
      </c>
      <c r="CT128" s="33" t="s">
        <v>289</v>
      </c>
      <c r="CU128" s="33" t="s">
        <v>289</v>
      </c>
      <c r="CV128" s="33" t="s">
        <v>289</v>
      </c>
      <c r="CW128" s="33" t="s">
        <v>289</v>
      </c>
      <c r="CX128" s="33" t="s">
        <v>289</v>
      </c>
      <c r="CY128" s="33" t="s">
        <v>289</v>
      </c>
      <c r="CZ128" s="33" t="s">
        <v>289</v>
      </c>
      <c r="DA128" s="33" t="s">
        <v>289</v>
      </c>
      <c r="DB128" s="33" t="s">
        <v>289</v>
      </c>
      <c r="DC128" s="33" t="s">
        <v>289</v>
      </c>
      <c r="DD128" s="33"/>
      <c r="DE128" s="33"/>
      <c r="DF128" s="33" t="s">
        <v>289</v>
      </c>
      <c r="DG128" s="33" t="s">
        <v>289</v>
      </c>
      <c r="DH128" s="33" t="s">
        <v>289</v>
      </c>
      <c r="DI128" s="33" t="s">
        <v>289</v>
      </c>
      <c r="DJ128" s="33" t="s">
        <v>289</v>
      </c>
      <c r="DK128" s="33" t="s">
        <v>289</v>
      </c>
      <c r="DL128" s="33" t="s">
        <v>289</v>
      </c>
      <c r="DM128" s="33" t="s">
        <v>289</v>
      </c>
      <c r="DN128" s="33" t="s">
        <v>289</v>
      </c>
      <c r="DO128" s="33" t="s">
        <v>289</v>
      </c>
      <c r="DP128" s="33" t="s">
        <v>289</v>
      </c>
      <c r="DQ128" s="34" t="s">
        <v>289</v>
      </c>
      <c r="DR128" s="33" t="s">
        <v>289</v>
      </c>
      <c r="DS128" s="33" t="s">
        <v>289</v>
      </c>
      <c r="DT128" s="33" t="s">
        <v>289</v>
      </c>
      <c r="DU128" s="33" t="s">
        <v>289</v>
      </c>
      <c r="DV128" s="33" t="s">
        <v>4101</v>
      </c>
      <c r="DW128" s="33" t="s">
        <v>4103</v>
      </c>
      <c r="DX128" s="33" t="s">
        <v>112</v>
      </c>
      <c r="DY128" s="33" t="s">
        <v>2886</v>
      </c>
      <c r="DZ128" s="33">
        <v>0</v>
      </c>
      <c r="EA128" s="33">
        <v>0</v>
      </c>
      <c r="EB128" s="33">
        <v>0</v>
      </c>
      <c r="EC128" s="33">
        <v>0</v>
      </c>
      <c r="ED128" s="33">
        <v>0</v>
      </c>
      <c r="EE128" s="33">
        <v>1</v>
      </c>
      <c r="EF128" s="33">
        <v>0</v>
      </c>
      <c r="EG128" s="33">
        <v>0</v>
      </c>
      <c r="EH128" s="33">
        <v>0</v>
      </c>
      <c r="EI128" s="33">
        <v>0</v>
      </c>
      <c r="EJ128" s="33" t="s">
        <v>289</v>
      </c>
      <c r="EK128" s="33" t="s">
        <v>289</v>
      </c>
      <c r="EL128" s="33" t="s">
        <v>2887</v>
      </c>
      <c r="EM128" s="33">
        <v>109</v>
      </c>
    </row>
    <row r="129" spans="1:143" x14ac:dyDescent="0.35">
      <c r="A129" s="33" t="s">
        <v>2974</v>
      </c>
      <c r="B129" s="33" t="s">
        <v>104</v>
      </c>
      <c r="C129" s="33" t="s">
        <v>107</v>
      </c>
      <c r="D129" s="33" t="s">
        <v>839</v>
      </c>
      <c r="E129" s="34" t="s">
        <v>2595</v>
      </c>
      <c r="F129" s="34" t="s">
        <v>2788</v>
      </c>
      <c r="G129" s="33" t="s">
        <v>2326</v>
      </c>
      <c r="H129" s="33">
        <v>9</v>
      </c>
      <c r="I129" s="33" t="s">
        <v>2452</v>
      </c>
      <c r="J129" s="33" t="s">
        <v>289</v>
      </c>
      <c r="K129" s="33" t="s">
        <v>289</v>
      </c>
      <c r="L129" s="33" t="s">
        <v>176</v>
      </c>
      <c r="M129" s="33" t="s">
        <v>176</v>
      </c>
      <c r="N129" s="33" t="s">
        <v>176</v>
      </c>
      <c r="O129" s="33" t="s">
        <v>176</v>
      </c>
      <c r="P129" s="33" t="s">
        <v>176</v>
      </c>
      <c r="Q129" s="33" t="s">
        <v>176</v>
      </c>
      <c r="R129" s="33" t="s">
        <v>176</v>
      </c>
      <c r="S129" s="33" t="s">
        <v>176</v>
      </c>
      <c r="T129" s="33">
        <v>20</v>
      </c>
      <c r="U129" s="33" t="s">
        <v>176</v>
      </c>
      <c r="V129" s="33" t="s">
        <v>176</v>
      </c>
      <c r="W129" s="33">
        <v>75</v>
      </c>
      <c r="X129" s="33">
        <v>125</v>
      </c>
      <c r="Y129" s="33" t="s">
        <v>176</v>
      </c>
      <c r="Z129" s="33">
        <v>60</v>
      </c>
      <c r="AA129" s="33" t="s">
        <v>2328</v>
      </c>
      <c r="AB129" s="33" t="s">
        <v>289</v>
      </c>
      <c r="AC129" s="33" t="s">
        <v>289</v>
      </c>
      <c r="AD129" s="33" t="s">
        <v>289</v>
      </c>
      <c r="AE129" s="33" t="s">
        <v>289</v>
      </c>
      <c r="AF129" s="33" t="s">
        <v>289</v>
      </c>
      <c r="AG129" s="33" t="s">
        <v>289</v>
      </c>
      <c r="AH129" s="33" t="s">
        <v>289</v>
      </c>
      <c r="AI129" s="33" t="s">
        <v>289</v>
      </c>
      <c r="AJ129" s="33" t="s">
        <v>289</v>
      </c>
      <c r="AK129" s="33" t="s">
        <v>289</v>
      </c>
      <c r="AL129" s="33" t="s">
        <v>289</v>
      </c>
      <c r="AM129" s="33" t="s">
        <v>289</v>
      </c>
      <c r="AN129" s="33" t="s">
        <v>289</v>
      </c>
      <c r="AO129" s="33" t="s">
        <v>289</v>
      </c>
      <c r="AP129" s="33" t="s">
        <v>289</v>
      </c>
      <c r="AQ129" s="33" t="s">
        <v>289</v>
      </c>
      <c r="AR129" s="33" t="s">
        <v>289</v>
      </c>
      <c r="AS129" s="33" t="s">
        <v>289</v>
      </c>
      <c r="AT129" s="33" t="s">
        <v>289</v>
      </c>
      <c r="AU129" s="33" t="s">
        <v>289</v>
      </c>
      <c r="AV129" s="33" t="s">
        <v>289</v>
      </c>
      <c r="AW129" s="33" t="s">
        <v>289</v>
      </c>
      <c r="AX129" s="33" t="s">
        <v>289</v>
      </c>
      <c r="AY129" s="33" t="s">
        <v>289</v>
      </c>
      <c r="AZ129" s="33" t="s">
        <v>289</v>
      </c>
      <c r="BA129" s="33" t="s">
        <v>289</v>
      </c>
      <c r="BB129" s="33" t="s">
        <v>289</v>
      </c>
      <c r="BC129" s="33" t="s">
        <v>289</v>
      </c>
      <c r="BD129" s="33" t="s">
        <v>289</v>
      </c>
      <c r="BE129" s="33" t="s">
        <v>289</v>
      </c>
      <c r="BF129" s="33" t="s">
        <v>289</v>
      </c>
      <c r="BG129" s="33" t="s">
        <v>289</v>
      </c>
      <c r="BH129" s="33" t="s">
        <v>289</v>
      </c>
      <c r="BI129" s="33" t="s">
        <v>289</v>
      </c>
      <c r="BJ129" s="33" t="s">
        <v>289</v>
      </c>
      <c r="BK129" s="33" t="s">
        <v>289</v>
      </c>
      <c r="BL129" s="33" t="s">
        <v>289</v>
      </c>
      <c r="BM129" s="33" t="s">
        <v>289</v>
      </c>
      <c r="BN129" s="33" t="s">
        <v>289</v>
      </c>
      <c r="BO129" s="33" t="s">
        <v>289</v>
      </c>
      <c r="BP129" s="33" t="s">
        <v>289</v>
      </c>
      <c r="BQ129" s="33" t="s">
        <v>289</v>
      </c>
      <c r="BR129" s="33" t="s">
        <v>289</v>
      </c>
      <c r="BS129" s="33" t="s">
        <v>289</v>
      </c>
      <c r="BT129" s="33" t="s">
        <v>289</v>
      </c>
      <c r="BU129" s="33" t="s">
        <v>289</v>
      </c>
      <c r="BV129" s="33" t="s">
        <v>289</v>
      </c>
      <c r="BW129" s="33"/>
      <c r="BX129" s="33"/>
      <c r="BY129" s="33" t="s">
        <v>289</v>
      </c>
      <c r="BZ129" s="33" t="s">
        <v>289</v>
      </c>
      <c r="CA129" s="33" t="s">
        <v>289</v>
      </c>
      <c r="CB129" s="33" t="s">
        <v>289</v>
      </c>
      <c r="CC129" s="33" t="s">
        <v>289</v>
      </c>
      <c r="CD129" s="33" t="s">
        <v>289</v>
      </c>
      <c r="CE129" s="33" t="s">
        <v>289</v>
      </c>
      <c r="CF129" s="33" t="s">
        <v>289</v>
      </c>
      <c r="CG129" s="33" t="s">
        <v>289</v>
      </c>
      <c r="CH129" s="33" t="s">
        <v>289</v>
      </c>
      <c r="CI129" s="33" t="s">
        <v>289</v>
      </c>
      <c r="CJ129" s="33" t="s">
        <v>289</v>
      </c>
      <c r="CK129" s="33" t="s">
        <v>289</v>
      </c>
      <c r="CL129" s="33" t="s">
        <v>289</v>
      </c>
      <c r="CM129" s="33" t="s">
        <v>289</v>
      </c>
      <c r="CN129" s="33" t="s">
        <v>289</v>
      </c>
      <c r="CO129" s="33" t="s">
        <v>289</v>
      </c>
      <c r="CP129" s="33" t="s">
        <v>289</v>
      </c>
      <c r="CQ129" s="33" t="s">
        <v>289</v>
      </c>
      <c r="CR129" s="33" t="s">
        <v>289</v>
      </c>
      <c r="CS129" s="33" t="s">
        <v>289</v>
      </c>
      <c r="CT129" s="33" t="s">
        <v>289</v>
      </c>
      <c r="CU129" s="33" t="s">
        <v>289</v>
      </c>
      <c r="CV129" s="33" t="s">
        <v>289</v>
      </c>
      <c r="CW129" s="33" t="s">
        <v>289</v>
      </c>
      <c r="CX129" s="33" t="s">
        <v>289</v>
      </c>
      <c r="CY129" s="33" t="s">
        <v>289</v>
      </c>
      <c r="CZ129" s="33" t="s">
        <v>289</v>
      </c>
      <c r="DA129" s="33" t="s">
        <v>289</v>
      </c>
      <c r="DB129" s="33" t="s">
        <v>289</v>
      </c>
      <c r="DC129" s="33" t="s">
        <v>289</v>
      </c>
      <c r="DD129" s="33"/>
      <c r="DE129" s="33"/>
      <c r="DF129" s="33" t="s">
        <v>289</v>
      </c>
      <c r="DG129" s="33" t="s">
        <v>289</v>
      </c>
      <c r="DH129" s="33" t="s">
        <v>289</v>
      </c>
      <c r="DI129" s="33" t="s">
        <v>289</v>
      </c>
      <c r="DJ129" s="33" t="s">
        <v>289</v>
      </c>
      <c r="DK129" s="33" t="s">
        <v>289</v>
      </c>
      <c r="DL129" s="33" t="s">
        <v>289</v>
      </c>
      <c r="DM129" s="33" t="s">
        <v>289</v>
      </c>
      <c r="DN129" s="33" t="s">
        <v>289</v>
      </c>
      <c r="DO129" s="33" t="s">
        <v>289</v>
      </c>
      <c r="DP129" s="33" t="s">
        <v>289</v>
      </c>
      <c r="DQ129" s="34" t="s">
        <v>289</v>
      </c>
      <c r="DR129" s="33" t="s">
        <v>289</v>
      </c>
      <c r="DS129" s="33" t="s">
        <v>289</v>
      </c>
      <c r="DT129" s="33" t="s">
        <v>289</v>
      </c>
      <c r="DU129" s="33" t="s">
        <v>289</v>
      </c>
      <c r="DV129" s="33" t="s">
        <v>2781</v>
      </c>
      <c r="DW129" s="33" t="s">
        <v>4104</v>
      </c>
      <c r="DX129" s="33" t="s">
        <v>112</v>
      </c>
      <c r="DY129" s="33" t="s">
        <v>130</v>
      </c>
      <c r="DZ129" s="33">
        <v>0</v>
      </c>
      <c r="EA129" s="33">
        <v>0</v>
      </c>
      <c r="EB129" s="33">
        <v>0</v>
      </c>
      <c r="EC129" s="33">
        <v>0</v>
      </c>
      <c r="ED129" s="33">
        <v>0</v>
      </c>
      <c r="EE129" s="33">
        <v>1</v>
      </c>
      <c r="EF129" s="33">
        <v>0</v>
      </c>
      <c r="EG129" s="33">
        <v>0</v>
      </c>
      <c r="EH129" s="33">
        <v>0</v>
      </c>
      <c r="EI129" s="33">
        <v>0</v>
      </c>
      <c r="EJ129" s="33" t="s">
        <v>2973</v>
      </c>
      <c r="EK129" s="33" t="s">
        <v>289</v>
      </c>
      <c r="EL129" s="33" t="s">
        <v>2974</v>
      </c>
      <c r="EM129" s="33">
        <v>104</v>
      </c>
    </row>
    <row r="130" spans="1:143" x14ac:dyDescent="0.35">
      <c r="A130" s="33" t="s">
        <v>3063</v>
      </c>
      <c r="B130" s="33" t="s">
        <v>104</v>
      </c>
      <c r="C130" s="33" t="s">
        <v>107</v>
      </c>
      <c r="D130" s="33" t="s">
        <v>839</v>
      </c>
      <c r="E130" s="34" t="s">
        <v>2595</v>
      </c>
      <c r="F130" s="34" t="s">
        <v>2596</v>
      </c>
      <c r="G130" s="33" t="s">
        <v>2326</v>
      </c>
      <c r="H130" s="33">
        <v>9</v>
      </c>
      <c r="I130" s="33" t="s">
        <v>2327</v>
      </c>
      <c r="J130" s="33">
        <v>0</v>
      </c>
      <c r="K130" s="33">
        <v>1</v>
      </c>
      <c r="L130" s="33" t="s">
        <v>176</v>
      </c>
      <c r="M130" s="33" t="s">
        <v>176</v>
      </c>
      <c r="N130" s="33" t="s">
        <v>176</v>
      </c>
      <c r="O130" s="33" t="s">
        <v>176</v>
      </c>
      <c r="P130" s="33" t="s">
        <v>176</v>
      </c>
      <c r="Q130" s="33" t="s">
        <v>176</v>
      </c>
      <c r="R130" s="33">
        <v>500</v>
      </c>
      <c r="S130" s="33">
        <v>25</v>
      </c>
      <c r="T130" s="33" t="s">
        <v>176</v>
      </c>
      <c r="U130" s="33" t="s">
        <v>176</v>
      </c>
      <c r="V130" s="33" t="s">
        <v>176</v>
      </c>
      <c r="W130" s="33" t="s">
        <v>176</v>
      </c>
      <c r="X130" s="33" t="s">
        <v>176</v>
      </c>
      <c r="Y130" s="33" t="s">
        <v>176</v>
      </c>
      <c r="Z130" s="33" t="s">
        <v>176</v>
      </c>
      <c r="AA130" s="33" t="s">
        <v>2328</v>
      </c>
      <c r="AB130" s="33" t="s">
        <v>2350</v>
      </c>
      <c r="AC130" s="33">
        <v>1</v>
      </c>
      <c r="AD130" s="33">
        <v>0</v>
      </c>
      <c r="AE130" s="33">
        <v>0</v>
      </c>
      <c r="AF130" s="33">
        <v>0</v>
      </c>
      <c r="AG130" s="33">
        <v>0</v>
      </c>
      <c r="AH130" s="33">
        <v>0</v>
      </c>
      <c r="AI130" s="33">
        <v>0</v>
      </c>
      <c r="AJ130" s="33">
        <v>0</v>
      </c>
      <c r="AK130" s="33">
        <v>0</v>
      </c>
      <c r="AL130" s="33">
        <v>0</v>
      </c>
      <c r="AM130" s="33" t="s">
        <v>135</v>
      </c>
      <c r="AN130" s="33" t="s">
        <v>2331</v>
      </c>
      <c r="AO130" s="33" t="s">
        <v>289</v>
      </c>
      <c r="AP130" s="33" t="s">
        <v>289</v>
      </c>
      <c r="AQ130" s="33" t="s">
        <v>289</v>
      </c>
      <c r="AR130" s="33" t="s">
        <v>289</v>
      </c>
      <c r="AS130" s="33" t="s">
        <v>289</v>
      </c>
      <c r="AT130" s="33" t="s">
        <v>289</v>
      </c>
      <c r="AU130" s="33" t="s">
        <v>289</v>
      </c>
      <c r="AV130" s="33" t="s">
        <v>289</v>
      </c>
      <c r="AW130" s="33" t="s">
        <v>289</v>
      </c>
      <c r="AX130" s="33" t="s">
        <v>289</v>
      </c>
      <c r="AY130" s="33" t="s">
        <v>289</v>
      </c>
      <c r="AZ130" s="33" t="s">
        <v>289</v>
      </c>
      <c r="BA130" s="33" t="s">
        <v>289</v>
      </c>
      <c r="BB130" s="33" t="s">
        <v>289</v>
      </c>
      <c r="BC130" s="33" t="s">
        <v>289</v>
      </c>
      <c r="BD130" s="33" t="s">
        <v>289</v>
      </c>
      <c r="BE130" s="33" t="s">
        <v>289</v>
      </c>
      <c r="BF130" s="33" t="s">
        <v>289</v>
      </c>
      <c r="BG130" s="33" t="s">
        <v>289</v>
      </c>
      <c r="BH130" s="33" t="s">
        <v>289</v>
      </c>
      <c r="BI130" s="33" t="s">
        <v>289</v>
      </c>
      <c r="BJ130" s="33" t="s">
        <v>289</v>
      </c>
      <c r="BK130" s="33" t="s">
        <v>289</v>
      </c>
      <c r="BL130" s="33" t="s">
        <v>289</v>
      </c>
      <c r="BM130" s="33" t="s">
        <v>289</v>
      </c>
      <c r="BN130" s="33" t="s">
        <v>289</v>
      </c>
      <c r="BO130" s="33" t="s">
        <v>289</v>
      </c>
      <c r="BP130" s="33" t="s">
        <v>289</v>
      </c>
      <c r="BQ130" s="33" t="s">
        <v>289</v>
      </c>
      <c r="BR130" s="33" t="s">
        <v>289</v>
      </c>
      <c r="BS130" s="33" t="s">
        <v>289</v>
      </c>
      <c r="BT130" s="33" t="s">
        <v>289</v>
      </c>
      <c r="BU130" s="33" t="s">
        <v>289</v>
      </c>
      <c r="BV130" s="33" t="s">
        <v>289</v>
      </c>
      <c r="BW130" s="33"/>
      <c r="BX130" s="33"/>
      <c r="BY130" s="33" t="s">
        <v>117</v>
      </c>
      <c r="BZ130" s="33" t="s">
        <v>289</v>
      </c>
      <c r="CA130" s="33" t="s">
        <v>289</v>
      </c>
      <c r="CB130" s="33" t="s">
        <v>289</v>
      </c>
      <c r="CC130" s="33" t="s">
        <v>289</v>
      </c>
      <c r="CD130" s="33" t="s">
        <v>289</v>
      </c>
      <c r="CE130" s="33" t="s">
        <v>289</v>
      </c>
      <c r="CF130" s="33" t="s">
        <v>289</v>
      </c>
      <c r="CG130" s="33" t="s">
        <v>289</v>
      </c>
      <c r="CH130" s="33" t="s">
        <v>289</v>
      </c>
      <c r="CI130" s="33" t="s">
        <v>289</v>
      </c>
      <c r="CJ130" s="33" t="s">
        <v>289</v>
      </c>
      <c r="CK130" s="33" t="s">
        <v>289</v>
      </c>
      <c r="CL130" s="33" t="s">
        <v>289</v>
      </c>
      <c r="CM130" s="33" t="s">
        <v>289</v>
      </c>
      <c r="CN130" s="33" t="s">
        <v>289</v>
      </c>
      <c r="CO130" s="33" t="s">
        <v>289</v>
      </c>
      <c r="CP130" s="33" t="s">
        <v>289</v>
      </c>
      <c r="CQ130" s="33" t="s">
        <v>289</v>
      </c>
      <c r="CR130" s="33" t="s">
        <v>289</v>
      </c>
      <c r="CS130" s="33" t="s">
        <v>289</v>
      </c>
      <c r="CT130" s="33" t="s">
        <v>289</v>
      </c>
      <c r="CU130" s="33" t="s">
        <v>289</v>
      </c>
      <c r="CV130" s="33" t="s">
        <v>289</v>
      </c>
      <c r="CW130" s="33" t="s">
        <v>289</v>
      </c>
      <c r="CX130" s="33" t="s">
        <v>289</v>
      </c>
      <c r="CY130" s="33" t="s">
        <v>289</v>
      </c>
      <c r="CZ130" s="33" t="s">
        <v>289</v>
      </c>
      <c r="DA130" s="33" t="s">
        <v>112</v>
      </c>
      <c r="DB130" s="33" t="s">
        <v>107</v>
      </c>
      <c r="DC130" s="33" t="s">
        <v>839</v>
      </c>
      <c r="DD130" s="33" t="str">
        <f>IF(DB130=C130,"Oui","Non")</f>
        <v>Oui</v>
      </c>
      <c r="DE130" s="33" t="str">
        <f>IF(DC130=D130,"Oui","Non")</f>
        <v>Oui</v>
      </c>
      <c r="DF130" s="33" t="s">
        <v>117</v>
      </c>
      <c r="DG130" s="33" t="s">
        <v>112</v>
      </c>
      <c r="DH130" s="33" t="s">
        <v>289</v>
      </c>
      <c r="DI130" s="33" t="s">
        <v>289</v>
      </c>
      <c r="DJ130" s="33" t="s">
        <v>289</v>
      </c>
      <c r="DK130" s="33" t="s">
        <v>289</v>
      </c>
      <c r="DL130" s="33" t="s">
        <v>289</v>
      </c>
      <c r="DM130" s="33" t="s">
        <v>289</v>
      </c>
      <c r="DN130" s="33" t="s">
        <v>289</v>
      </c>
      <c r="DO130" s="33" t="s">
        <v>117</v>
      </c>
      <c r="DP130" s="33" t="s">
        <v>289</v>
      </c>
      <c r="DQ130" s="34" t="s">
        <v>289</v>
      </c>
      <c r="DR130" s="33" t="s">
        <v>289</v>
      </c>
      <c r="DS130" s="33" t="s">
        <v>289</v>
      </c>
      <c r="DT130" s="33" t="s">
        <v>289</v>
      </c>
      <c r="DU130" s="33" t="s">
        <v>289</v>
      </c>
      <c r="DV130" s="33" t="s">
        <v>289</v>
      </c>
      <c r="DW130" s="33" t="str">
        <f t="shared" si="8"/>
        <v/>
      </c>
      <c r="DX130" s="33" t="s">
        <v>289</v>
      </c>
      <c r="DY130" s="33" t="s">
        <v>289</v>
      </c>
      <c r="DZ130" s="33" t="s">
        <v>289</v>
      </c>
      <c r="EA130" s="33" t="s">
        <v>289</v>
      </c>
      <c r="EB130" s="33" t="s">
        <v>289</v>
      </c>
      <c r="EC130" s="33" t="s">
        <v>289</v>
      </c>
      <c r="ED130" s="33" t="s">
        <v>289</v>
      </c>
      <c r="EE130" s="33" t="s">
        <v>289</v>
      </c>
      <c r="EF130" s="33" t="s">
        <v>289</v>
      </c>
      <c r="EG130" s="33" t="s">
        <v>289</v>
      </c>
      <c r="EH130" s="33" t="s">
        <v>289</v>
      </c>
      <c r="EI130" s="33" t="s">
        <v>289</v>
      </c>
      <c r="EJ130" s="33" t="s">
        <v>289</v>
      </c>
      <c r="EK130" s="33" t="s">
        <v>289</v>
      </c>
      <c r="EL130" s="33" t="s">
        <v>3063</v>
      </c>
      <c r="EM130" s="33">
        <v>107</v>
      </c>
    </row>
    <row r="131" spans="1:143" x14ac:dyDescent="0.35">
      <c r="A131" s="33" t="s">
        <v>3096</v>
      </c>
      <c r="B131" s="33" t="s">
        <v>104</v>
      </c>
      <c r="C131" s="33" t="s">
        <v>107</v>
      </c>
      <c r="D131" s="33" t="s">
        <v>839</v>
      </c>
      <c r="E131" s="34" t="s">
        <v>2595</v>
      </c>
      <c r="F131" s="34" t="s">
        <v>2596</v>
      </c>
      <c r="G131" s="33" t="s">
        <v>2326</v>
      </c>
      <c r="H131" s="33">
        <v>9</v>
      </c>
      <c r="I131" s="33" t="s">
        <v>2327</v>
      </c>
      <c r="J131" s="33">
        <v>0</v>
      </c>
      <c r="K131" s="33">
        <v>1</v>
      </c>
      <c r="L131" s="33" t="s">
        <v>176</v>
      </c>
      <c r="M131" s="33" t="s">
        <v>176</v>
      </c>
      <c r="N131" s="33" t="s">
        <v>176</v>
      </c>
      <c r="O131" s="33" t="s">
        <v>176</v>
      </c>
      <c r="P131" s="33" t="s">
        <v>176</v>
      </c>
      <c r="Q131" s="33" t="s">
        <v>176</v>
      </c>
      <c r="R131" s="33" t="s">
        <v>176</v>
      </c>
      <c r="S131" s="33">
        <v>20</v>
      </c>
      <c r="T131" s="33" t="s">
        <v>176</v>
      </c>
      <c r="U131" s="33" t="s">
        <v>176</v>
      </c>
      <c r="V131" s="33" t="s">
        <v>176</v>
      </c>
      <c r="W131" s="33" t="s">
        <v>176</v>
      </c>
      <c r="X131" s="33" t="s">
        <v>176</v>
      </c>
      <c r="Y131" s="33" t="s">
        <v>176</v>
      </c>
      <c r="Z131" s="33" t="s">
        <v>176</v>
      </c>
      <c r="AA131" s="33" t="s">
        <v>2328</v>
      </c>
      <c r="AB131" s="33" t="s">
        <v>2691</v>
      </c>
      <c r="AC131" s="33">
        <v>1</v>
      </c>
      <c r="AD131" s="33">
        <v>0</v>
      </c>
      <c r="AE131" s="33">
        <v>0</v>
      </c>
      <c r="AF131" s="33">
        <v>1</v>
      </c>
      <c r="AG131" s="33">
        <v>0</v>
      </c>
      <c r="AH131" s="33">
        <v>0</v>
      </c>
      <c r="AI131" s="33">
        <v>0</v>
      </c>
      <c r="AJ131" s="33">
        <v>0</v>
      </c>
      <c r="AK131" s="33">
        <v>0</v>
      </c>
      <c r="AL131" s="33">
        <v>0</v>
      </c>
      <c r="AM131" s="33" t="s">
        <v>135</v>
      </c>
      <c r="AN131" s="33" t="s">
        <v>2331</v>
      </c>
      <c r="AO131" s="33" t="s">
        <v>289</v>
      </c>
      <c r="AP131" s="33" t="s">
        <v>289</v>
      </c>
      <c r="AQ131" s="33" t="s">
        <v>289</v>
      </c>
      <c r="AR131" s="33" t="s">
        <v>289</v>
      </c>
      <c r="AS131" s="33" t="s">
        <v>289</v>
      </c>
      <c r="AT131" s="33" t="s">
        <v>289</v>
      </c>
      <c r="AU131" s="33" t="s">
        <v>289</v>
      </c>
      <c r="AV131" s="33" t="s">
        <v>289</v>
      </c>
      <c r="AW131" s="33" t="s">
        <v>289</v>
      </c>
      <c r="AX131" s="33" t="s">
        <v>289</v>
      </c>
      <c r="AY131" s="33" t="s">
        <v>289</v>
      </c>
      <c r="AZ131" s="33" t="s">
        <v>289</v>
      </c>
      <c r="BA131" s="33" t="s">
        <v>289</v>
      </c>
      <c r="BB131" s="33" t="s">
        <v>289</v>
      </c>
      <c r="BC131" s="33" t="s">
        <v>289</v>
      </c>
      <c r="BD131" s="33" t="s">
        <v>289</v>
      </c>
      <c r="BE131" s="33" t="s">
        <v>289</v>
      </c>
      <c r="BF131" s="33" t="s">
        <v>289</v>
      </c>
      <c r="BG131" s="33" t="s">
        <v>289</v>
      </c>
      <c r="BH131" s="33" t="s">
        <v>289</v>
      </c>
      <c r="BI131" s="33" t="s">
        <v>289</v>
      </c>
      <c r="BJ131" s="33" t="s">
        <v>289</v>
      </c>
      <c r="BK131" s="33" t="s">
        <v>289</v>
      </c>
      <c r="BL131" s="33" t="s">
        <v>289</v>
      </c>
      <c r="BM131" s="33" t="s">
        <v>289</v>
      </c>
      <c r="BN131" s="33" t="s">
        <v>289</v>
      </c>
      <c r="BO131" s="33" t="s">
        <v>289</v>
      </c>
      <c r="BP131" s="33" t="s">
        <v>289</v>
      </c>
      <c r="BQ131" s="33" t="s">
        <v>289</v>
      </c>
      <c r="BR131" s="33" t="s">
        <v>289</v>
      </c>
      <c r="BS131" s="33" t="s">
        <v>289</v>
      </c>
      <c r="BT131" s="33" t="s">
        <v>289</v>
      </c>
      <c r="BU131" s="33" t="s">
        <v>289</v>
      </c>
      <c r="BV131" s="33" t="s">
        <v>289</v>
      </c>
      <c r="BW131" s="33"/>
      <c r="BX131" s="33"/>
      <c r="BY131" s="33" t="s">
        <v>117</v>
      </c>
      <c r="BZ131" s="33" t="s">
        <v>289</v>
      </c>
      <c r="CA131" s="33" t="s">
        <v>289</v>
      </c>
      <c r="CB131" s="33" t="s">
        <v>289</v>
      </c>
      <c r="CC131" s="33" t="s">
        <v>289</v>
      </c>
      <c r="CD131" s="33" t="s">
        <v>289</v>
      </c>
      <c r="CE131" s="33" t="s">
        <v>289</v>
      </c>
      <c r="CF131" s="33" t="s">
        <v>289</v>
      </c>
      <c r="CG131" s="33" t="s">
        <v>289</v>
      </c>
      <c r="CH131" s="33" t="s">
        <v>289</v>
      </c>
      <c r="CI131" s="33" t="s">
        <v>289</v>
      </c>
      <c r="CJ131" s="33" t="s">
        <v>289</v>
      </c>
      <c r="CK131" s="33" t="s">
        <v>289</v>
      </c>
      <c r="CL131" s="33" t="s">
        <v>289</v>
      </c>
      <c r="CM131" s="33" t="s">
        <v>289</v>
      </c>
      <c r="CN131" s="33" t="s">
        <v>289</v>
      </c>
      <c r="CO131" s="33" t="s">
        <v>289</v>
      </c>
      <c r="CP131" s="33" t="s">
        <v>289</v>
      </c>
      <c r="CQ131" s="33" t="s">
        <v>289</v>
      </c>
      <c r="CR131" s="33" t="s">
        <v>289</v>
      </c>
      <c r="CS131" s="33" t="s">
        <v>289</v>
      </c>
      <c r="CT131" s="33" t="s">
        <v>289</v>
      </c>
      <c r="CU131" s="33" t="s">
        <v>289</v>
      </c>
      <c r="CV131" s="33" t="s">
        <v>289</v>
      </c>
      <c r="CW131" s="33" t="s">
        <v>289</v>
      </c>
      <c r="CX131" s="33" t="s">
        <v>289</v>
      </c>
      <c r="CY131" s="33" t="s">
        <v>289</v>
      </c>
      <c r="CZ131" s="33" t="s">
        <v>289</v>
      </c>
      <c r="DA131" s="33" t="s">
        <v>112</v>
      </c>
      <c r="DB131" s="33" t="s">
        <v>126</v>
      </c>
      <c r="DC131" s="33" t="s">
        <v>218</v>
      </c>
      <c r="DD131" s="33" t="str">
        <f>IF(DB131=C131,"Oui","Non")</f>
        <v>Non</v>
      </c>
      <c r="DE131" s="33" t="str">
        <f>IF(DC131=D131,"Oui","Non")</f>
        <v>Non</v>
      </c>
      <c r="DF131" s="33" t="s">
        <v>117</v>
      </c>
      <c r="DG131" s="33" t="s">
        <v>112</v>
      </c>
      <c r="DH131" s="33" t="s">
        <v>289</v>
      </c>
      <c r="DI131" s="33" t="s">
        <v>289</v>
      </c>
      <c r="DJ131" s="33" t="s">
        <v>289</v>
      </c>
      <c r="DK131" s="33" t="s">
        <v>289</v>
      </c>
      <c r="DL131" s="33" t="s">
        <v>289</v>
      </c>
      <c r="DM131" s="33" t="s">
        <v>289</v>
      </c>
      <c r="DN131" s="33" t="s">
        <v>289</v>
      </c>
      <c r="DO131" s="33" t="s">
        <v>289</v>
      </c>
      <c r="DP131" s="33" t="s">
        <v>112</v>
      </c>
      <c r="DQ131" s="34" t="s">
        <v>112</v>
      </c>
      <c r="DR131" s="33" t="s">
        <v>112</v>
      </c>
      <c r="DS131" s="33" t="s">
        <v>112</v>
      </c>
      <c r="DT131" s="33" t="s">
        <v>289</v>
      </c>
      <c r="DU131" s="33" t="s">
        <v>112</v>
      </c>
      <c r="DV131" s="33" t="s">
        <v>289</v>
      </c>
      <c r="DW131" s="33" t="str">
        <f t="shared" ref="DW131:DW152" si="16">IF(OR(DV131="remplissage à une boutique", DV131="achat d'eau en boutique (bidon ou bouteille fermée)"), "Achat d'eau ou remplissage en boutique","")</f>
        <v/>
      </c>
      <c r="DX131" s="33" t="s">
        <v>289</v>
      </c>
      <c r="DY131" s="33" t="s">
        <v>289</v>
      </c>
      <c r="DZ131" s="33" t="s">
        <v>289</v>
      </c>
      <c r="EA131" s="33" t="s">
        <v>289</v>
      </c>
      <c r="EB131" s="33" t="s">
        <v>289</v>
      </c>
      <c r="EC131" s="33" t="s">
        <v>289</v>
      </c>
      <c r="ED131" s="33" t="s">
        <v>289</v>
      </c>
      <c r="EE131" s="33" t="s">
        <v>289</v>
      </c>
      <c r="EF131" s="33" t="s">
        <v>289</v>
      </c>
      <c r="EG131" s="33" t="s">
        <v>289</v>
      </c>
      <c r="EH131" s="33" t="s">
        <v>289</v>
      </c>
      <c r="EI131" s="33" t="s">
        <v>289</v>
      </c>
      <c r="EJ131" s="33" t="s">
        <v>289</v>
      </c>
      <c r="EK131" s="33" t="s">
        <v>289</v>
      </c>
      <c r="EL131" s="33" t="s">
        <v>3096</v>
      </c>
      <c r="EM131" s="33">
        <v>100</v>
      </c>
    </row>
    <row r="132" spans="1:143" x14ac:dyDescent="0.35">
      <c r="A132" s="33" t="s">
        <v>3126</v>
      </c>
      <c r="B132" s="33" t="s">
        <v>104</v>
      </c>
      <c r="C132" s="33" t="s">
        <v>107</v>
      </c>
      <c r="D132" s="33" t="s">
        <v>839</v>
      </c>
      <c r="E132" s="34" t="s">
        <v>2595</v>
      </c>
      <c r="F132" s="34" t="s">
        <v>2788</v>
      </c>
      <c r="G132" s="33" t="s">
        <v>2326</v>
      </c>
      <c r="H132" s="33">
        <v>9</v>
      </c>
      <c r="I132" s="33" t="s">
        <v>2452</v>
      </c>
      <c r="J132" s="33" t="s">
        <v>289</v>
      </c>
      <c r="K132" s="33" t="s">
        <v>289</v>
      </c>
      <c r="L132" s="33" t="s">
        <v>176</v>
      </c>
      <c r="M132" s="33" t="s">
        <v>176</v>
      </c>
      <c r="N132" s="33" t="s">
        <v>176</v>
      </c>
      <c r="O132" s="33" t="s">
        <v>176</v>
      </c>
      <c r="P132" s="33" t="s">
        <v>176</v>
      </c>
      <c r="Q132" s="33" t="s">
        <v>176</v>
      </c>
      <c r="R132" s="33" t="s">
        <v>176</v>
      </c>
      <c r="S132" s="33" t="s">
        <v>176</v>
      </c>
      <c r="T132" s="33">
        <v>25</v>
      </c>
      <c r="U132" s="33">
        <v>50</v>
      </c>
      <c r="V132" s="33" t="s">
        <v>176</v>
      </c>
      <c r="W132" s="33">
        <v>35</v>
      </c>
      <c r="X132" s="33">
        <v>42.5</v>
      </c>
      <c r="Y132" s="33">
        <v>75</v>
      </c>
      <c r="Z132" s="138">
        <v>0</v>
      </c>
      <c r="AA132" s="33" t="s">
        <v>2340</v>
      </c>
      <c r="AB132" s="33" t="s">
        <v>289</v>
      </c>
      <c r="AC132" s="33" t="s">
        <v>289</v>
      </c>
      <c r="AD132" s="33" t="s">
        <v>289</v>
      </c>
      <c r="AE132" s="33" t="s">
        <v>289</v>
      </c>
      <c r="AF132" s="33" t="s">
        <v>289</v>
      </c>
      <c r="AG132" s="33" t="s">
        <v>289</v>
      </c>
      <c r="AH132" s="33" t="s">
        <v>289</v>
      </c>
      <c r="AI132" s="33" t="s">
        <v>289</v>
      </c>
      <c r="AJ132" s="33" t="s">
        <v>289</v>
      </c>
      <c r="AK132" s="33" t="s">
        <v>289</v>
      </c>
      <c r="AL132" s="33" t="s">
        <v>289</v>
      </c>
      <c r="AM132" s="33" t="s">
        <v>289</v>
      </c>
      <c r="AN132" s="33" t="s">
        <v>289</v>
      </c>
      <c r="AO132" s="33" t="s">
        <v>289</v>
      </c>
      <c r="AP132" s="33" t="s">
        <v>289</v>
      </c>
      <c r="AQ132" s="33" t="s">
        <v>289</v>
      </c>
      <c r="AR132" s="33" t="s">
        <v>289</v>
      </c>
      <c r="AS132" s="33" t="s">
        <v>289</v>
      </c>
      <c r="AT132" s="33" t="s">
        <v>289</v>
      </c>
      <c r="AU132" s="33" t="s">
        <v>289</v>
      </c>
      <c r="AV132" s="33" t="s">
        <v>289</v>
      </c>
      <c r="AW132" s="33" t="s">
        <v>289</v>
      </c>
      <c r="AX132" s="33" t="s">
        <v>289</v>
      </c>
      <c r="AY132" s="33" t="s">
        <v>289</v>
      </c>
      <c r="AZ132" s="33" t="s">
        <v>289</v>
      </c>
      <c r="BA132" s="33" t="s">
        <v>289</v>
      </c>
      <c r="BB132" s="33" t="s">
        <v>289</v>
      </c>
      <c r="BC132" s="33" t="s">
        <v>289</v>
      </c>
      <c r="BD132" s="33" t="s">
        <v>289</v>
      </c>
      <c r="BE132" s="33" t="s">
        <v>289</v>
      </c>
      <c r="BF132" s="33" t="s">
        <v>289</v>
      </c>
      <c r="BG132" s="33" t="s">
        <v>289</v>
      </c>
      <c r="BH132" s="33" t="s">
        <v>289</v>
      </c>
      <c r="BI132" s="33" t="s">
        <v>289</v>
      </c>
      <c r="BJ132" s="33" t="s">
        <v>289</v>
      </c>
      <c r="BK132" s="33" t="s">
        <v>289</v>
      </c>
      <c r="BL132" s="33" t="s">
        <v>289</v>
      </c>
      <c r="BM132" s="33" t="s">
        <v>289</v>
      </c>
      <c r="BN132" s="33" t="s">
        <v>289</v>
      </c>
      <c r="BO132" s="33" t="s">
        <v>289</v>
      </c>
      <c r="BP132" s="33" t="s">
        <v>289</v>
      </c>
      <c r="BQ132" s="33" t="s">
        <v>289</v>
      </c>
      <c r="BR132" s="33" t="s">
        <v>289</v>
      </c>
      <c r="BS132" s="33" t="s">
        <v>289</v>
      </c>
      <c r="BT132" s="33" t="s">
        <v>289</v>
      </c>
      <c r="BU132" s="33" t="s">
        <v>289</v>
      </c>
      <c r="BV132" s="33" t="s">
        <v>289</v>
      </c>
      <c r="BW132" s="33"/>
      <c r="BX132" s="33"/>
      <c r="BY132" s="33" t="s">
        <v>289</v>
      </c>
      <c r="BZ132" s="33" t="s">
        <v>289</v>
      </c>
      <c r="CA132" s="33" t="s">
        <v>289</v>
      </c>
      <c r="CB132" s="33" t="s">
        <v>289</v>
      </c>
      <c r="CC132" s="33" t="s">
        <v>289</v>
      </c>
      <c r="CD132" s="33" t="s">
        <v>289</v>
      </c>
      <c r="CE132" s="33" t="s">
        <v>289</v>
      </c>
      <c r="CF132" s="33" t="s">
        <v>289</v>
      </c>
      <c r="CG132" s="33" t="s">
        <v>289</v>
      </c>
      <c r="CH132" s="33" t="s">
        <v>289</v>
      </c>
      <c r="CI132" s="33" t="s">
        <v>289</v>
      </c>
      <c r="CJ132" s="33" t="s">
        <v>289</v>
      </c>
      <c r="CK132" s="33" t="s">
        <v>289</v>
      </c>
      <c r="CL132" s="33" t="s">
        <v>289</v>
      </c>
      <c r="CM132" s="33" t="s">
        <v>289</v>
      </c>
      <c r="CN132" s="33" t="s">
        <v>289</v>
      </c>
      <c r="CO132" s="33" t="s">
        <v>289</v>
      </c>
      <c r="CP132" s="33" t="s">
        <v>289</v>
      </c>
      <c r="CQ132" s="33" t="s">
        <v>289</v>
      </c>
      <c r="CR132" s="33" t="s">
        <v>289</v>
      </c>
      <c r="CS132" s="33" t="s">
        <v>289</v>
      </c>
      <c r="CT132" s="33" t="s">
        <v>289</v>
      </c>
      <c r="CU132" s="33" t="s">
        <v>289</v>
      </c>
      <c r="CV132" s="33" t="s">
        <v>289</v>
      </c>
      <c r="CW132" s="33" t="s">
        <v>289</v>
      </c>
      <c r="CX132" s="33" t="s">
        <v>289</v>
      </c>
      <c r="CY132" s="33" t="s">
        <v>289</v>
      </c>
      <c r="CZ132" s="33" t="s">
        <v>289</v>
      </c>
      <c r="DA132" s="33" t="s">
        <v>289</v>
      </c>
      <c r="DB132" s="33" t="s">
        <v>289</v>
      </c>
      <c r="DC132" s="33" t="s">
        <v>289</v>
      </c>
      <c r="DD132" s="33"/>
      <c r="DE132" s="33"/>
      <c r="DF132" s="33" t="s">
        <v>289</v>
      </c>
      <c r="DG132" s="33" t="s">
        <v>289</v>
      </c>
      <c r="DH132" s="33" t="s">
        <v>289</v>
      </c>
      <c r="DI132" s="33" t="s">
        <v>289</v>
      </c>
      <c r="DJ132" s="33" t="s">
        <v>289</v>
      </c>
      <c r="DK132" s="33" t="s">
        <v>289</v>
      </c>
      <c r="DL132" s="33" t="s">
        <v>289</v>
      </c>
      <c r="DM132" s="33" t="s">
        <v>289</v>
      </c>
      <c r="DN132" s="33" t="s">
        <v>289</v>
      </c>
      <c r="DO132" s="33" t="s">
        <v>289</v>
      </c>
      <c r="DP132" s="33" t="s">
        <v>289</v>
      </c>
      <c r="DQ132" s="34" t="s">
        <v>289</v>
      </c>
      <c r="DR132" s="33" t="s">
        <v>289</v>
      </c>
      <c r="DS132" s="33" t="s">
        <v>289</v>
      </c>
      <c r="DT132" s="33" t="s">
        <v>289</v>
      </c>
      <c r="DU132" s="33" t="s">
        <v>289</v>
      </c>
      <c r="DV132" s="33" t="s">
        <v>2868</v>
      </c>
      <c r="DW132" s="33" t="s">
        <v>4104</v>
      </c>
      <c r="DX132" s="33" t="s">
        <v>117</v>
      </c>
      <c r="DY132" s="33" t="s">
        <v>289</v>
      </c>
      <c r="DZ132" s="33" t="s">
        <v>289</v>
      </c>
      <c r="EA132" s="33" t="s">
        <v>289</v>
      </c>
      <c r="EB132" s="33" t="s">
        <v>289</v>
      </c>
      <c r="EC132" s="33" t="s">
        <v>289</v>
      </c>
      <c r="ED132" s="33" t="s">
        <v>289</v>
      </c>
      <c r="EE132" s="33" t="s">
        <v>289</v>
      </c>
      <c r="EF132" s="33" t="s">
        <v>289</v>
      </c>
      <c r="EG132" s="33" t="s">
        <v>289</v>
      </c>
      <c r="EH132" s="33" t="s">
        <v>289</v>
      </c>
      <c r="EI132" s="33" t="s">
        <v>289</v>
      </c>
      <c r="EJ132" s="33" t="s">
        <v>289</v>
      </c>
      <c r="EK132" s="33" t="s">
        <v>289</v>
      </c>
      <c r="EL132" s="33" t="s">
        <v>3126</v>
      </c>
      <c r="EM132" s="33">
        <v>101</v>
      </c>
    </row>
    <row r="133" spans="1:143" x14ac:dyDescent="0.35">
      <c r="A133" s="33" t="s">
        <v>3143</v>
      </c>
      <c r="B133" s="33" t="s">
        <v>104</v>
      </c>
      <c r="C133" s="33" t="s">
        <v>107</v>
      </c>
      <c r="D133" s="33" t="s">
        <v>839</v>
      </c>
      <c r="E133" s="34" t="s">
        <v>2595</v>
      </c>
      <c r="F133" s="34" t="s">
        <v>2596</v>
      </c>
      <c r="G133" s="33" t="s">
        <v>2326</v>
      </c>
      <c r="H133" s="33">
        <v>9</v>
      </c>
      <c r="I133" s="33" t="s">
        <v>2327</v>
      </c>
      <c r="J133" s="33">
        <v>1</v>
      </c>
      <c r="K133" s="33">
        <v>1</v>
      </c>
      <c r="L133" s="33">
        <v>75</v>
      </c>
      <c r="M133" s="33">
        <v>76.923076923076906</v>
      </c>
      <c r="N133" s="33">
        <v>65.2173913043478</v>
      </c>
      <c r="O133" s="33">
        <v>86.2068965517241</v>
      </c>
      <c r="P133" s="33">
        <v>208.333333333333</v>
      </c>
      <c r="Q133" s="33" t="s">
        <v>176</v>
      </c>
      <c r="R133" s="33">
        <v>600</v>
      </c>
      <c r="S133" s="33">
        <v>25</v>
      </c>
      <c r="T133" s="33" t="s">
        <v>176</v>
      </c>
      <c r="U133" s="33" t="s">
        <v>176</v>
      </c>
      <c r="V133" s="33" t="s">
        <v>176</v>
      </c>
      <c r="W133" s="33" t="s">
        <v>176</v>
      </c>
      <c r="X133" s="33" t="s">
        <v>176</v>
      </c>
      <c r="Y133" s="33" t="s">
        <v>176</v>
      </c>
      <c r="Z133" s="33" t="s">
        <v>176</v>
      </c>
      <c r="AA133" s="33" t="s">
        <v>2328</v>
      </c>
      <c r="AB133" s="33" t="s">
        <v>2350</v>
      </c>
      <c r="AC133" s="33">
        <v>1</v>
      </c>
      <c r="AD133" s="33">
        <v>0</v>
      </c>
      <c r="AE133" s="33">
        <v>0</v>
      </c>
      <c r="AF133" s="33">
        <v>1</v>
      </c>
      <c r="AG133" s="33">
        <v>0</v>
      </c>
      <c r="AH133" s="33">
        <v>0</v>
      </c>
      <c r="AI133" s="33">
        <v>0</v>
      </c>
      <c r="AJ133" s="33">
        <v>0</v>
      </c>
      <c r="AK133" s="33">
        <v>0</v>
      </c>
      <c r="AL133" s="33">
        <v>0</v>
      </c>
      <c r="AM133" s="33" t="s">
        <v>135</v>
      </c>
      <c r="AN133" s="33" t="s">
        <v>2385</v>
      </c>
      <c r="AO133" s="33" t="s">
        <v>117</v>
      </c>
      <c r="AP133" s="33" t="s">
        <v>289</v>
      </c>
      <c r="AQ133" s="33" t="s">
        <v>289</v>
      </c>
      <c r="AR133" s="33" t="s">
        <v>289</v>
      </c>
      <c r="AS133" s="33" t="s">
        <v>289</v>
      </c>
      <c r="AT133" s="33" t="s">
        <v>289</v>
      </c>
      <c r="AU133" s="33" t="s">
        <v>289</v>
      </c>
      <c r="AV133" s="33" t="s">
        <v>289</v>
      </c>
      <c r="AW133" s="33" t="s">
        <v>289</v>
      </c>
      <c r="AX133" s="33" t="s">
        <v>289</v>
      </c>
      <c r="AY133" s="33" t="s">
        <v>289</v>
      </c>
      <c r="AZ133" s="33" t="s">
        <v>289</v>
      </c>
      <c r="BA133" s="33" t="s">
        <v>289</v>
      </c>
      <c r="BB133" s="33" t="s">
        <v>289</v>
      </c>
      <c r="BC133" s="33" t="s">
        <v>289</v>
      </c>
      <c r="BD133" s="33" t="s">
        <v>289</v>
      </c>
      <c r="BE133" s="33" t="s">
        <v>289</v>
      </c>
      <c r="BF133" s="33" t="s">
        <v>289</v>
      </c>
      <c r="BG133" s="33" t="s">
        <v>289</v>
      </c>
      <c r="BH133" s="33" t="s">
        <v>289</v>
      </c>
      <c r="BI133" s="33" t="s">
        <v>289</v>
      </c>
      <c r="BJ133" s="33" t="s">
        <v>289</v>
      </c>
      <c r="BK133" s="33" t="s">
        <v>289</v>
      </c>
      <c r="BL133" s="33" t="s">
        <v>289</v>
      </c>
      <c r="BM133" s="33" t="s">
        <v>289</v>
      </c>
      <c r="BN133" s="33" t="s">
        <v>289</v>
      </c>
      <c r="BO133" s="33" t="s">
        <v>289</v>
      </c>
      <c r="BP133" s="33" t="s">
        <v>289</v>
      </c>
      <c r="BQ133" s="33" t="s">
        <v>289</v>
      </c>
      <c r="BR133" s="33" t="s">
        <v>112</v>
      </c>
      <c r="BS133" s="33" t="s">
        <v>107</v>
      </c>
      <c r="BT133" s="33" t="s">
        <v>136</v>
      </c>
      <c r="BU133" s="33" t="s">
        <v>117</v>
      </c>
      <c r="BV133" s="33" t="s">
        <v>117</v>
      </c>
      <c r="BW133" s="33" t="str">
        <f>IF(BS133=C133,"Oui","Non")</f>
        <v>Oui</v>
      </c>
      <c r="BX133" s="33" t="str">
        <f>IF(BT133=D133,"Oui","Non")</f>
        <v>Non</v>
      </c>
      <c r="BY133" s="33" t="s">
        <v>117</v>
      </c>
      <c r="BZ133" s="33" t="s">
        <v>289</v>
      </c>
      <c r="CA133" s="33" t="s">
        <v>289</v>
      </c>
      <c r="CB133" s="33" t="s">
        <v>289</v>
      </c>
      <c r="CC133" s="33" t="s">
        <v>289</v>
      </c>
      <c r="CD133" s="33" t="s">
        <v>289</v>
      </c>
      <c r="CE133" s="33" t="s">
        <v>289</v>
      </c>
      <c r="CF133" s="33" t="s">
        <v>289</v>
      </c>
      <c r="CG133" s="33" t="s">
        <v>289</v>
      </c>
      <c r="CH133" s="33" t="s">
        <v>289</v>
      </c>
      <c r="CI133" s="33" t="s">
        <v>289</v>
      </c>
      <c r="CJ133" s="33" t="s">
        <v>289</v>
      </c>
      <c r="CK133" s="33" t="s">
        <v>289</v>
      </c>
      <c r="CL133" s="33" t="s">
        <v>289</v>
      </c>
      <c r="CM133" s="33" t="s">
        <v>289</v>
      </c>
      <c r="CN133" s="33" t="s">
        <v>289</v>
      </c>
      <c r="CO133" s="33" t="s">
        <v>289</v>
      </c>
      <c r="CP133" s="33" t="s">
        <v>289</v>
      </c>
      <c r="CQ133" s="33" t="s">
        <v>289</v>
      </c>
      <c r="CR133" s="33" t="s">
        <v>289</v>
      </c>
      <c r="CS133" s="33" t="s">
        <v>289</v>
      </c>
      <c r="CT133" s="33" t="s">
        <v>289</v>
      </c>
      <c r="CU133" s="33" t="s">
        <v>289</v>
      </c>
      <c r="CV133" s="33" t="s">
        <v>289</v>
      </c>
      <c r="CW133" s="33" t="s">
        <v>289</v>
      </c>
      <c r="CX133" s="33" t="s">
        <v>289</v>
      </c>
      <c r="CY133" s="33" t="s">
        <v>289</v>
      </c>
      <c r="CZ133" s="33" t="s">
        <v>289</v>
      </c>
      <c r="DA133" s="33" t="s">
        <v>112</v>
      </c>
      <c r="DB133" s="33" t="s">
        <v>107</v>
      </c>
      <c r="DC133" s="33" t="s">
        <v>136</v>
      </c>
      <c r="DD133" s="33" t="str">
        <f>IF(DB133=C133,"Oui","Non")</f>
        <v>Oui</v>
      </c>
      <c r="DE133" s="33" t="str">
        <f>IF(DC133=D133,"Oui","Non")</f>
        <v>Non</v>
      </c>
      <c r="DF133" s="33" t="s">
        <v>117</v>
      </c>
      <c r="DG133" s="33" t="s">
        <v>117</v>
      </c>
      <c r="DH133" s="33" t="s">
        <v>112</v>
      </c>
      <c r="DI133" s="33" t="s">
        <v>112</v>
      </c>
      <c r="DJ133" s="33" t="s">
        <v>112</v>
      </c>
      <c r="DK133" s="33" t="s">
        <v>112</v>
      </c>
      <c r="DL133" s="33" t="s">
        <v>112</v>
      </c>
      <c r="DM133" s="33" t="s">
        <v>289</v>
      </c>
      <c r="DN133" s="33" t="s">
        <v>112</v>
      </c>
      <c r="DO133" s="33" t="s">
        <v>117</v>
      </c>
      <c r="DP133" s="33" t="s">
        <v>289</v>
      </c>
      <c r="DQ133" s="34" t="s">
        <v>289</v>
      </c>
      <c r="DR133" s="33" t="s">
        <v>289</v>
      </c>
      <c r="DS133" s="33" t="s">
        <v>289</v>
      </c>
      <c r="DT133" s="33" t="s">
        <v>289</v>
      </c>
      <c r="DU133" s="33" t="s">
        <v>289</v>
      </c>
      <c r="DV133" s="33" t="s">
        <v>289</v>
      </c>
      <c r="DW133" s="33" t="str">
        <f t="shared" si="16"/>
        <v/>
      </c>
      <c r="DX133" s="33" t="s">
        <v>289</v>
      </c>
      <c r="DY133" s="33" t="s">
        <v>289</v>
      </c>
      <c r="DZ133" s="33" t="s">
        <v>289</v>
      </c>
      <c r="EA133" s="33" t="s">
        <v>289</v>
      </c>
      <c r="EB133" s="33" t="s">
        <v>289</v>
      </c>
      <c r="EC133" s="33" t="s">
        <v>289</v>
      </c>
      <c r="ED133" s="33" t="s">
        <v>289</v>
      </c>
      <c r="EE133" s="33" t="s">
        <v>289</v>
      </c>
      <c r="EF133" s="33" t="s">
        <v>289</v>
      </c>
      <c r="EG133" s="33" t="s">
        <v>289</v>
      </c>
      <c r="EH133" s="33" t="s">
        <v>289</v>
      </c>
      <c r="EI133" s="33" t="s">
        <v>289</v>
      </c>
      <c r="EJ133" s="33" t="s">
        <v>289</v>
      </c>
      <c r="EK133" s="33" t="s">
        <v>289</v>
      </c>
      <c r="EL133" s="33" t="s">
        <v>3143</v>
      </c>
      <c r="EM133" s="33">
        <v>96</v>
      </c>
    </row>
    <row r="134" spans="1:143" x14ac:dyDescent="0.35">
      <c r="A134" s="33" t="s">
        <v>3147</v>
      </c>
      <c r="B134" s="33" t="s">
        <v>104</v>
      </c>
      <c r="C134" s="33" t="s">
        <v>107</v>
      </c>
      <c r="D134" s="33" t="s">
        <v>839</v>
      </c>
      <c r="E134" s="34" t="s">
        <v>2595</v>
      </c>
      <c r="F134" s="34" t="s">
        <v>2596</v>
      </c>
      <c r="G134" s="33" t="s">
        <v>2326</v>
      </c>
      <c r="H134" s="33">
        <v>9</v>
      </c>
      <c r="I134" s="33" t="s">
        <v>2327</v>
      </c>
      <c r="J134" s="33">
        <v>1</v>
      </c>
      <c r="K134" s="33">
        <v>0</v>
      </c>
      <c r="L134" s="33">
        <v>75</v>
      </c>
      <c r="M134" s="33">
        <v>86.538461538461505</v>
      </c>
      <c r="N134" s="33">
        <v>65.2173913043478</v>
      </c>
      <c r="O134" s="33">
        <v>68.965517241379303</v>
      </c>
      <c r="P134" s="33">
        <v>187.5</v>
      </c>
      <c r="Q134" s="33" t="s">
        <v>176</v>
      </c>
      <c r="R134" s="33">
        <v>450</v>
      </c>
      <c r="S134" s="33" t="s">
        <v>176</v>
      </c>
      <c r="T134" s="33" t="s">
        <v>176</v>
      </c>
      <c r="U134" s="33" t="s">
        <v>176</v>
      </c>
      <c r="V134" s="33" t="s">
        <v>176</v>
      </c>
      <c r="W134" s="33" t="s">
        <v>176</v>
      </c>
      <c r="X134" s="33" t="s">
        <v>176</v>
      </c>
      <c r="Y134" s="33" t="s">
        <v>176</v>
      </c>
      <c r="Z134" s="33" t="s">
        <v>176</v>
      </c>
      <c r="AA134" s="33" t="s">
        <v>2328</v>
      </c>
      <c r="AB134" s="33" t="s">
        <v>2350</v>
      </c>
      <c r="AC134" s="33">
        <v>1</v>
      </c>
      <c r="AD134" s="33">
        <v>0</v>
      </c>
      <c r="AE134" s="33">
        <v>0</v>
      </c>
      <c r="AF134" s="33">
        <v>1</v>
      </c>
      <c r="AG134" s="33">
        <v>0</v>
      </c>
      <c r="AH134" s="33">
        <v>0</v>
      </c>
      <c r="AI134" s="33">
        <v>0</v>
      </c>
      <c r="AJ134" s="33">
        <v>0</v>
      </c>
      <c r="AK134" s="33">
        <v>0</v>
      </c>
      <c r="AL134" s="33">
        <v>0</v>
      </c>
      <c r="AM134" s="33" t="s">
        <v>135</v>
      </c>
      <c r="AN134" s="33" t="s">
        <v>2385</v>
      </c>
      <c r="AO134" s="33" t="s">
        <v>117</v>
      </c>
      <c r="AP134" s="33" t="s">
        <v>289</v>
      </c>
      <c r="AQ134" s="33" t="s">
        <v>289</v>
      </c>
      <c r="AR134" s="33" t="s">
        <v>289</v>
      </c>
      <c r="AS134" s="33" t="s">
        <v>289</v>
      </c>
      <c r="AT134" s="33" t="s">
        <v>289</v>
      </c>
      <c r="AU134" s="33" t="s">
        <v>289</v>
      </c>
      <c r="AV134" s="33" t="s">
        <v>289</v>
      </c>
      <c r="AW134" s="33" t="s">
        <v>289</v>
      </c>
      <c r="AX134" s="33" t="s">
        <v>289</v>
      </c>
      <c r="AY134" s="33" t="s">
        <v>289</v>
      </c>
      <c r="AZ134" s="33" t="s">
        <v>289</v>
      </c>
      <c r="BA134" s="33" t="s">
        <v>289</v>
      </c>
      <c r="BB134" s="33" t="s">
        <v>289</v>
      </c>
      <c r="BC134" s="33" t="s">
        <v>289</v>
      </c>
      <c r="BD134" s="33" t="s">
        <v>289</v>
      </c>
      <c r="BE134" s="33" t="s">
        <v>289</v>
      </c>
      <c r="BF134" s="33" t="s">
        <v>289</v>
      </c>
      <c r="BG134" s="33" t="s">
        <v>289</v>
      </c>
      <c r="BH134" s="33" t="s">
        <v>289</v>
      </c>
      <c r="BI134" s="33" t="s">
        <v>289</v>
      </c>
      <c r="BJ134" s="33" t="s">
        <v>289</v>
      </c>
      <c r="BK134" s="33" t="s">
        <v>289</v>
      </c>
      <c r="BL134" s="33" t="s">
        <v>289</v>
      </c>
      <c r="BM134" s="33" t="s">
        <v>289</v>
      </c>
      <c r="BN134" s="33" t="s">
        <v>289</v>
      </c>
      <c r="BO134" s="33" t="s">
        <v>289</v>
      </c>
      <c r="BP134" s="33" t="s">
        <v>289</v>
      </c>
      <c r="BQ134" s="33" t="s">
        <v>289</v>
      </c>
      <c r="BR134" s="33" t="s">
        <v>112</v>
      </c>
      <c r="BS134" s="33" t="s">
        <v>107</v>
      </c>
      <c r="BT134" s="33" t="s">
        <v>136</v>
      </c>
      <c r="BU134" s="33" t="s">
        <v>117</v>
      </c>
      <c r="BV134" s="33" t="s">
        <v>112</v>
      </c>
      <c r="BW134" s="33" t="str">
        <f>IF(BS134=C134,"Oui","Non")</f>
        <v>Oui</v>
      </c>
      <c r="BX134" s="33" t="str">
        <f>IF(BT134=D134,"Oui","Non")</f>
        <v>Non</v>
      </c>
      <c r="BY134" s="33" t="s">
        <v>289</v>
      </c>
      <c r="BZ134" s="33" t="s">
        <v>289</v>
      </c>
      <c r="CA134" s="33" t="s">
        <v>289</v>
      </c>
      <c r="CB134" s="33" t="s">
        <v>289</v>
      </c>
      <c r="CC134" s="33" t="s">
        <v>289</v>
      </c>
      <c r="CD134" s="33" t="s">
        <v>289</v>
      </c>
      <c r="CE134" s="33" t="s">
        <v>289</v>
      </c>
      <c r="CF134" s="33" t="s">
        <v>289</v>
      </c>
      <c r="CG134" s="33" t="s">
        <v>289</v>
      </c>
      <c r="CH134" s="33" t="s">
        <v>289</v>
      </c>
      <c r="CI134" s="33" t="s">
        <v>289</v>
      </c>
      <c r="CJ134" s="33" t="s">
        <v>289</v>
      </c>
      <c r="CK134" s="33" t="s">
        <v>289</v>
      </c>
      <c r="CL134" s="33" t="s">
        <v>289</v>
      </c>
      <c r="CM134" s="33" t="s">
        <v>289</v>
      </c>
      <c r="CN134" s="33" t="s">
        <v>289</v>
      </c>
      <c r="CO134" s="33" t="s">
        <v>289</v>
      </c>
      <c r="CP134" s="33" t="s">
        <v>289</v>
      </c>
      <c r="CQ134" s="33" t="s">
        <v>289</v>
      </c>
      <c r="CR134" s="33" t="s">
        <v>289</v>
      </c>
      <c r="CS134" s="33" t="s">
        <v>289</v>
      </c>
      <c r="CT134" s="33" t="s">
        <v>289</v>
      </c>
      <c r="CU134" s="33" t="s">
        <v>289</v>
      </c>
      <c r="CV134" s="33" t="s">
        <v>289</v>
      </c>
      <c r="CW134" s="33" t="s">
        <v>289</v>
      </c>
      <c r="CX134" s="33" t="s">
        <v>289</v>
      </c>
      <c r="CY134" s="33" t="s">
        <v>289</v>
      </c>
      <c r="CZ134" s="33" t="s">
        <v>289</v>
      </c>
      <c r="DA134" s="33" t="s">
        <v>289</v>
      </c>
      <c r="DB134" s="33" t="s">
        <v>289</v>
      </c>
      <c r="DC134" s="33" t="s">
        <v>289</v>
      </c>
      <c r="DD134" s="33"/>
      <c r="DE134" s="33"/>
      <c r="DF134" s="33" t="s">
        <v>289</v>
      </c>
      <c r="DG134" s="33" t="s">
        <v>289</v>
      </c>
      <c r="DH134" s="33" t="s">
        <v>112</v>
      </c>
      <c r="DI134" s="33" t="s">
        <v>112</v>
      </c>
      <c r="DJ134" s="33" t="s">
        <v>112</v>
      </c>
      <c r="DK134" s="33" t="s">
        <v>112</v>
      </c>
      <c r="DL134" s="33" t="s">
        <v>112</v>
      </c>
      <c r="DM134" s="33" t="s">
        <v>289</v>
      </c>
      <c r="DN134" s="33" t="s">
        <v>112</v>
      </c>
      <c r="DO134" s="33" t="s">
        <v>289</v>
      </c>
      <c r="DP134" s="33" t="s">
        <v>289</v>
      </c>
      <c r="DQ134" s="34" t="s">
        <v>289</v>
      </c>
      <c r="DR134" s="33" t="s">
        <v>289</v>
      </c>
      <c r="DS134" s="33" t="s">
        <v>289</v>
      </c>
      <c r="DT134" s="33" t="s">
        <v>289</v>
      </c>
      <c r="DU134" s="33" t="s">
        <v>289</v>
      </c>
      <c r="DV134" s="33" t="s">
        <v>289</v>
      </c>
      <c r="DW134" s="33" t="str">
        <f t="shared" si="16"/>
        <v/>
      </c>
      <c r="DX134" s="33" t="s">
        <v>289</v>
      </c>
      <c r="DY134" s="33" t="s">
        <v>289</v>
      </c>
      <c r="DZ134" s="33" t="s">
        <v>289</v>
      </c>
      <c r="EA134" s="33" t="s">
        <v>289</v>
      </c>
      <c r="EB134" s="33" t="s">
        <v>289</v>
      </c>
      <c r="EC134" s="33" t="s">
        <v>289</v>
      </c>
      <c r="ED134" s="33" t="s">
        <v>289</v>
      </c>
      <c r="EE134" s="33" t="s">
        <v>289</v>
      </c>
      <c r="EF134" s="33" t="s">
        <v>289</v>
      </c>
      <c r="EG134" s="33" t="s">
        <v>289</v>
      </c>
      <c r="EH134" s="33" t="s">
        <v>289</v>
      </c>
      <c r="EI134" s="33" t="s">
        <v>289</v>
      </c>
      <c r="EJ134" s="33" t="s">
        <v>289</v>
      </c>
      <c r="EK134" s="33" t="s">
        <v>289</v>
      </c>
      <c r="EL134" s="33" t="s">
        <v>3147</v>
      </c>
      <c r="EM134" s="33">
        <v>95</v>
      </c>
    </row>
    <row r="135" spans="1:143" x14ac:dyDescent="0.35">
      <c r="A135" s="33" t="s">
        <v>3151</v>
      </c>
      <c r="B135" s="33" t="s">
        <v>104</v>
      </c>
      <c r="C135" s="33" t="s">
        <v>107</v>
      </c>
      <c r="D135" s="33" t="s">
        <v>839</v>
      </c>
      <c r="E135" s="34" t="s">
        <v>2595</v>
      </c>
      <c r="F135" s="34" t="s">
        <v>2596</v>
      </c>
      <c r="G135" s="33" t="s">
        <v>2326</v>
      </c>
      <c r="H135" s="33">
        <v>9</v>
      </c>
      <c r="I135" s="33" t="s">
        <v>2327</v>
      </c>
      <c r="J135" s="33">
        <v>0</v>
      </c>
      <c r="K135" s="33">
        <v>1</v>
      </c>
      <c r="L135" s="33" t="s">
        <v>176</v>
      </c>
      <c r="M135" s="33" t="s">
        <v>176</v>
      </c>
      <c r="N135" s="33" t="s">
        <v>176</v>
      </c>
      <c r="O135" s="33" t="s">
        <v>176</v>
      </c>
      <c r="P135" s="33" t="s">
        <v>176</v>
      </c>
      <c r="Q135" s="33" t="s">
        <v>176</v>
      </c>
      <c r="R135" s="33" t="s">
        <v>176</v>
      </c>
      <c r="S135" s="33" t="s">
        <v>176</v>
      </c>
      <c r="T135" s="33">
        <v>10</v>
      </c>
      <c r="U135" s="33">
        <v>50</v>
      </c>
      <c r="V135" s="33" t="s">
        <v>176</v>
      </c>
      <c r="W135" s="33">
        <v>20</v>
      </c>
      <c r="X135" s="33">
        <v>125</v>
      </c>
      <c r="Y135" s="33">
        <v>75</v>
      </c>
      <c r="Z135" s="33" t="s">
        <v>176</v>
      </c>
      <c r="AA135" s="33" t="s">
        <v>2328</v>
      </c>
      <c r="AB135" s="33" t="s">
        <v>2350</v>
      </c>
      <c r="AC135" s="33">
        <v>1</v>
      </c>
      <c r="AD135" s="33">
        <v>0</v>
      </c>
      <c r="AE135" s="33">
        <v>0</v>
      </c>
      <c r="AF135" s="33">
        <v>1</v>
      </c>
      <c r="AG135" s="33">
        <v>0</v>
      </c>
      <c r="AH135" s="33">
        <v>0</v>
      </c>
      <c r="AI135" s="33">
        <v>0</v>
      </c>
      <c r="AJ135" s="33">
        <v>0</v>
      </c>
      <c r="AK135" s="33">
        <v>0</v>
      </c>
      <c r="AL135" s="33">
        <v>0</v>
      </c>
      <c r="AM135" s="33" t="s">
        <v>135</v>
      </c>
      <c r="AN135" s="33" t="s">
        <v>2331</v>
      </c>
      <c r="AO135" s="33" t="s">
        <v>289</v>
      </c>
      <c r="AP135" s="33" t="s">
        <v>289</v>
      </c>
      <c r="AQ135" s="33" t="s">
        <v>289</v>
      </c>
      <c r="AR135" s="33" t="s">
        <v>289</v>
      </c>
      <c r="AS135" s="33" t="s">
        <v>289</v>
      </c>
      <c r="AT135" s="33" t="s">
        <v>289</v>
      </c>
      <c r="AU135" s="33" t="s">
        <v>289</v>
      </c>
      <c r="AV135" s="33" t="s">
        <v>289</v>
      </c>
      <c r="AW135" s="33" t="s">
        <v>289</v>
      </c>
      <c r="AX135" s="33" t="s">
        <v>289</v>
      </c>
      <c r="AY135" s="33" t="s">
        <v>289</v>
      </c>
      <c r="AZ135" s="33" t="s">
        <v>289</v>
      </c>
      <c r="BA135" s="33" t="s">
        <v>289</v>
      </c>
      <c r="BB135" s="33" t="s">
        <v>289</v>
      </c>
      <c r="BC135" s="33" t="s">
        <v>289</v>
      </c>
      <c r="BD135" s="33" t="s">
        <v>289</v>
      </c>
      <c r="BE135" s="33" t="s">
        <v>289</v>
      </c>
      <c r="BF135" s="33" t="s">
        <v>289</v>
      </c>
      <c r="BG135" s="33" t="s">
        <v>289</v>
      </c>
      <c r="BH135" s="33" t="s">
        <v>289</v>
      </c>
      <c r="BI135" s="33" t="s">
        <v>289</v>
      </c>
      <c r="BJ135" s="33" t="s">
        <v>289</v>
      </c>
      <c r="BK135" s="33" t="s">
        <v>289</v>
      </c>
      <c r="BL135" s="33" t="s">
        <v>289</v>
      </c>
      <c r="BM135" s="33" t="s">
        <v>289</v>
      </c>
      <c r="BN135" s="33" t="s">
        <v>289</v>
      </c>
      <c r="BO135" s="33" t="s">
        <v>289</v>
      </c>
      <c r="BP135" s="33" t="s">
        <v>289</v>
      </c>
      <c r="BQ135" s="33" t="s">
        <v>289</v>
      </c>
      <c r="BR135" s="33" t="s">
        <v>289</v>
      </c>
      <c r="BS135" s="33" t="s">
        <v>289</v>
      </c>
      <c r="BT135" s="33" t="s">
        <v>289</v>
      </c>
      <c r="BU135" s="33" t="s">
        <v>289</v>
      </c>
      <c r="BV135" s="33" t="s">
        <v>289</v>
      </c>
      <c r="BW135" s="33"/>
      <c r="BX135" s="33"/>
      <c r="BY135" s="33" t="s">
        <v>117</v>
      </c>
      <c r="BZ135" s="33" t="s">
        <v>289</v>
      </c>
      <c r="CA135" s="33" t="s">
        <v>289</v>
      </c>
      <c r="CB135" s="33" t="s">
        <v>289</v>
      </c>
      <c r="CC135" s="33" t="s">
        <v>289</v>
      </c>
      <c r="CD135" s="33" t="s">
        <v>289</v>
      </c>
      <c r="CE135" s="33" t="s">
        <v>289</v>
      </c>
      <c r="CF135" s="33" t="s">
        <v>289</v>
      </c>
      <c r="CG135" s="33" t="s">
        <v>289</v>
      </c>
      <c r="CH135" s="33" t="s">
        <v>289</v>
      </c>
      <c r="CI135" s="33" t="s">
        <v>289</v>
      </c>
      <c r="CJ135" s="33" t="s">
        <v>289</v>
      </c>
      <c r="CK135" s="33" t="s">
        <v>289</v>
      </c>
      <c r="CL135" s="33" t="s">
        <v>289</v>
      </c>
      <c r="CM135" s="33" t="s">
        <v>289</v>
      </c>
      <c r="CN135" s="33" t="s">
        <v>289</v>
      </c>
      <c r="CO135" s="33" t="s">
        <v>289</v>
      </c>
      <c r="CP135" s="33" t="s">
        <v>289</v>
      </c>
      <c r="CQ135" s="33" t="s">
        <v>289</v>
      </c>
      <c r="CR135" s="33" t="s">
        <v>289</v>
      </c>
      <c r="CS135" s="33" t="s">
        <v>289</v>
      </c>
      <c r="CT135" s="33" t="s">
        <v>289</v>
      </c>
      <c r="CU135" s="33" t="s">
        <v>289</v>
      </c>
      <c r="CV135" s="33" t="s">
        <v>289</v>
      </c>
      <c r="CW135" s="33" t="s">
        <v>289</v>
      </c>
      <c r="CX135" s="33" t="s">
        <v>289</v>
      </c>
      <c r="CY135" s="33" t="s">
        <v>289</v>
      </c>
      <c r="CZ135" s="33" t="s">
        <v>289</v>
      </c>
      <c r="DA135" s="33" t="s">
        <v>112</v>
      </c>
      <c r="DB135" s="33" t="s">
        <v>126</v>
      </c>
      <c r="DC135" s="33" t="s">
        <v>218</v>
      </c>
      <c r="DD135" s="33" t="str">
        <f>IF(DB135=C135,"Oui","Non")</f>
        <v>Non</v>
      </c>
      <c r="DE135" s="33" t="str">
        <f>IF(DC135=D135,"Oui","Non")</f>
        <v>Non</v>
      </c>
      <c r="DF135" s="33" t="s">
        <v>112</v>
      </c>
      <c r="DG135" s="33" t="s">
        <v>112</v>
      </c>
      <c r="DH135" s="33" t="s">
        <v>289</v>
      </c>
      <c r="DI135" s="33" t="s">
        <v>289</v>
      </c>
      <c r="DJ135" s="33" t="s">
        <v>289</v>
      </c>
      <c r="DK135" s="33" t="s">
        <v>289</v>
      </c>
      <c r="DL135" s="33" t="s">
        <v>289</v>
      </c>
      <c r="DM135" s="33" t="s">
        <v>289</v>
      </c>
      <c r="DN135" s="33" t="s">
        <v>289</v>
      </c>
      <c r="DO135" s="33" t="s">
        <v>289</v>
      </c>
      <c r="DP135" s="33" t="s">
        <v>112</v>
      </c>
      <c r="DQ135" s="34" t="s">
        <v>112</v>
      </c>
      <c r="DR135" s="33" t="s">
        <v>112</v>
      </c>
      <c r="DS135" s="33" t="s">
        <v>112</v>
      </c>
      <c r="DT135" s="33" t="s">
        <v>289</v>
      </c>
      <c r="DU135" s="33" t="s">
        <v>112</v>
      </c>
      <c r="DV135" s="33" t="s">
        <v>289</v>
      </c>
      <c r="DW135" s="33" t="str">
        <f t="shared" si="16"/>
        <v/>
      </c>
      <c r="DX135" s="33" t="s">
        <v>289</v>
      </c>
      <c r="DY135" s="33" t="s">
        <v>289</v>
      </c>
      <c r="DZ135" s="33" t="s">
        <v>289</v>
      </c>
      <c r="EA135" s="33" t="s">
        <v>289</v>
      </c>
      <c r="EB135" s="33" t="s">
        <v>289</v>
      </c>
      <c r="EC135" s="33" t="s">
        <v>289</v>
      </c>
      <c r="ED135" s="33" t="s">
        <v>289</v>
      </c>
      <c r="EE135" s="33" t="s">
        <v>289</v>
      </c>
      <c r="EF135" s="33" t="s">
        <v>289</v>
      </c>
      <c r="EG135" s="33" t="s">
        <v>289</v>
      </c>
      <c r="EH135" s="33" t="s">
        <v>289</v>
      </c>
      <c r="EI135" s="33" t="s">
        <v>289</v>
      </c>
      <c r="EJ135" s="33" t="s">
        <v>289</v>
      </c>
      <c r="EK135" s="33" t="s">
        <v>289</v>
      </c>
      <c r="EL135" s="33" t="s">
        <v>3151</v>
      </c>
      <c r="EM135" s="33">
        <v>99</v>
      </c>
    </row>
    <row r="136" spans="1:143" x14ac:dyDescent="0.35">
      <c r="A136" s="33" t="s">
        <v>3156</v>
      </c>
      <c r="B136" s="33" t="s">
        <v>104</v>
      </c>
      <c r="C136" s="33" t="s">
        <v>107</v>
      </c>
      <c r="D136" s="33" t="s">
        <v>839</v>
      </c>
      <c r="E136" s="34" t="s">
        <v>2595</v>
      </c>
      <c r="F136" s="34" t="s">
        <v>2596</v>
      </c>
      <c r="G136" s="33" t="s">
        <v>2326</v>
      </c>
      <c r="H136" s="33">
        <v>9</v>
      </c>
      <c r="I136" s="33" t="s">
        <v>2327</v>
      </c>
      <c r="J136" s="33">
        <v>1</v>
      </c>
      <c r="K136" s="33">
        <v>1</v>
      </c>
      <c r="L136" s="33" t="s">
        <v>176</v>
      </c>
      <c r="M136" s="33">
        <v>86.538461538461505</v>
      </c>
      <c r="N136" s="33" t="s">
        <v>176</v>
      </c>
      <c r="O136" s="33">
        <v>86.2068965517241</v>
      </c>
      <c r="P136" s="33">
        <v>208.333333333333</v>
      </c>
      <c r="Q136" s="33" t="s">
        <v>176</v>
      </c>
      <c r="R136" s="33">
        <v>650</v>
      </c>
      <c r="S136" s="33">
        <v>25</v>
      </c>
      <c r="T136" s="33" t="s">
        <v>176</v>
      </c>
      <c r="U136" s="33" t="s">
        <v>176</v>
      </c>
      <c r="V136" s="33" t="s">
        <v>176</v>
      </c>
      <c r="W136" s="33" t="s">
        <v>176</v>
      </c>
      <c r="X136" s="33" t="s">
        <v>176</v>
      </c>
      <c r="Y136" s="33" t="s">
        <v>176</v>
      </c>
      <c r="Z136" s="33" t="s">
        <v>176</v>
      </c>
      <c r="AA136" s="33" t="s">
        <v>2340</v>
      </c>
      <c r="AB136" s="33" t="s">
        <v>2350</v>
      </c>
      <c r="AC136" s="33">
        <v>1</v>
      </c>
      <c r="AD136" s="33">
        <v>0</v>
      </c>
      <c r="AE136" s="33">
        <v>0</v>
      </c>
      <c r="AF136" s="33">
        <v>1</v>
      </c>
      <c r="AG136" s="33">
        <v>0</v>
      </c>
      <c r="AH136" s="33">
        <v>0</v>
      </c>
      <c r="AI136" s="33">
        <v>0</v>
      </c>
      <c r="AJ136" s="33">
        <v>0</v>
      </c>
      <c r="AK136" s="33">
        <v>0</v>
      </c>
      <c r="AL136" s="33">
        <v>0</v>
      </c>
      <c r="AM136" s="33" t="s">
        <v>135</v>
      </c>
      <c r="AN136" s="33" t="s">
        <v>2331</v>
      </c>
      <c r="AO136" s="33" t="s">
        <v>117</v>
      </c>
      <c r="AP136" s="33" t="s">
        <v>289</v>
      </c>
      <c r="AQ136" s="33" t="s">
        <v>289</v>
      </c>
      <c r="AR136" s="33" t="s">
        <v>289</v>
      </c>
      <c r="AS136" s="33" t="s">
        <v>289</v>
      </c>
      <c r="AT136" s="33" t="s">
        <v>289</v>
      </c>
      <c r="AU136" s="33" t="s">
        <v>289</v>
      </c>
      <c r="AV136" s="33" t="s">
        <v>289</v>
      </c>
      <c r="AW136" s="33" t="s">
        <v>289</v>
      </c>
      <c r="AX136" s="33" t="s">
        <v>289</v>
      </c>
      <c r="AY136" s="33" t="s">
        <v>289</v>
      </c>
      <c r="AZ136" s="33" t="s">
        <v>289</v>
      </c>
      <c r="BA136" s="33" t="s">
        <v>289</v>
      </c>
      <c r="BB136" s="33" t="s">
        <v>289</v>
      </c>
      <c r="BC136" s="33" t="s">
        <v>289</v>
      </c>
      <c r="BD136" s="33" t="s">
        <v>289</v>
      </c>
      <c r="BE136" s="33" t="s">
        <v>289</v>
      </c>
      <c r="BF136" s="33" t="s">
        <v>289</v>
      </c>
      <c r="BG136" s="33" t="s">
        <v>289</v>
      </c>
      <c r="BH136" s="33" t="s">
        <v>289</v>
      </c>
      <c r="BI136" s="33" t="s">
        <v>289</v>
      </c>
      <c r="BJ136" s="33" t="s">
        <v>289</v>
      </c>
      <c r="BK136" s="33" t="s">
        <v>289</v>
      </c>
      <c r="BL136" s="33" t="s">
        <v>289</v>
      </c>
      <c r="BM136" s="33" t="s">
        <v>289</v>
      </c>
      <c r="BN136" s="33" t="s">
        <v>289</v>
      </c>
      <c r="BO136" s="33" t="s">
        <v>289</v>
      </c>
      <c r="BP136" s="33" t="s">
        <v>289</v>
      </c>
      <c r="BQ136" s="33" t="s">
        <v>289</v>
      </c>
      <c r="BR136" s="33" t="s">
        <v>112</v>
      </c>
      <c r="BS136" s="33" t="s">
        <v>107</v>
      </c>
      <c r="BT136" s="33" t="s">
        <v>212</v>
      </c>
      <c r="BU136" s="33" t="s">
        <v>117</v>
      </c>
      <c r="BV136" s="33" t="s">
        <v>117</v>
      </c>
      <c r="BW136" s="33" t="str">
        <f t="shared" ref="BW136:BX138" si="17">IF(BS136=C136,"Oui","Non")</f>
        <v>Oui</v>
      </c>
      <c r="BX136" s="33" t="str">
        <f t="shared" si="17"/>
        <v>Non</v>
      </c>
      <c r="BY136" s="33" t="s">
        <v>117</v>
      </c>
      <c r="BZ136" s="33" t="s">
        <v>289</v>
      </c>
      <c r="CA136" s="33" t="s">
        <v>289</v>
      </c>
      <c r="CB136" s="33" t="s">
        <v>289</v>
      </c>
      <c r="CC136" s="33" t="s">
        <v>289</v>
      </c>
      <c r="CD136" s="33" t="s">
        <v>289</v>
      </c>
      <c r="CE136" s="33" t="s">
        <v>289</v>
      </c>
      <c r="CF136" s="33" t="s">
        <v>289</v>
      </c>
      <c r="CG136" s="33" t="s">
        <v>289</v>
      </c>
      <c r="CH136" s="33" t="s">
        <v>289</v>
      </c>
      <c r="CI136" s="33" t="s">
        <v>289</v>
      </c>
      <c r="CJ136" s="33" t="s">
        <v>289</v>
      </c>
      <c r="CK136" s="33" t="s">
        <v>289</v>
      </c>
      <c r="CL136" s="33" t="s">
        <v>289</v>
      </c>
      <c r="CM136" s="33" t="s">
        <v>289</v>
      </c>
      <c r="CN136" s="33" t="s">
        <v>289</v>
      </c>
      <c r="CO136" s="33" t="s">
        <v>289</v>
      </c>
      <c r="CP136" s="33" t="s">
        <v>289</v>
      </c>
      <c r="CQ136" s="33" t="s">
        <v>289</v>
      </c>
      <c r="CR136" s="33" t="s">
        <v>289</v>
      </c>
      <c r="CS136" s="33" t="s">
        <v>289</v>
      </c>
      <c r="CT136" s="33" t="s">
        <v>289</v>
      </c>
      <c r="CU136" s="33" t="s">
        <v>289</v>
      </c>
      <c r="CV136" s="33" t="s">
        <v>289</v>
      </c>
      <c r="CW136" s="33" t="s">
        <v>289</v>
      </c>
      <c r="CX136" s="33" t="s">
        <v>289</v>
      </c>
      <c r="CY136" s="33" t="s">
        <v>289</v>
      </c>
      <c r="CZ136" s="33" t="s">
        <v>289</v>
      </c>
      <c r="DA136" s="33" t="s">
        <v>112</v>
      </c>
      <c r="DB136" s="33" t="s">
        <v>107</v>
      </c>
      <c r="DC136" s="33" t="s">
        <v>212</v>
      </c>
      <c r="DD136" s="33" t="str">
        <f>IF(DB136=C136,"Oui","Non")</f>
        <v>Oui</v>
      </c>
      <c r="DE136" s="33" t="str">
        <f>IF(DC136=D136,"Oui","Non")</f>
        <v>Non</v>
      </c>
      <c r="DF136" s="33" t="s">
        <v>117</v>
      </c>
      <c r="DG136" s="33" t="s">
        <v>117</v>
      </c>
      <c r="DH136" s="33" t="s">
        <v>289</v>
      </c>
      <c r="DI136" s="33" t="s">
        <v>112</v>
      </c>
      <c r="DJ136" s="33" t="s">
        <v>289</v>
      </c>
      <c r="DK136" s="33" t="s">
        <v>112</v>
      </c>
      <c r="DL136" s="33" t="s">
        <v>112</v>
      </c>
      <c r="DM136" s="33" t="s">
        <v>289</v>
      </c>
      <c r="DN136" s="33" t="s">
        <v>112</v>
      </c>
      <c r="DO136" s="33" t="s">
        <v>117</v>
      </c>
      <c r="DP136" s="33" t="s">
        <v>289</v>
      </c>
      <c r="DQ136" s="34" t="s">
        <v>289</v>
      </c>
      <c r="DR136" s="33" t="s">
        <v>289</v>
      </c>
      <c r="DS136" s="33" t="s">
        <v>289</v>
      </c>
      <c r="DT136" s="33" t="s">
        <v>289</v>
      </c>
      <c r="DU136" s="33" t="s">
        <v>289</v>
      </c>
      <c r="DV136" s="33" t="s">
        <v>289</v>
      </c>
      <c r="DW136" s="33" t="str">
        <f t="shared" si="16"/>
        <v/>
      </c>
      <c r="DX136" s="33" t="s">
        <v>289</v>
      </c>
      <c r="DY136" s="33" t="s">
        <v>289</v>
      </c>
      <c r="DZ136" s="33" t="s">
        <v>289</v>
      </c>
      <c r="EA136" s="33" t="s">
        <v>289</v>
      </c>
      <c r="EB136" s="33" t="s">
        <v>289</v>
      </c>
      <c r="EC136" s="33" t="s">
        <v>289</v>
      </c>
      <c r="ED136" s="33" t="s">
        <v>289</v>
      </c>
      <c r="EE136" s="33" t="s">
        <v>289</v>
      </c>
      <c r="EF136" s="33" t="s">
        <v>289</v>
      </c>
      <c r="EG136" s="33" t="s">
        <v>289</v>
      </c>
      <c r="EH136" s="33" t="s">
        <v>289</v>
      </c>
      <c r="EI136" s="33" t="s">
        <v>289</v>
      </c>
      <c r="EJ136" s="33" t="s">
        <v>289</v>
      </c>
      <c r="EK136" s="33" t="s">
        <v>289</v>
      </c>
      <c r="EL136" s="33" t="s">
        <v>3156</v>
      </c>
      <c r="EM136" s="33">
        <v>98</v>
      </c>
    </row>
    <row r="137" spans="1:143" x14ac:dyDescent="0.35">
      <c r="A137" s="33" t="s">
        <v>3162</v>
      </c>
      <c r="B137" s="33" t="s">
        <v>104</v>
      </c>
      <c r="C137" s="33" t="s">
        <v>107</v>
      </c>
      <c r="D137" s="33" t="s">
        <v>839</v>
      </c>
      <c r="E137" s="34" t="s">
        <v>2595</v>
      </c>
      <c r="F137" s="34" t="s">
        <v>2596</v>
      </c>
      <c r="G137" s="33" t="s">
        <v>2326</v>
      </c>
      <c r="H137" s="33">
        <v>9</v>
      </c>
      <c r="I137" s="33" t="s">
        <v>2327</v>
      </c>
      <c r="J137" s="33">
        <v>1</v>
      </c>
      <c r="K137" s="33">
        <v>0</v>
      </c>
      <c r="L137" s="33">
        <v>75</v>
      </c>
      <c r="M137" s="33" t="s">
        <v>176</v>
      </c>
      <c r="N137" s="33">
        <v>76.086956521739097</v>
      </c>
      <c r="O137" s="33" t="s">
        <v>176</v>
      </c>
      <c r="P137" s="33">
        <v>218.75</v>
      </c>
      <c r="Q137" s="33">
        <v>281.25</v>
      </c>
      <c r="R137" s="33" t="s">
        <v>176</v>
      </c>
      <c r="S137" s="33" t="s">
        <v>176</v>
      </c>
      <c r="T137" s="33" t="s">
        <v>176</v>
      </c>
      <c r="U137" s="33" t="s">
        <v>176</v>
      </c>
      <c r="V137" s="33" t="s">
        <v>176</v>
      </c>
      <c r="W137" s="33" t="s">
        <v>176</v>
      </c>
      <c r="X137" s="33" t="s">
        <v>176</v>
      </c>
      <c r="Y137" s="33" t="s">
        <v>176</v>
      </c>
      <c r="Z137" s="33" t="s">
        <v>176</v>
      </c>
      <c r="AA137" s="33" t="s">
        <v>2328</v>
      </c>
      <c r="AB137" s="33" t="s">
        <v>2350</v>
      </c>
      <c r="AC137" s="33">
        <v>1</v>
      </c>
      <c r="AD137" s="33">
        <v>0</v>
      </c>
      <c r="AE137" s="33">
        <v>0</v>
      </c>
      <c r="AF137" s="33">
        <v>0</v>
      </c>
      <c r="AG137" s="33">
        <v>0</v>
      </c>
      <c r="AH137" s="33">
        <v>0</v>
      </c>
      <c r="AI137" s="33">
        <v>0</v>
      </c>
      <c r="AJ137" s="33">
        <v>0</v>
      </c>
      <c r="AK137" s="33">
        <v>0</v>
      </c>
      <c r="AL137" s="33">
        <v>0</v>
      </c>
      <c r="AM137" s="33" t="s">
        <v>135</v>
      </c>
      <c r="AN137" s="33" t="s">
        <v>2331</v>
      </c>
      <c r="AO137" s="33" t="s">
        <v>117</v>
      </c>
      <c r="AP137" s="33" t="s">
        <v>289</v>
      </c>
      <c r="AQ137" s="33" t="s">
        <v>289</v>
      </c>
      <c r="AR137" s="33" t="s">
        <v>289</v>
      </c>
      <c r="AS137" s="33" t="s">
        <v>289</v>
      </c>
      <c r="AT137" s="33" t="s">
        <v>289</v>
      </c>
      <c r="AU137" s="33" t="s">
        <v>289</v>
      </c>
      <c r="AV137" s="33" t="s">
        <v>289</v>
      </c>
      <c r="AW137" s="33" t="s">
        <v>289</v>
      </c>
      <c r="AX137" s="33" t="s">
        <v>289</v>
      </c>
      <c r="AY137" s="33" t="s">
        <v>289</v>
      </c>
      <c r="AZ137" s="33" t="s">
        <v>289</v>
      </c>
      <c r="BA137" s="33" t="s">
        <v>289</v>
      </c>
      <c r="BB137" s="33" t="s">
        <v>289</v>
      </c>
      <c r="BC137" s="33" t="s">
        <v>289</v>
      </c>
      <c r="BD137" s="33" t="s">
        <v>289</v>
      </c>
      <c r="BE137" s="33" t="s">
        <v>289</v>
      </c>
      <c r="BF137" s="33" t="s">
        <v>289</v>
      </c>
      <c r="BG137" s="33" t="s">
        <v>289</v>
      </c>
      <c r="BH137" s="33" t="s">
        <v>289</v>
      </c>
      <c r="BI137" s="33" t="s">
        <v>289</v>
      </c>
      <c r="BJ137" s="33" t="s">
        <v>289</v>
      </c>
      <c r="BK137" s="33" t="s">
        <v>289</v>
      </c>
      <c r="BL137" s="33" t="s">
        <v>289</v>
      </c>
      <c r="BM137" s="33" t="s">
        <v>289</v>
      </c>
      <c r="BN137" s="33" t="s">
        <v>289</v>
      </c>
      <c r="BO137" s="33" t="s">
        <v>289</v>
      </c>
      <c r="BP137" s="33" t="s">
        <v>289</v>
      </c>
      <c r="BQ137" s="33" t="s">
        <v>289</v>
      </c>
      <c r="BR137" s="33" t="s">
        <v>112</v>
      </c>
      <c r="BS137" s="33" t="s">
        <v>107</v>
      </c>
      <c r="BT137" s="33" t="s">
        <v>136</v>
      </c>
      <c r="BU137" s="33" t="s">
        <v>117</v>
      </c>
      <c r="BV137" s="33" t="s">
        <v>112</v>
      </c>
      <c r="BW137" s="33" t="str">
        <f t="shared" si="17"/>
        <v>Oui</v>
      </c>
      <c r="BX137" s="33" t="str">
        <f t="shared" si="17"/>
        <v>Non</v>
      </c>
      <c r="BY137" s="33" t="s">
        <v>289</v>
      </c>
      <c r="BZ137" s="33" t="s">
        <v>289</v>
      </c>
      <c r="CA137" s="33" t="s">
        <v>289</v>
      </c>
      <c r="CB137" s="33" t="s">
        <v>289</v>
      </c>
      <c r="CC137" s="33" t="s">
        <v>289</v>
      </c>
      <c r="CD137" s="33" t="s">
        <v>289</v>
      </c>
      <c r="CE137" s="33" t="s">
        <v>289</v>
      </c>
      <c r="CF137" s="33" t="s">
        <v>289</v>
      </c>
      <c r="CG137" s="33" t="s">
        <v>289</v>
      </c>
      <c r="CH137" s="33" t="s">
        <v>289</v>
      </c>
      <c r="CI137" s="33" t="s">
        <v>289</v>
      </c>
      <c r="CJ137" s="33" t="s">
        <v>289</v>
      </c>
      <c r="CK137" s="33" t="s">
        <v>289</v>
      </c>
      <c r="CL137" s="33" t="s">
        <v>289</v>
      </c>
      <c r="CM137" s="33" t="s">
        <v>289</v>
      </c>
      <c r="CN137" s="33" t="s">
        <v>289</v>
      </c>
      <c r="CO137" s="33" t="s">
        <v>289</v>
      </c>
      <c r="CP137" s="33" t="s">
        <v>289</v>
      </c>
      <c r="CQ137" s="33" t="s">
        <v>289</v>
      </c>
      <c r="CR137" s="33" t="s">
        <v>289</v>
      </c>
      <c r="CS137" s="33" t="s">
        <v>289</v>
      </c>
      <c r="CT137" s="33" t="s">
        <v>289</v>
      </c>
      <c r="CU137" s="33" t="s">
        <v>289</v>
      </c>
      <c r="CV137" s="33" t="s">
        <v>289</v>
      </c>
      <c r="CW137" s="33" t="s">
        <v>289</v>
      </c>
      <c r="CX137" s="33" t="s">
        <v>289</v>
      </c>
      <c r="CY137" s="33" t="s">
        <v>289</v>
      </c>
      <c r="CZ137" s="33" t="s">
        <v>289</v>
      </c>
      <c r="DA137" s="33" t="s">
        <v>289</v>
      </c>
      <c r="DB137" s="33" t="s">
        <v>289</v>
      </c>
      <c r="DC137" s="33" t="s">
        <v>289</v>
      </c>
      <c r="DD137" s="33"/>
      <c r="DE137" s="33"/>
      <c r="DF137" s="33" t="s">
        <v>289</v>
      </c>
      <c r="DG137" s="33" t="s">
        <v>289</v>
      </c>
      <c r="DH137" s="33" t="s">
        <v>112</v>
      </c>
      <c r="DI137" s="33" t="s">
        <v>289</v>
      </c>
      <c r="DJ137" s="33" t="s">
        <v>117</v>
      </c>
      <c r="DK137" s="33" t="s">
        <v>289</v>
      </c>
      <c r="DL137" s="33" t="s">
        <v>117</v>
      </c>
      <c r="DM137" s="33" t="s">
        <v>117</v>
      </c>
      <c r="DN137" s="33" t="s">
        <v>289</v>
      </c>
      <c r="DO137" s="33" t="s">
        <v>289</v>
      </c>
      <c r="DP137" s="33" t="s">
        <v>289</v>
      </c>
      <c r="DQ137" s="34" t="s">
        <v>289</v>
      </c>
      <c r="DR137" s="33" t="s">
        <v>289</v>
      </c>
      <c r="DS137" s="33" t="s">
        <v>289</v>
      </c>
      <c r="DT137" s="33" t="s">
        <v>289</v>
      </c>
      <c r="DU137" s="33" t="s">
        <v>289</v>
      </c>
      <c r="DV137" s="33" t="s">
        <v>289</v>
      </c>
      <c r="DW137" s="33" t="str">
        <f t="shared" si="16"/>
        <v/>
      </c>
      <c r="DX137" s="33" t="s">
        <v>289</v>
      </c>
      <c r="DY137" s="33" t="s">
        <v>289</v>
      </c>
      <c r="DZ137" s="33" t="s">
        <v>289</v>
      </c>
      <c r="EA137" s="33" t="s">
        <v>289</v>
      </c>
      <c r="EB137" s="33" t="s">
        <v>289</v>
      </c>
      <c r="EC137" s="33" t="s">
        <v>289</v>
      </c>
      <c r="ED137" s="33" t="s">
        <v>289</v>
      </c>
      <c r="EE137" s="33" t="s">
        <v>289</v>
      </c>
      <c r="EF137" s="33" t="s">
        <v>289</v>
      </c>
      <c r="EG137" s="33" t="s">
        <v>289</v>
      </c>
      <c r="EH137" s="33" t="s">
        <v>289</v>
      </c>
      <c r="EI137" s="33" t="s">
        <v>289</v>
      </c>
      <c r="EJ137" s="33" t="s">
        <v>289</v>
      </c>
      <c r="EK137" s="33" t="s">
        <v>289</v>
      </c>
      <c r="EL137" s="33" t="s">
        <v>3162</v>
      </c>
      <c r="EM137" s="33">
        <v>106</v>
      </c>
    </row>
    <row r="138" spans="1:143" x14ac:dyDescent="0.35">
      <c r="A138" s="33" t="s">
        <v>3166</v>
      </c>
      <c r="B138" s="33" t="s">
        <v>104</v>
      </c>
      <c r="C138" s="33" t="s">
        <v>107</v>
      </c>
      <c r="D138" s="33" t="s">
        <v>839</v>
      </c>
      <c r="E138" s="34" t="s">
        <v>2595</v>
      </c>
      <c r="F138" s="34" t="s">
        <v>2596</v>
      </c>
      <c r="G138" s="33" t="s">
        <v>2326</v>
      </c>
      <c r="H138" s="33">
        <v>9</v>
      </c>
      <c r="I138" s="33" t="s">
        <v>2327</v>
      </c>
      <c r="J138" s="33">
        <v>1</v>
      </c>
      <c r="K138" s="33">
        <v>0</v>
      </c>
      <c r="L138" s="33">
        <v>37.5</v>
      </c>
      <c r="M138" s="33">
        <v>57.692307692307601</v>
      </c>
      <c r="N138" s="33">
        <v>65.2173913043478</v>
      </c>
      <c r="O138" s="33">
        <v>60.344827586206897</v>
      </c>
      <c r="P138" s="33" t="s">
        <v>176</v>
      </c>
      <c r="Q138" s="33" t="s">
        <v>176</v>
      </c>
      <c r="R138" s="33">
        <v>320.21996615905198</v>
      </c>
      <c r="S138" s="33" t="s">
        <v>176</v>
      </c>
      <c r="T138" s="33" t="s">
        <v>176</v>
      </c>
      <c r="U138" s="33" t="s">
        <v>176</v>
      </c>
      <c r="V138" s="33" t="s">
        <v>176</v>
      </c>
      <c r="W138" s="33" t="s">
        <v>176</v>
      </c>
      <c r="X138" s="33" t="s">
        <v>176</v>
      </c>
      <c r="Y138" s="33" t="s">
        <v>176</v>
      </c>
      <c r="Z138" s="33" t="s">
        <v>176</v>
      </c>
      <c r="AA138" s="33" t="s">
        <v>2328</v>
      </c>
      <c r="AB138" s="33" t="s">
        <v>2350</v>
      </c>
      <c r="AC138" s="33">
        <v>1</v>
      </c>
      <c r="AD138" s="33">
        <v>0</v>
      </c>
      <c r="AE138" s="33">
        <v>0</v>
      </c>
      <c r="AF138" s="33">
        <v>1</v>
      </c>
      <c r="AG138" s="33">
        <v>0</v>
      </c>
      <c r="AH138" s="33">
        <v>0</v>
      </c>
      <c r="AI138" s="33">
        <v>0</v>
      </c>
      <c r="AJ138" s="33">
        <v>0</v>
      </c>
      <c r="AK138" s="33">
        <v>0</v>
      </c>
      <c r="AL138" s="33">
        <v>0</v>
      </c>
      <c r="AM138" s="33" t="s">
        <v>135</v>
      </c>
      <c r="AN138" s="33" t="s">
        <v>2385</v>
      </c>
      <c r="AO138" s="33" t="s">
        <v>117</v>
      </c>
      <c r="AP138" s="33" t="s">
        <v>289</v>
      </c>
      <c r="AQ138" s="33" t="s">
        <v>289</v>
      </c>
      <c r="AR138" s="33" t="s">
        <v>289</v>
      </c>
      <c r="AS138" s="33" t="s">
        <v>289</v>
      </c>
      <c r="AT138" s="33" t="s">
        <v>289</v>
      </c>
      <c r="AU138" s="33" t="s">
        <v>289</v>
      </c>
      <c r="AV138" s="33" t="s">
        <v>289</v>
      </c>
      <c r="AW138" s="33" t="s">
        <v>289</v>
      </c>
      <c r="AX138" s="33" t="s">
        <v>289</v>
      </c>
      <c r="AY138" s="33" t="s">
        <v>289</v>
      </c>
      <c r="AZ138" s="33" t="s">
        <v>289</v>
      </c>
      <c r="BA138" s="33" t="s">
        <v>289</v>
      </c>
      <c r="BB138" s="33" t="s">
        <v>289</v>
      </c>
      <c r="BC138" s="33" t="s">
        <v>289</v>
      </c>
      <c r="BD138" s="33" t="s">
        <v>289</v>
      </c>
      <c r="BE138" s="33" t="s">
        <v>289</v>
      </c>
      <c r="BF138" s="33" t="s">
        <v>289</v>
      </c>
      <c r="BG138" s="33" t="s">
        <v>289</v>
      </c>
      <c r="BH138" s="33" t="s">
        <v>289</v>
      </c>
      <c r="BI138" s="33" t="s">
        <v>289</v>
      </c>
      <c r="BJ138" s="33" t="s">
        <v>289</v>
      </c>
      <c r="BK138" s="33" t="s">
        <v>289</v>
      </c>
      <c r="BL138" s="33" t="s">
        <v>289</v>
      </c>
      <c r="BM138" s="33" t="s">
        <v>289</v>
      </c>
      <c r="BN138" s="33" t="s">
        <v>289</v>
      </c>
      <c r="BO138" s="33" t="s">
        <v>289</v>
      </c>
      <c r="BP138" s="33" t="s">
        <v>289</v>
      </c>
      <c r="BQ138" s="33" t="s">
        <v>289</v>
      </c>
      <c r="BR138" s="33" t="s">
        <v>112</v>
      </c>
      <c r="BS138" s="33" t="s">
        <v>107</v>
      </c>
      <c r="BT138" s="33" t="s">
        <v>136</v>
      </c>
      <c r="BU138" s="33" t="s">
        <v>112</v>
      </c>
      <c r="BV138" s="33" t="s">
        <v>112</v>
      </c>
      <c r="BW138" s="33" t="str">
        <f t="shared" si="17"/>
        <v>Oui</v>
      </c>
      <c r="BX138" s="33" t="str">
        <f t="shared" si="17"/>
        <v>Non</v>
      </c>
      <c r="BY138" s="33" t="s">
        <v>289</v>
      </c>
      <c r="BZ138" s="33" t="s">
        <v>289</v>
      </c>
      <c r="CA138" s="33" t="s">
        <v>289</v>
      </c>
      <c r="CB138" s="33" t="s">
        <v>289</v>
      </c>
      <c r="CC138" s="33" t="s">
        <v>289</v>
      </c>
      <c r="CD138" s="33" t="s">
        <v>289</v>
      </c>
      <c r="CE138" s="33" t="s">
        <v>289</v>
      </c>
      <c r="CF138" s="33" t="s">
        <v>289</v>
      </c>
      <c r="CG138" s="33" t="s">
        <v>289</v>
      </c>
      <c r="CH138" s="33" t="s">
        <v>289</v>
      </c>
      <c r="CI138" s="33" t="s">
        <v>289</v>
      </c>
      <c r="CJ138" s="33" t="s">
        <v>289</v>
      </c>
      <c r="CK138" s="33" t="s">
        <v>289</v>
      </c>
      <c r="CL138" s="33" t="s">
        <v>289</v>
      </c>
      <c r="CM138" s="33" t="s">
        <v>289</v>
      </c>
      <c r="CN138" s="33" t="s">
        <v>289</v>
      </c>
      <c r="CO138" s="33" t="s">
        <v>289</v>
      </c>
      <c r="CP138" s="33" t="s">
        <v>289</v>
      </c>
      <c r="CQ138" s="33" t="s">
        <v>289</v>
      </c>
      <c r="CR138" s="33" t="s">
        <v>289</v>
      </c>
      <c r="CS138" s="33" t="s">
        <v>289</v>
      </c>
      <c r="CT138" s="33" t="s">
        <v>289</v>
      </c>
      <c r="CU138" s="33" t="s">
        <v>289</v>
      </c>
      <c r="CV138" s="33" t="s">
        <v>289</v>
      </c>
      <c r="CW138" s="33" t="s">
        <v>289</v>
      </c>
      <c r="CX138" s="33" t="s">
        <v>289</v>
      </c>
      <c r="CY138" s="33" t="s">
        <v>289</v>
      </c>
      <c r="CZ138" s="33" t="s">
        <v>289</v>
      </c>
      <c r="DA138" s="33" t="s">
        <v>289</v>
      </c>
      <c r="DB138" s="33" t="s">
        <v>289</v>
      </c>
      <c r="DC138" s="33" t="s">
        <v>289</v>
      </c>
      <c r="DD138" s="33"/>
      <c r="DE138" s="33"/>
      <c r="DF138" s="33" t="s">
        <v>289</v>
      </c>
      <c r="DG138" s="33" t="s">
        <v>289</v>
      </c>
      <c r="DH138" s="33" t="s">
        <v>112</v>
      </c>
      <c r="DI138" s="33" t="s">
        <v>112</v>
      </c>
      <c r="DJ138" s="33" t="s">
        <v>112</v>
      </c>
      <c r="DK138" s="33" t="s">
        <v>112</v>
      </c>
      <c r="DL138" s="33" t="s">
        <v>289</v>
      </c>
      <c r="DM138" s="33" t="s">
        <v>289</v>
      </c>
      <c r="DN138" s="33" t="s">
        <v>112</v>
      </c>
      <c r="DO138" s="33" t="s">
        <v>289</v>
      </c>
      <c r="DP138" s="33" t="s">
        <v>289</v>
      </c>
      <c r="DQ138" s="34" t="s">
        <v>289</v>
      </c>
      <c r="DR138" s="33" t="s">
        <v>289</v>
      </c>
      <c r="DS138" s="33" t="s">
        <v>289</v>
      </c>
      <c r="DT138" s="33" t="s">
        <v>289</v>
      </c>
      <c r="DU138" s="33" t="s">
        <v>289</v>
      </c>
      <c r="DV138" s="33" t="s">
        <v>289</v>
      </c>
      <c r="DW138" s="33" t="str">
        <f t="shared" si="16"/>
        <v/>
      </c>
      <c r="DX138" s="33" t="s">
        <v>289</v>
      </c>
      <c r="DY138" s="33" t="s">
        <v>289</v>
      </c>
      <c r="DZ138" s="33" t="s">
        <v>289</v>
      </c>
      <c r="EA138" s="33" t="s">
        <v>289</v>
      </c>
      <c r="EB138" s="33" t="s">
        <v>289</v>
      </c>
      <c r="EC138" s="33" t="s">
        <v>289</v>
      </c>
      <c r="ED138" s="33" t="s">
        <v>289</v>
      </c>
      <c r="EE138" s="33" t="s">
        <v>289</v>
      </c>
      <c r="EF138" s="33" t="s">
        <v>289</v>
      </c>
      <c r="EG138" s="33" t="s">
        <v>289</v>
      </c>
      <c r="EH138" s="33" t="s">
        <v>289</v>
      </c>
      <c r="EI138" s="33" t="s">
        <v>289</v>
      </c>
      <c r="EJ138" s="33" t="s">
        <v>289</v>
      </c>
      <c r="EK138" s="33" t="s">
        <v>289</v>
      </c>
      <c r="EL138" s="33" t="s">
        <v>3166</v>
      </c>
      <c r="EM138" s="33">
        <v>94</v>
      </c>
    </row>
    <row r="139" spans="1:143" x14ac:dyDescent="0.35">
      <c r="A139" s="33" t="s">
        <v>3171</v>
      </c>
      <c r="B139" s="33" t="s">
        <v>104</v>
      </c>
      <c r="C139" s="33" t="s">
        <v>107</v>
      </c>
      <c r="D139" s="33" t="s">
        <v>839</v>
      </c>
      <c r="E139" s="34" t="s">
        <v>2595</v>
      </c>
      <c r="F139" s="34" t="s">
        <v>2596</v>
      </c>
      <c r="G139" s="33" t="s">
        <v>2326</v>
      </c>
      <c r="H139" s="33">
        <v>9</v>
      </c>
      <c r="I139" s="33" t="s">
        <v>2327</v>
      </c>
      <c r="J139" s="33">
        <v>0</v>
      </c>
      <c r="K139" s="33">
        <v>1</v>
      </c>
      <c r="L139" s="33" t="s">
        <v>176</v>
      </c>
      <c r="M139" s="33" t="s">
        <v>176</v>
      </c>
      <c r="N139" s="33" t="s">
        <v>176</v>
      </c>
      <c r="O139" s="33" t="s">
        <v>176</v>
      </c>
      <c r="P139" s="33" t="s">
        <v>176</v>
      </c>
      <c r="Q139" s="33" t="s">
        <v>176</v>
      </c>
      <c r="R139" s="33" t="s">
        <v>176</v>
      </c>
      <c r="S139" s="33" t="s">
        <v>176</v>
      </c>
      <c r="T139" s="33">
        <v>15</v>
      </c>
      <c r="U139" s="33">
        <v>50</v>
      </c>
      <c r="V139" s="33" t="s">
        <v>176</v>
      </c>
      <c r="W139" s="33">
        <v>11.538461538461499</v>
      </c>
      <c r="X139" s="33">
        <v>35.172413793103402</v>
      </c>
      <c r="Y139" s="33" t="s">
        <v>176</v>
      </c>
      <c r="Z139" s="33" t="s">
        <v>176</v>
      </c>
      <c r="AA139" s="33" t="s">
        <v>2328</v>
      </c>
      <c r="AB139" s="33" t="s">
        <v>2350</v>
      </c>
      <c r="AC139" s="33">
        <v>1</v>
      </c>
      <c r="AD139" s="33">
        <v>0</v>
      </c>
      <c r="AE139" s="33">
        <v>0</v>
      </c>
      <c r="AF139" s="33">
        <v>0</v>
      </c>
      <c r="AG139" s="33">
        <v>0</v>
      </c>
      <c r="AH139" s="33">
        <v>0</v>
      </c>
      <c r="AI139" s="33">
        <v>0</v>
      </c>
      <c r="AJ139" s="33">
        <v>0</v>
      </c>
      <c r="AK139" s="33">
        <v>0</v>
      </c>
      <c r="AL139" s="33">
        <v>0</v>
      </c>
      <c r="AM139" s="33" t="s">
        <v>135</v>
      </c>
      <c r="AN139" s="33" t="s">
        <v>2385</v>
      </c>
      <c r="AO139" s="33" t="s">
        <v>289</v>
      </c>
      <c r="AP139" s="33" t="s">
        <v>289</v>
      </c>
      <c r="AQ139" s="33" t="s">
        <v>289</v>
      </c>
      <c r="AR139" s="33" t="s">
        <v>289</v>
      </c>
      <c r="AS139" s="33" t="s">
        <v>289</v>
      </c>
      <c r="AT139" s="33" t="s">
        <v>289</v>
      </c>
      <c r="AU139" s="33" t="s">
        <v>289</v>
      </c>
      <c r="AV139" s="33" t="s">
        <v>289</v>
      </c>
      <c r="AW139" s="33" t="s">
        <v>289</v>
      </c>
      <c r="AX139" s="33" t="s">
        <v>289</v>
      </c>
      <c r="AY139" s="33" t="s">
        <v>289</v>
      </c>
      <c r="AZ139" s="33" t="s">
        <v>289</v>
      </c>
      <c r="BA139" s="33" t="s">
        <v>289</v>
      </c>
      <c r="BB139" s="33" t="s">
        <v>289</v>
      </c>
      <c r="BC139" s="33" t="s">
        <v>289</v>
      </c>
      <c r="BD139" s="33" t="s">
        <v>289</v>
      </c>
      <c r="BE139" s="33" t="s">
        <v>289</v>
      </c>
      <c r="BF139" s="33" t="s">
        <v>289</v>
      </c>
      <c r="BG139" s="33" t="s">
        <v>289</v>
      </c>
      <c r="BH139" s="33" t="s">
        <v>289</v>
      </c>
      <c r="BI139" s="33" t="s">
        <v>289</v>
      </c>
      <c r="BJ139" s="33" t="s">
        <v>289</v>
      </c>
      <c r="BK139" s="33" t="s">
        <v>289</v>
      </c>
      <c r="BL139" s="33" t="s">
        <v>289</v>
      </c>
      <c r="BM139" s="33" t="s">
        <v>289</v>
      </c>
      <c r="BN139" s="33" t="s">
        <v>289</v>
      </c>
      <c r="BO139" s="33" t="s">
        <v>289</v>
      </c>
      <c r="BP139" s="33" t="s">
        <v>289</v>
      </c>
      <c r="BQ139" s="33" t="s">
        <v>289</v>
      </c>
      <c r="BR139" s="33" t="s">
        <v>289</v>
      </c>
      <c r="BS139" s="33" t="s">
        <v>289</v>
      </c>
      <c r="BT139" s="33" t="s">
        <v>289</v>
      </c>
      <c r="BU139" s="33" t="s">
        <v>289</v>
      </c>
      <c r="BV139" s="33" t="s">
        <v>289</v>
      </c>
      <c r="BW139" s="33"/>
      <c r="BX139" s="33"/>
      <c r="BY139" s="33" t="s">
        <v>117</v>
      </c>
      <c r="BZ139" s="33" t="s">
        <v>289</v>
      </c>
      <c r="CA139" s="33" t="s">
        <v>289</v>
      </c>
      <c r="CB139" s="33" t="s">
        <v>289</v>
      </c>
      <c r="CC139" s="33" t="s">
        <v>289</v>
      </c>
      <c r="CD139" s="33" t="s">
        <v>289</v>
      </c>
      <c r="CE139" s="33" t="s">
        <v>289</v>
      </c>
      <c r="CF139" s="33" t="s">
        <v>289</v>
      </c>
      <c r="CG139" s="33" t="s">
        <v>289</v>
      </c>
      <c r="CH139" s="33" t="s">
        <v>289</v>
      </c>
      <c r="CI139" s="33" t="s">
        <v>289</v>
      </c>
      <c r="CJ139" s="33" t="s">
        <v>289</v>
      </c>
      <c r="CK139" s="33" t="s">
        <v>289</v>
      </c>
      <c r="CL139" s="33" t="s">
        <v>289</v>
      </c>
      <c r="CM139" s="33" t="s">
        <v>289</v>
      </c>
      <c r="CN139" s="33" t="s">
        <v>289</v>
      </c>
      <c r="CO139" s="33" t="s">
        <v>289</v>
      </c>
      <c r="CP139" s="33" t="s">
        <v>289</v>
      </c>
      <c r="CQ139" s="33" t="s">
        <v>289</v>
      </c>
      <c r="CR139" s="33" t="s">
        <v>289</v>
      </c>
      <c r="CS139" s="33" t="s">
        <v>289</v>
      </c>
      <c r="CT139" s="33" t="s">
        <v>289</v>
      </c>
      <c r="CU139" s="33" t="s">
        <v>289</v>
      </c>
      <c r="CV139" s="33" t="s">
        <v>289</v>
      </c>
      <c r="CW139" s="33" t="s">
        <v>289</v>
      </c>
      <c r="CX139" s="33" t="s">
        <v>289</v>
      </c>
      <c r="CY139" s="33" t="s">
        <v>289</v>
      </c>
      <c r="CZ139" s="33" t="s">
        <v>289</v>
      </c>
      <c r="DA139" s="33" t="s">
        <v>112</v>
      </c>
      <c r="DB139" s="33" t="s">
        <v>107</v>
      </c>
      <c r="DC139" s="33" t="s">
        <v>136</v>
      </c>
      <c r="DD139" s="33" t="str">
        <f t="shared" ref="DD139:DE143" si="18">IF(DB139=C139,"Oui","Non")</f>
        <v>Oui</v>
      </c>
      <c r="DE139" s="33" t="str">
        <f t="shared" si="18"/>
        <v>Non</v>
      </c>
      <c r="DF139" s="33" t="s">
        <v>117</v>
      </c>
      <c r="DG139" s="33" t="s">
        <v>112</v>
      </c>
      <c r="DH139" s="33" t="s">
        <v>289</v>
      </c>
      <c r="DI139" s="33" t="s">
        <v>289</v>
      </c>
      <c r="DJ139" s="33" t="s">
        <v>289</v>
      </c>
      <c r="DK139" s="33" t="s">
        <v>289</v>
      </c>
      <c r="DL139" s="33" t="s">
        <v>289</v>
      </c>
      <c r="DM139" s="33" t="s">
        <v>289</v>
      </c>
      <c r="DN139" s="33" t="s">
        <v>289</v>
      </c>
      <c r="DO139" s="33" t="s">
        <v>289</v>
      </c>
      <c r="DP139" s="33" t="s">
        <v>112</v>
      </c>
      <c r="DQ139" s="34" t="s">
        <v>112</v>
      </c>
      <c r="DR139" s="33" t="s">
        <v>112</v>
      </c>
      <c r="DS139" s="33" t="s">
        <v>289</v>
      </c>
      <c r="DT139" s="33" t="s">
        <v>289</v>
      </c>
      <c r="DU139" s="33" t="s">
        <v>112</v>
      </c>
      <c r="DV139" s="33" t="s">
        <v>289</v>
      </c>
      <c r="DW139" s="33" t="str">
        <f t="shared" si="16"/>
        <v/>
      </c>
      <c r="DX139" s="33" t="s">
        <v>289</v>
      </c>
      <c r="DY139" s="33" t="s">
        <v>289</v>
      </c>
      <c r="DZ139" s="33" t="s">
        <v>289</v>
      </c>
      <c r="EA139" s="33" t="s">
        <v>289</v>
      </c>
      <c r="EB139" s="33" t="s">
        <v>289</v>
      </c>
      <c r="EC139" s="33" t="s">
        <v>289</v>
      </c>
      <c r="ED139" s="33" t="s">
        <v>289</v>
      </c>
      <c r="EE139" s="33" t="s">
        <v>289</v>
      </c>
      <c r="EF139" s="33" t="s">
        <v>289</v>
      </c>
      <c r="EG139" s="33" t="s">
        <v>289</v>
      </c>
      <c r="EH139" s="33" t="s">
        <v>289</v>
      </c>
      <c r="EI139" s="33" t="s">
        <v>289</v>
      </c>
      <c r="EJ139" s="33" t="s">
        <v>289</v>
      </c>
      <c r="EK139" s="33" t="s">
        <v>289</v>
      </c>
      <c r="EL139" s="33" t="s">
        <v>3171</v>
      </c>
      <c r="EM139" s="33">
        <v>97</v>
      </c>
    </row>
    <row r="140" spans="1:143" x14ac:dyDescent="0.35">
      <c r="A140" s="33" t="s">
        <v>3177</v>
      </c>
      <c r="B140" s="33" t="s">
        <v>104</v>
      </c>
      <c r="C140" s="33" t="s">
        <v>107</v>
      </c>
      <c r="D140" s="33" t="s">
        <v>839</v>
      </c>
      <c r="E140" s="34" t="s">
        <v>2595</v>
      </c>
      <c r="F140" s="34" t="s">
        <v>2596</v>
      </c>
      <c r="G140" s="33" t="s">
        <v>2326</v>
      </c>
      <c r="H140" s="33">
        <v>9</v>
      </c>
      <c r="I140" s="33" t="s">
        <v>2327</v>
      </c>
      <c r="J140" s="33">
        <v>0</v>
      </c>
      <c r="K140" s="33">
        <v>1</v>
      </c>
      <c r="L140" s="33" t="s">
        <v>176</v>
      </c>
      <c r="M140" s="33" t="s">
        <v>176</v>
      </c>
      <c r="N140" s="33" t="s">
        <v>176</v>
      </c>
      <c r="O140" s="33" t="s">
        <v>176</v>
      </c>
      <c r="P140" s="33" t="s">
        <v>176</v>
      </c>
      <c r="Q140" s="33" t="s">
        <v>176</v>
      </c>
      <c r="R140" s="33" t="s">
        <v>176</v>
      </c>
      <c r="S140" s="33" t="s">
        <v>176</v>
      </c>
      <c r="T140" s="33">
        <v>20</v>
      </c>
      <c r="U140" s="33">
        <v>50</v>
      </c>
      <c r="V140" s="33" t="s">
        <v>176</v>
      </c>
      <c r="W140" s="33">
        <v>15</v>
      </c>
      <c r="X140" s="33">
        <v>42.5</v>
      </c>
      <c r="Y140" s="33">
        <v>75</v>
      </c>
      <c r="Z140" s="33" t="s">
        <v>176</v>
      </c>
      <c r="AA140" s="33" t="s">
        <v>2328</v>
      </c>
      <c r="AB140" s="33" t="s">
        <v>2350</v>
      </c>
      <c r="AC140" s="33">
        <v>1</v>
      </c>
      <c r="AD140" s="33">
        <v>0</v>
      </c>
      <c r="AE140" s="33">
        <v>0</v>
      </c>
      <c r="AF140" s="33">
        <v>1</v>
      </c>
      <c r="AG140" s="33">
        <v>0</v>
      </c>
      <c r="AH140" s="33">
        <v>0</v>
      </c>
      <c r="AI140" s="33">
        <v>0</v>
      </c>
      <c r="AJ140" s="33">
        <v>0</v>
      </c>
      <c r="AK140" s="33">
        <v>0</v>
      </c>
      <c r="AL140" s="33">
        <v>0</v>
      </c>
      <c r="AM140" s="33" t="s">
        <v>135</v>
      </c>
      <c r="AN140" s="33" t="s">
        <v>2331</v>
      </c>
      <c r="AO140" s="33" t="s">
        <v>289</v>
      </c>
      <c r="AP140" s="33" t="s">
        <v>289</v>
      </c>
      <c r="AQ140" s="33" t="s">
        <v>289</v>
      </c>
      <c r="AR140" s="33" t="s">
        <v>289</v>
      </c>
      <c r="AS140" s="33" t="s">
        <v>289</v>
      </c>
      <c r="AT140" s="33" t="s">
        <v>289</v>
      </c>
      <c r="AU140" s="33" t="s">
        <v>289</v>
      </c>
      <c r="AV140" s="33" t="s">
        <v>289</v>
      </c>
      <c r="AW140" s="33" t="s">
        <v>289</v>
      </c>
      <c r="AX140" s="33" t="s">
        <v>289</v>
      </c>
      <c r="AY140" s="33" t="s">
        <v>289</v>
      </c>
      <c r="AZ140" s="33" t="s">
        <v>289</v>
      </c>
      <c r="BA140" s="33" t="s">
        <v>289</v>
      </c>
      <c r="BB140" s="33" t="s">
        <v>289</v>
      </c>
      <c r="BC140" s="33" t="s">
        <v>289</v>
      </c>
      <c r="BD140" s="33" t="s">
        <v>289</v>
      </c>
      <c r="BE140" s="33" t="s">
        <v>289</v>
      </c>
      <c r="BF140" s="33" t="s">
        <v>289</v>
      </c>
      <c r="BG140" s="33" t="s">
        <v>289</v>
      </c>
      <c r="BH140" s="33" t="s">
        <v>289</v>
      </c>
      <c r="BI140" s="33" t="s">
        <v>289</v>
      </c>
      <c r="BJ140" s="33" t="s">
        <v>289</v>
      </c>
      <c r="BK140" s="33" t="s">
        <v>289</v>
      </c>
      <c r="BL140" s="33" t="s">
        <v>289</v>
      </c>
      <c r="BM140" s="33" t="s">
        <v>289</v>
      </c>
      <c r="BN140" s="33" t="s">
        <v>289</v>
      </c>
      <c r="BO140" s="33" t="s">
        <v>289</v>
      </c>
      <c r="BP140" s="33" t="s">
        <v>289</v>
      </c>
      <c r="BQ140" s="33" t="s">
        <v>289</v>
      </c>
      <c r="BR140" s="33" t="s">
        <v>289</v>
      </c>
      <c r="BS140" s="33" t="s">
        <v>289</v>
      </c>
      <c r="BT140" s="33" t="s">
        <v>289</v>
      </c>
      <c r="BU140" s="33" t="s">
        <v>289</v>
      </c>
      <c r="BV140" s="33" t="s">
        <v>289</v>
      </c>
      <c r="BW140" s="33"/>
      <c r="BX140" s="33"/>
      <c r="BY140" s="33" t="s">
        <v>112</v>
      </c>
      <c r="BZ140" s="33" t="s">
        <v>130</v>
      </c>
      <c r="CA140" s="33">
        <v>0</v>
      </c>
      <c r="CB140" s="33">
        <v>0</v>
      </c>
      <c r="CC140" s="33">
        <v>0</v>
      </c>
      <c r="CD140" s="33">
        <v>0</v>
      </c>
      <c r="CE140" s="33">
        <v>0</v>
      </c>
      <c r="CF140" s="33">
        <v>0</v>
      </c>
      <c r="CG140" s="33">
        <v>0</v>
      </c>
      <c r="CH140" s="33">
        <v>0</v>
      </c>
      <c r="CI140" s="33">
        <v>0</v>
      </c>
      <c r="CJ140" s="33">
        <v>0</v>
      </c>
      <c r="CK140" s="33">
        <v>0</v>
      </c>
      <c r="CL140" s="33">
        <v>0</v>
      </c>
      <c r="CM140" s="33">
        <v>0</v>
      </c>
      <c r="CN140" s="33">
        <v>0</v>
      </c>
      <c r="CO140" s="33">
        <v>1</v>
      </c>
      <c r="CP140" s="33">
        <v>0</v>
      </c>
      <c r="CQ140" s="33" t="s">
        <v>2447</v>
      </c>
      <c r="CR140" s="33" t="s">
        <v>3176</v>
      </c>
      <c r="CS140" s="133">
        <v>0</v>
      </c>
      <c r="CT140" s="133">
        <v>1</v>
      </c>
      <c r="CU140" s="133">
        <v>0</v>
      </c>
      <c r="CV140" s="133">
        <v>1</v>
      </c>
      <c r="CW140" s="133">
        <v>1</v>
      </c>
      <c r="CX140" s="133">
        <v>0</v>
      </c>
      <c r="CY140" s="133">
        <v>0</v>
      </c>
      <c r="CZ140" s="133">
        <v>0</v>
      </c>
      <c r="DA140" s="33" t="s">
        <v>112</v>
      </c>
      <c r="DB140" s="33" t="s">
        <v>107</v>
      </c>
      <c r="DC140" s="33" t="s">
        <v>136</v>
      </c>
      <c r="DD140" s="33" t="str">
        <f t="shared" si="18"/>
        <v>Oui</v>
      </c>
      <c r="DE140" s="33" t="str">
        <f t="shared" si="18"/>
        <v>Non</v>
      </c>
      <c r="DF140" s="33" t="s">
        <v>117</v>
      </c>
      <c r="DG140" s="33" t="s">
        <v>112</v>
      </c>
      <c r="DH140" s="33" t="s">
        <v>289</v>
      </c>
      <c r="DI140" s="33" t="s">
        <v>289</v>
      </c>
      <c r="DJ140" s="33" t="s">
        <v>289</v>
      </c>
      <c r="DK140" s="33" t="s">
        <v>289</v>
      </c>
      <c r="DL140" s="33" t="s">
        <v>289</v>
      </c>
      <c r="DM140" s="33" t="s">
        <v>289</v>
      </c>
      <c r="DN140" s="33" t="s">
        <v>289</v>
      </c>
      <c r="DO140" s="33" t="s">
        <v>289</v>
      </c>
      <c r="DP140" s="33" t="s">
        <v>112</v>
      </c>
      <c r="DQ140" s="34" t="s">
        <v>112</v>
      </c>
      <c r="DR140" s="33" t="s">
        <v>112</v>
      </c>
      <c r="DS140" s="33" t="s">
        <v>112</v>
      </c>
      <c r="DT140" s="33" t="s">
        <v>289</v>
      </c>
      <c r="DU140" s="33" t="s">
        <v>112</v>
      </c>
      <c r="DV140" s="33" t="s">
        <v>289</v>
      </c>
      <c r="DW140" s="33" t="str">
        <f t="shared" si="16"/>
        <v/>
      </c>
      <c r="DX140" s="33" t="s">
        <v>289</v>
      </c>
      <c r="DY140" s="33" t="s">
        <v>289</v>
      </c>
      <c r="DZ140" s="33" t="s">
        <v>289</v>
      </c>
      <c r="EA140" s="33" t="s">
        <v>289</v>
      </c>
      <c r="EB140" s="33" t="s">
        <v>289</v>
      </c>
      <c r="EC140" s="33" t="s">
        <v>289</v>
      </c>
      <c r="ED140" s="33" t="s">
        <v>289</v>
      </c>
      <c r="EE140" s="33" t="s">
        <v>289</v>
      </c>
      <c r="EF140" s="33" t="s">
        <v>289</v>
      </c>
      <c r="EG140" s="33" t="s">
        <v>289</v>
      </c>
      <c r="EH140" s="33" t="s">
        <v>289</v>
      </c>
      <c r="EI140" s="33" t="s">
        <v>289</v>
      </c>
      <c r="EJ140" s="33" t="s">
        <v>289</v>
      </c>
      <c r="EK140" s="33" t="s">
        <v>289</v>
      </c>
      <c r="EL140" s="33" t="s">
        <v>3177</v>
      </c>
      <c r="EM140" s="33">
        <v>93</v>
      </c>
    </row>
    <row r="141" spans="1:143" x14ac:dyDescent="0.35">
      <c r="A141" s="33" t="s">
        <v>2475</v>
      </c>
      <c r="B141" s="33" t="s">
        <v>141</v>
      </c>
      <c r="C141" s="33" t="s">
        <v>120</v>
      </c>
      <c r="D141" s="33" t="s">
        <v>144</v>
      </c>
      <c r="E141" s="34" t="s">
        <v>146</v>
      </c>
      <c r="F141" s="34" t="s">
        <v>147</v>
      </c>
      <c r="G141" s="33" t="s">
        <v>2326</v>
      </c>
      <c r="H141" s="33">
        <v>10</v>
      </c>
      <c r="I141" s="33" t="s">
        <v>2327</v>
      </c>
      <c r="J141" s="33">
        <v>0</v>
      </c>
      <c r="K141" s="33">
        <v>1</v>
      </c>
      <c r="L141" s="33" t="s">
        <v>176</v>
      </c>
      <c r="M141" s="33" t="s">
        <v>176</v>
      </c>
      <c r="N141" s="33" t="s">
        <v>176</v>
      </c>
      <c r="O141" s="33" t="s">
        <v>176</v>
      </c>
      <c r="P141" s="33" t="s">
        <v>176</v>
      </c>
      <c r="Q141" s="33" t="s">
        <v>176</v>
      </c>
      <c r="R141" s="33" t="s">
        <v>176</v>
      </c>
      <c r="S141" s="33">
        <v>25</v>
      </c>
      <c r="T141" s="33">
        <v>25</v>
      </c>
      <c r="U141" s="33">
        <v>25</v>
      </c>
      <c r="V141" s="33" t="s">
        <v>176</v>
      </c>
      <c r="W141" s="33">
        <v>30</v>
      </c>
      <c r="X141" s="33">
        <v>75</v>
      </c>
      <c r="Y141" s="33" t="s">
        <v>176</v>
      </c>
      <c r="Z141" s="33" t="s">
        <v>176</v>
      </c>
      <c r="AA141" s="33" t="s">
        <v>2328</v>
      </c>
      <c r="AB141" s="33" t="s">
        <v>2350</v>
      </c>
      <c r="AC141" s="33">
        <v>1</v>
      </c>
      <c r="AD141" s="33">
        <v>0</v>
      </c>
      <c r="AE141" s="33">
        <v>0</v>
      </c>
      <c r="AF141" s="33">
        <v>0</v>
      </c>
      <c r="AG141" s="33">
        <v>0</v>
      </c>
      <c r="AH141" s="33">
        <v>0</v>
      </c>
      <c r="AI141" s="33">
        <v>0</v>
      </c>
      <c r="AJ141" s="33">
        <v>0</v>
      </c>
      <c r="AK141" s="33">
        <v>0</v>
      </c>
      <c r="AL141" s="33">
        <v>0</v>
      </c>
      <c r="AM141" s="33" t="s">
        <v>116</v>
      </c>
      <c r="AN141" s="33" t="s">
        <v>2331</v>
      </c>
      <c r="AO141" s="33" t="s">
        <v>289</v>
      </c>
      <c r="AP141" s="33" t="s">
        <v>289</v>
      </c>
      <c r="AQ141" s="33" t="s">
        <v>289</v>
      </c>
      <c r="AR141" s="33" t="s">
        <v>289</v>
      </c>
      <c r="AS141" s="33" t="s">
        <v>289</v>
      </c>
      <c r="AT141" s="33" t="s">
        <v>289</v>
      </c>
      <c r="AU141" s="33" t="s">
        <v>289</v>
      </c>
      <c r="AV141" s="33" t="s">
        <v>289</v>
      </c>
      <c r="AW141" s="33" t="s">
        <v>289</v>
      </c>
      <c r="AX141" s="33" t="s">
        <v>289</v>
      </c>
      <c r="AY141" s="33" t="s">
        <v>289</v>
      </c>
      <c r="AZ141" s="33" t="s">
        <v>289</v>
      </c>
      <c r="BA141" s="33" t="s">
        <v>289</v>
      </c>
      <c r="BB141" s="33" t="s">
        <v>289</v>
      </c>
      <c r="BC141" s="33" t="s">
        <v>289</v>
      </c>
      <c r="BD141" s="33" t="s">
        <v>289</v>
      </c>
      <c r="BE141" s="33" t="s">
        <v>289</v>
      </c>
      <c r="BF141" s="33" t="s">
        <v>289</v>
      </c>
      <c r="BG141" s="33" t="s">
        <v>289</v>
      </c>
      <c r="BH141" s="33" t="s">
        <v>289</v>
      </c>
      <c r="BI141" s="33" t="s">
        <v>289</v>
      </c>
      <c r="BJ141" s="33" t="s">
        <v>289</v>
      </c>
      <c r="BK141" s="33" t="s">
        <v>289</v>
      </c>
      <c r="BL141" s="33" t="s">
        <v>289</v>
      </c>
      <c r="BM141" s="33" t="s">
        <v>289</v>
      </c>
      <c r="BN141" s="33" t="s">
        <v>289</v>
      </c>
      <c r="BO141" s="33" t="s">
        <v>289</v>
      </c>
      <c r="BP141" s="33" t="s">
        <v>289</v>
      </c>
      <c r="BQ141" s="33" t="s">
        <v>289</v>
      </c>
      <c r="BR141" s="33" t="s">
        <v>289</v>
      </c>
      <c r="BS141" s="33" t="s">
        <v>289</v>
      </c>
      <c r="BT141" s="33" t="s">
        <v>289</v>
      </c>
      <c r="BU141" s="33" t="s">
        <v>289</v>
      </c>
      <c r="BV141" s="33" t="s">
        <v>289</v>
      </c>
      <c r="BW141" s="33"/>
      <c r="BX141" s="33"/>
      <c r="BY141" s="33" t="s">
        <v>112</v>
      </c>
      <c r="BZ141" s="33" t="s">
        <v>130</v>
      </c>
      <c r="CA141" s="33">
        <v>0</v>
      </c>
      <c r="CB141" s="33">
        <v>0</v>
      </c>
      <c r="CC141" s="33">
        <v>0</v>
      </c>
      <c r="CD141" s="33">
        <v>0</v>
      </c>
      <c r="CE141" s="33">
        <v>0</v>
      </c>
      <c r="CF141" s="33">
        <v>0</v>
      </c>
      <c r="CG141" s="33">
        <v>0</v>
      </c>
      <c r="CH141" s="33">
        <v>0</v>
      </c>
      <c r="CI141" s="33">
        <v>0</v>
      </c>
      <c r="CJ141" s="33">
        <v>0</v>
      </c>
      <c r="CK141" s="33">
        <v>0</v>
      </c>
      <c r="CL141" s="33">
        <v>0</v>
      </c>
      <c r="CM141" s="33">
        <v>0</v>
      </c>
      <c r="CN141" s="33">
        <v>0</v>
      </c>
      <c r="CO141" s="33">
        <v>1</v>
      </c>
      <c r="CP141" s="33">
        <v>0</v>
      </c>
      <c r="CQ141" s="33" t="s">
        <v>2473</v>
      </c>
      <c r="CR141" s="33" t="s">
        <v>2474</v>
      </c>
      <c r="CS141" s="133">
        <v>0</v>
      </c>
      <c r="CT141" s="133">
        <v>1</v>
      </c>
      <c r="CU141" s="133">
        <v>1</v>
      </c>
      <c r="CV141" s="133">
        <v>0</v>
      </c>
      <c r="CW141" s="133">
        <v>1</v>
      </c>
      <c r="CX141" s="133">
        <v>0</v>
      </c>
      <c r="CY141" s="133">
        <v>1</v>
      </c>
      <c r="CZ141" s="133">
        <v>0</v>
      </c>
      <c r="DA141" s="33" t="s">
        <v>112</v>
      </c>
      <c r="DB141" s="33" t="s">
        <v>120</v>
      </c>
      <c r="DC141" s="33" t="s">
        <v>122</v>
      </c>
      <c r="DD141" s="33" t="str">
        <f t="shared" si="18"/>
        <v>Oui</v>
      </c>
      <c r="DE141" s="33" t="str">
        <f t="shared" si="18"/>
        <v>Non</v>
      </c>
      <c r="DF141" s="33" t="s">
        <v>117</v>
      </c>
      <c r="DG141" s="33" t="s">
        <v>117</v>
      </c>
      <c r="DH141" s="33" t="s">
        <v>289</v>
      </c>
      <c r="DI141" s="33" t="s">
        <v>289</v>
      </c>
      <c r="DJ141" s="33" t="s">
        <v>289</v>
      </c>
      <c r="DK141" s="33" t="s">
        <v>289</v>
      </c>
      <c r="DL141" s="33" t="s">
        <v>289</v>
      </c>
      <c r="DM141" s="33" t="s">
        <v>289</v>
      </c>
      <c r="DN141" s="33" t="s">
        <v>289</v>
      </c>
      <c r="DO141" s="33" t="s">
        <v>117</v>
      </c>
      <c r="DP141" s="33" t="s">
        <v>117</v>
      </c>
      <c r="DQ141" s="34" t="s">
        <v>117</v>
      </c>
      <c r="DR141" s="33" t="s">
        <v>117</v>
      </c>
      <c r="DS141" s="33" t="s">
        <v>117</v>
      </c>
      <c r="DT141" s="33" t="s">
        <v>289</v>
      </c>
      <c r="DU141" s="33" t="s">
        <v>117</v>
      </c>
      <c r="DV141" s="33" t="s">
        <v>289</v>
      </c>
      <c r="DW141" s="33" t="str">
        <f t="shared" si="16"/>
        <v/>
      </c>
      <c r="DX141" s="33" t="s">
        <v>289</v>
      </c>
      <c r="DY141" s="33" t="s">
        <v>289</v>
      </c>
      <c r="DZ141" s="33" t="s">
        <v>289</v>
      </c>
      <c r="EA141" s="33" t="s">
        <v>289</v>
      </c>
      <c r="EB141" s="33" t="s">
        <v>289</v>
      </c>
      <c r="EC141" s="33" t="s">
        <v>289</v>
      </c>
      <c r="ED141" s="33" t="s">
        <v>289</v>
      </c>
      <c r="EE141" s="33" t="s">
        <v>289</v>
      </c>
      <c r="EF141" s="33" t="s">
        <v>289</v>
      </c>
      <c r="EG141" s="33" t="s">
        <v>289</v>
      </c>
      <c r="EH141" s="33" t="s">
        <v>289</v>
      </c>
      <c r="EI141" s="33" t="s">
        <v>289</v>
      </c>
      <c r="EJ141" s="33" t="s">
        <v>289</v>
      </c>
      <c r="EK141" s="33" t="s">
        <v>289</v>
      </c>
      <c r="EL141" s="33" t="s">
        <v>2475</v>
      </c>
      <c r="EM141" s="33">
        <v>92</v>
      </c>
    </row>
    <row r="142" spans="1:143" x14ac:dyDescent="0.35">
      <c r="A142" s="33" t="s">
        <v>2544</v>
      </c>
      <c r="B142" s="33" t="s">
        <v>141</v>
      </c>
      <c r="C142" s="33" t="s">
        <v>120</v>
      </c>
      <c r="D142" s="33" t="s">
        <v>144</v>
      </c>
      <c r="E142" s="34" t="s">
        <v>146</v>
      </c>
      <c r="F142" s="34" t="s">
        <v>147</v>
      </c>
      <c r="G142" s="33" t="s">
        <v>2326</v>
      </c>
      <c r="H142" s="33">
        <v>10</v>
      </c>
      <c r="I142" s="33" t="s">
        <v>2327</v>
      </c>
      <c r="J142" s="33">
        <v>0</v>
      </c>
      <c r="K142" s="33">
        <v>1</v>
      </c>
      <c r="L142" s="33" t="s">
        <v>176</v>
      </c>
      <c r="M142" s="33" t="s">
        <v>176</v>
      </c>
      <c r="N142" s="33" t="s">
        <v>176</v>
      </c>
      <c r="O142" s="33" t="s">
        <v>176</v>
      </c>
      <c r="P142" s="33" t="s">
        <v>176</v>
      </c>
      <c r="Q142" s="33" t="s">
        <v>176</v>
      </c>
      <c r="R142" s="33" t="s">
        <v>176</v>
      </c>
      <c r="S142" s="33">
        <v>25</v>
      </c>
      <c r="T142" s="33">
        <v>30</v>
      </c>
      <c r="U142" s="33">
        <v>25</v>
      </c>
      <c r="V142" s="33">
        <v>50</v>
      </c>
      <c r="W142" s="33">
        <v>25</v>
      </c>
      <c r="X142" s="33">
        <v>100</v>
      </c>
      <c r="Y142" s="33" t="s">
        <v>176</v>
      </c>
      <c r="Z142" s="33" t="s">
        <v>176</v>
      </c>
      <c r="AA142" s="33" t="s">
        <v>2328</v>
      </c>
      <c r="AB142" s="33" t="s">
        <v>2350</v>
      </c>
      <c r="AC142" s="33">
        <v>1</v>
      </c>
      <c r="AD142" s="33">
        <v>0</v>
      </c>
      <c r="AE142" s="33">
        <v>0</v>
      </c>
      <c r="AF142" s="33">
        <v>0</v>
      </c>
      <c r="AG142" s="33">
        <v>1</v>
      </c>
      <c r="AH142" s="33">
        <v>0</v>
      </c>
      <c r="AI142" s="33">
        <v>0</v>
      </c>
      <c r="AJ142" s="33">
        <v>0</v>
      </c>
      <c r="AK142" s="33">
        <v>0</v>
      </c>
      <c r="AL142" s="33">
        <v>0</v>
      </c>
      <c r="AM142" s="33" t="s">
        <v>116</v>
      </c>
      <c r="AN142" s="33" t="s">
        <v>2331</v>
      </c>
      <c r="AO142" s="33" t="s">
        <v>289</v>
      </c>
      <c r="AP142" s="33" t="s">
        <v>289</v>
      </c>
      <c r="AQ142" s="33" t="s">
        <v>289</v>
      </c>
      <c r="AR142" s="33" t="s">
        <v>289</v>
      </c>
      <c r="AS142" s="33" t="s">
        <v>289</v>
      </c>
      <c r="AT142" s="33" t="s">
        <v>289</v>
      </c>
      <c r="AU142" s="33" t="s">
        <v>289</v>
      </c>
      <c r="AV142" s="33" t="s">
        <v>289</v>
      </c>
      <c r="AW142" s="33" t="s">
        <v>289</v>
      </c>
      <c r="AX142" s="33" t="s">
        <v>289</v>
      </c>
      <c r="AY142" s="33" t="s">
        <v>289</v>
      </c>
      <c r="AZ142" s="33" t="s">
        <v>289</v>
      </c>
      <c r="BA142" s="33" t="s">
        <v>289</v>
      </c>
      <c r="BB142" s="33" t="s">
        <v>289</v>
      </c>
      <c r="BC142" s="33" t="s">
        <v>289</v>
      </c>
      <c r="BD142" s="33" t="s">
        <v>289</v>
      </c>
      <c r="BE142" s="33" t="s">
        <v>289</v>
      </c>
      <c r="BF142" s="33" t="s">
        <v>289</v>
      </c>
      <c r="BG142" s="33" t="s">
        <v>289</v>
      </c>
      <c r="BH142" s="33" t="s">
        <v>289</v>
      </c>
      <c r="BI142" s="33" t="s">
        <v>289</v>
      </c>
      <c r="BJ142" s="33" t="s">
        <v>289</v>
      </c>
      <c r="BK142" s="33" t="s">
        <v>289</v>
      </c>
      <c r="BL142" s="33" t="s">
        <v>289</v>
      </c>
      <c r="BM142" s="33" t="s">
        <v>289</v>
      </c>
      <c r="BN142" s="33" t="s">
        <v>289</v>
      </c>
      <c r="BO142" s="33" t="s">
        <v>289</v>
      </c>
      <c r="BP142" s="33" t="s">
        <v>289</v>
      </c>
      <c r="BQ142" s="33" t="s">
        <v>289</v>
      </c>
      <c r="BR142" s="33" t="s">
        <v>289</v>
      </c>
      <c r="BS142" s="33" t="s">
        <v>289</v>
      </c>
      <c r="BT142" s="33" t="s">
        <v>289</v>
      </c>
      <c r="BU142" s="33" t="s">
        <v>289</v>
      </c>
      <c r="BV142" s="33" t="s">
        <v>289</v>
      </c>
      <c r="BW142" s="33"/>
      <c r="BX142" s="33"/>
      <c r="BY142" s="33" t="s">
        <v>112</v>
      </c>
      <c r="BZ142" s="33" t="s">
        <v>130</v>
      </c>
      <c r="CA142" s="33">
        <v>0</v>
      </c>
      <c r="CB142" s="33">
        <v>0</v>
      </c>
      <c r="CC142" s="33">
        <v>0</v>
      </c>
      <c r="CD142" s="33">
        <v>0</v>
      </c>
      <c r="CE142" s="33">
        <v>0</v>
      </c>
      <c r="CF142" s="33">
        <v>0</v>
      </c>
      <c r="CG142" s="33">
        <v>0</v>
      </c>
      <c r="CH142" s="33">
        <v>0</v>
      </c>
      <c r="CI142" s="33">
        <v>0</v>
      </c>
      <c r="CJ142" s="33">
        <v>0</v>
      </c>
      <c r="CK142" s="33">
        <v>0</v>
      </c>
      <c r="CL142" s="33">
        <v>0</v>
      </c>
      <c r="CM142" s="33">
        <v>0</v>
      </c>
      <c r="CN142" s="33">
        <v>0</v>
      </c>
      <c r="CO142" s="33">
        <v>1</v>
      </c>
      <c r="CP142" s="33">
        <v>0</v>
      </c>
      <c r="CQ142" s="33" t="s">
        <v>2473</v>
      </c>
      <c r="CR142" s="33" t="s">
        <v>2332</v>
      </c>
      <c r="CS142" s="133">
        <v>1</v>
      </c>
      <c r="CT142" s="133">
        <v>1</v>
      </c>
      <c r="CU142" s="133">
        <v>1</v>
      </c>
      <c r="CV142" s="133">
        <v>1</v>
      </c>
      <c r="CW142" s="133">
        <v>1</v>
      </c>
      <c r="CX142" s="133">
        <v>0</v>
      </c>
      <c r="CY142" s="133">
        <v>1</v>
      </c>
      <c r="CZ142" s="133">
        <v>0</v>
      </c>
      <c r="DA142" s="33" t="s">
        <v>112</v>
      </c>
      <c r="DB142" s="33" t="s">
        <v>120</v>
      </c>
      <c r="DC142" s="33" t="s">
        <v>122</v>
      </c>
      <c r="DD142" s="33" t="str">
        <f t="shared" si="18"/>
        <v>Oui</v>
      </c>
      <c r="DE142" s="33" t="str">
        <f t="shared" si="18"/>
        <v>Non</v>
      </c>
      <c r="DF142" s="33" t="s">
        <v>117</v>
      </c>
      <c r="DG142" s="33" t="s">
        <v>117</v>
      </c>
      <c r="DH142" s="33" t="s">
        <v>289</v>
      </c>
      <c r="DI142" s="33" t="s">
        <v>289</v>
      </c>
      <c r="DJ142" s="33" t="s">
        <v>289</v>
      </c>
      <c r="DK142" s="33" t="s">
        <v>289</v>
      </c>
      <c r="DL142" s="33" t="s">
        <v>289</v>
      </c>
      <c r="DM142" s="33" t="s">
        <v>289</v>
      </c>
      <c r="DN142" s="33" t="s">
        <v>289</v>
      </c>
      <c r="DO142" s="33" t="s">
        <v>117</v>
      </c>
      <c r="DP142" s="33" t="s">
        <v>117</v>
      </c>
      <c r="DQ142" s="34" t="s">
        <v>117</v>
      </c>
      <c r="DR142" s="33" t="s">
        <v>117</v>
      </c>
      <c r="DS142" s="33" t="s">
        <v>117</v>
      </c>
      <c r="DT142" s="33" t="s">
        <v>117</v>
      </c>
      <c r="DU142" s="33" t="s">
        <v>117</v>
      </c>
      <c r="DV142" s="33" t="s">
        <v>289</v>
      </c>
      <c r="DW142" s="33" t="str">
        <f t="shared" si="16"/>
        <v/>
      </c>
      <c r="DX142" s="33" t="s">
        <v>289</v>
      </c>
      <c r="DY142" s="33" t="s">
        <v>289</v>
      </c>
      <c r="DZ142" s="33" t="s">
        <v>289</v>
      </c>
      <c r="EA142" s="33" t="s">
        <v>289</v>
      </c>
      <c r="EB142" s="33" t="s">
        <v>289</v>
      </c>
      <c r="EC142" s="33" t="s">
        <v>289</v>
      </c>
      <c r="ED142" s="33" t="s">
        <v>289</v>
      </c>
      <c r="EE142" s="33" t="s">
        <v>289</v>
      </c>
      <c r="EF142" s="33" t="s">
        <v>289</v>
      </c>
      <c r="EG142" s="33" t="s">
        <v>289</v>
      </c>
      <c r="EH142" s="33" t="s">
        <v>289</v>
      </c>
      <c r="EI142" s="33" t="s">
        <v>289</v>
      </c>
      <c r="EJ142" s="33" t="s">
        <v>289</v>
      </c>
      <c r="EK142" s="33" t="s">
        <v>2543</v>
      </c>
      <c r="EL142" s="33" t="s">
        <v>2544</v>
      </c>
      <c r="EM142" s="33">
        <v>91</v>
      </c>
    </row>
    <row r="143" spans="1:143" x14ac:dyDescent="0.35">
      <c r="A143" s="33" t="s">
        <v>2614</v>
      </c>
      <c r="B143" s="33" t="s">
        <v>141</v>
      </c>
      <c r="C143" s="33" t="s">
        <v>120</v>
      </c>
      <c r="D143" s="33" t="s">
        <v>144</v>
      </c>
      <c r="E143" s="34" t="s">
        <v>146</v>
      </c>
      <c r="F143" s="34" t="s">
        <v>147</v>
      </c>
      <c r="G143" s="33" t="s">
        <v>2326</v>
      </c>
      <c r="H143" s="33">
        <v>10</v>
      </c>
      <c r="I143" s="33" t="s">
        <v>2327</v>
      </c>
      <c r="J143" s="33">
        <v>0</v>
      </c>
      <c r="K143" s="33">
        <v>1</v>
      </c>
      <c r="L143" s="33" t="s">
        <v>176</v>
      </c>
      <c r="M143" s="33" t="s">
        <v>176</v>
      </c>
      <c r="N143" s="33" t="s">
        <v>176</v>
      </c>
      <c r="O143" s="33" t="s">
        <v>176</v>
      </c>
      <c r="P143" s="33" t="s">
        <v>176</v>
      </c>
      <c r="Q143" s="33" t="s">
        <v>176</v>
      </c>
      <c r="R143" s="33" t="s">
        <v>176</v>
      </c>
      <c r="S143" s="33">
        <v>25</v>
      </c>
      <c r="T143" s="33">
        <v>25</v>
      </c>
      <c r="U143" s="33">
        <v>35</v>
      </c>
      <c r="V143" s="33">
        <v>50</v>
      </c>
      <c r="W143" s="33">
        <v>20</v>
      </c>
      <c r="X143" s="33">
        <v>75</v>
      </c>
      <c r="Y143" s="33" t="s">
        <v>176</v>
      </c>
      <c r="Z143" s="33" t="s">
        <v>176</v>
      </c>
      <c r="AA143" s="33" t="s">
        <v>2328</v>
      </c>
      <c r="AB143" s="33" t="s">
        <v>2350</v>
      </c>
      <c r="AC143" s="33">
        <v>1</v>
      </c>
      <c r="AD143" s="33">
        <v>0</v>
      </c>
      <c r="AE143" s="33">
        <v>0</v>
      </c>
      <c r="AF143" s="33">
        <v>0</v>
      </c>
      <c r="AG143" s="33">
        <v>1</v>
      </c>
      <c r="AH143" s="33">
        <v>0</v>
      </c>
      <c r="AI143" s="33">
        <v>0</v>
      </c>
      <c r="AJ143" s="33">
        <v>0</v>
      </c>
      <c r="AK143" s="33">
        <v>0</v>
      </c>
      <c r="AL143" s="33">
        <v>0</v>
      </c>
      <c r="AM143" s="33" t="s">
        <v>135</v>
      </c>
      <c r="AN143" s="33" t="s">
        <v>2331</v>
      </c>
      <c r="AO143" s="33" t="s">
        <v>289</v>
      </c>
      <c r="AP143" s="33" t="s">
        <v>289</v>
      </c>
      <c r="AQ143" s="33" t="s">
        <v>289</v>
      </c>
      <c r="AR143" s="33" t="s">
        <v>289</v>
      </c>
      <c r="AS143" s="33" t="s">
        <v>289</v>
      </c>
      <c r="AT143" s="33" t="s">
        <v>289</v>
      </c>
      <c r="AU143" s="33" t="s">
        <v>289</v>
      </c>
      <c r="AV143" s="33" t="s">
        <v>289</v>
      </c>
      <c r="AW143" s="33" t="s">
        <v>289</v>
      </c>
      <c r="AX143" s="33" t="s">
        <v>289</v>
      </c>
      <c r="AY143" s="33" t="s">
        <v>289</v>
      </c>
      <c r="AZ143" s="33" t="s">
        <v>289</v>
      </c>
      <c r="BA143" s="33" t="s">
        <v>289</v>
      </c>
      <c r="BB143" s="33" t="s">
        <v>289</v>
      </c>
      <c r="BC143" s="33" t="s">
        <v>289</v>
      </c>
      <c r="BD143" s="33" t="s">
        <v>289</v>
      </c>
      <c r="BE143" s="33" t="s">
        <v>289</v>
      </c>
      <c r="BF143" s="33" t="s">
        <v>289</v>
      </c>
      <c r="BG143" s="33" t="s">
        <v>289</v>
      </c>
      <c r="BH143" s="33" t="s">
        <v>289</v>
      </c>
      <c r="BI143" s="33" t="s">
        <v>289</v>
      </c>
      <c r="BJ143" s="33" t="s">
        <v>289</v>
      </c>
      <c r="BK143" s="33" t="s">
        <v>289</v>
      </c>
      <c r="BL143" s="33" t="s">
        <v>289</v>
      </c>
      <c r="BM143" s="33" t="s">
        <v>289</v>
      </c>
      <c r="BN143" s="33" t="s">
        <v>289</v>
      </c>
      <c r="BO143" s="33" t="s">
        <v>289</v>
      </c>
      <c r="BP143" s="33" t="s">
        <v>289</v>
      </c>
      <c r="BQ143" s="33" t="s">
        <v>289</v>
      </c>
      <c r="BR143" s="33" t="s">
        <v>289</v>
      </c>
      <c r="BS143" s="33" t="s">
        <v>289</v>
      </c>
      <c r="BT143" s="33" t="s">
        <v>289</v>
      </c>
      <c r="BU143" s="33" t="s">
        <v>289</v>
      </c>
      <c r="BV143" s="33" t="s">
        <v>289</v>
      </c>
      <c r="BW143" s="33"/>
      <c r="BX143" s="33"/>
      <c r="BY143" s="33" t="s">
        <v>112</v>
      </c>
      <c r="BZ143" s="33" t="s">
        <v>130</v>
      </c>
      <c r="CA143" s="33">
        <v>0</v>
      </c>
      <c r="CB143" s="33">
        <v>0</v>
      </c>
      <c r="CC143" s="33">
        <v>0</v>
      </c>
      <c r="CD143" s="33">
        <v>0</v>
      </c>
      <c r="CE143" s="33">
        <v>0</v>
      </c>
      <c r="CF143" s="33">
        <v>0</v>
      </c>
      <c r="CG143" s="33">
        <v>0</v>
      </c>
      <c r="CH143" s="33">
        <v>0</v>
      </c>
      <c r="CI143" s="33">
        <v>0</v>
      </c>
      <c r="CJ143" s="33">
        <v>0</v>
      </c>
      <c r="CK143" s="33">
        <v>0</v>
      </c>
      <c r="CL143" s="33">
        <v>0</v>
      </c>
      <c r="CM143" s="33">
        <v>0</v>
      </c>
      <c r="CN143" s="33">
        <v>0</v>
      </c>
      <c r="CO143" s="33">
        <v>1</v>
      </c>
      <c r="CP143" s="33">
        <v>0</v>
      </c>
      <c r="CQ143" s="33" t="s">
        <v>2473</v>
      </c>
      <c r="CR143" s="33" t="s">
        <v>2415</v>
      </c>
      <c r="CS143" s="33">
        <v>0</v>
      </c>
      <c r="CT143" s="33">
        <v>1</v>
      </c>
      <c r="CU143" s="33">
        <v>1</v>
      </c>
      <c r="CV143" s="33">
        <v>1</v>
      </c>
      <c r="CW143" s="33">
        <v>1</v>
      </c>
      <c r="CX143" s="33">
        <v>0</v>
      </c>
      <c r="CY143" s="33">
        <v>1</v>
      </c>
      <c r="CZ143" s="33">
        <v>0</v>
      </c>
      <c r="DA143" s="33" t="s">
        <v>112</v>
      </c>
      <c r="DB143" s="33" t="s">
        <v>120</v>
      </c>
      <c r="DC143" s="33" t="s">
        <v>122</v>
      </c>
      <c r="DD143" s="33" t="str">
        <f t="shared" si="18"/>
        <v>Oui</v>
      </c>
      <c r="DE143" s="33" t="str">
        <f t="shared" si="18"/>
        <v>Non</v>
      </c>
      <c r="DF143" s="33" t="s">
        <v>117</v>
      </c>
      <c r="DG143" s="33" t="s">
        <v>117</v>
      </c>
      <c r="DH143" s="33" t="s">
        <v>289</v>
      </c>
      <c r="DI143" s="33" t="s">
        <v>289</v>
      </c>
      <c r="DJ143" s="33" t="s">
        <v>289</v>
      </c>
      <c r="DK143" s="33" t="s">
        <v>289</v>
      </c>
      <c r="DL143" s="33" t="s">
        <v>289</v>
      </c>
      <c r="DM143" s="33" t="s">
        <v>289</v>
      </c>
      <c r="DN143" s="33" t="s">
        <v>289</v>
      </c>
      <c r="DO143" s="33" t="s">
        <v>117</v>
      </c>
      <c r="DP143" s="33" t="s">
        <v>117</v>
      </c>
      <c r="DQ143" s="34" t="s">
        <v>117</v>
      </c>
      <c r="DR143" s="33" t="s">
        <v>117</v>
      </c>
      <c r="DS143" s="33" t="s">
        <v>117</v>
      </c>
      <c r="DT143" s="33" t="s">
        <v>117</v>
      </c>
      <c r="DU143" s="33" t="s">
        <v>117</v>
      </c>
      <c r="DV143" s="33" t="s">
        <v>289</v>
      </c>
      <c r="DW143" s="33" t="str">
        <f t="shared" si="16"/>
        <v/>
      </c>
      <c r="DX143" s="33" t="s">
        <v>289</v>
      </c>
      <c r="DY143" s="33" t="s">
        <v>289</v>
      </c>
      <c r="DZ143" s="33" t="s">
        <v>289</v>
      </c>
      <c r="EA143" s="33" t="s">
        <v>289</v>
      </c>
      <c r="EB143" s="33" t="s">
        <v>289</v>
      </c>
      <c r="EC143" s="33" t="s">
        <v>289</v>
      </c>
      <c r="ED143" s="33" t="s">
        <v>289</v>
      </c>
      <c r="EE143" s="33" t="s">
        <v>289</v>
      </c>
      <c r="EF143" s="33" t="s">
        <v>289</v>
      </c>
      <c r="EG143" s="33" t="s">
        <v>289</v>
      </c>
      <c r="EH143" s="33" t="s">
        <v>289</v>
      </c>
      <c r="EI143" s="33" t="s">
        <v>289</v>
      </c>
      <c r="EJ143" s="33" t="s">
        <v>289</v>
      </c>
      <c r="EK143" s="33" t="s">
        <v>2543</v>
      </c>
      <c r="EL143" s="33" t="s">
        <v>2614</v>
      </c>
      <c r="EM143" s="33">
        <v>82</v>
      </c>
    </row>
    <row r="144" spans="1:143" x14ac:dyDescent="0.35">
      <c r="A144" s="33" t="s">
        <v>2618</v>
      </c>
      <c r="B144" s="33" t="s">
        <v>141</v>
      </c>
      <c r="C144" s="33" t="s">
        <v>120</v>
      </c>
      <c r="D144" s="33" t="s">
        <v>144</v>
      </c>
      <c r="E144" s="34" t="s">
        <v>146</v>
      </c>
      <c r="F144" s="34" t="s">
        <v>147</v>
      </c>
      <c r="G144" s="33" t="s">
        <v>2326</v>
      </c>
      <c r="H144" s="33">
        <v>10</v>
      </c>
      <c r="I144" s="33" t="s">
        <v>2327</v>
      </c>
      <c r="J144" s="33">
        <v>1</v>
      </c>
      <c r="K144" s="33">
        <v>0</v>
      </c>
      <c r="L144" s="33">
        <v>75</v>
      </c>
      <c r="M144" s="33">
        <v>96.153846153846104</v>
      </c>
      <c r="N144" s="33">
        <v>65.2173913043478</v>
      </c>
      <c r="O144" s="33">
        <v>77.586206896551701</v>
      </c>
      <c r="P144" s="33">
        <v>208.333333333333</v>
      </c>
      <c r="Q144" s="33">
        <v>208.33333329999999</v>
      </c>
      <c r="R144" s="33">
        <v>500</v>
      </c>
      <c r="S144" s="33" t="s">
        <v>176</v>
      </c>
      <c r="T144" s="33" t="s">
        <v>176</v>
      </c>
      <c r="U144" s="33" t="s">
        <v>176</v>
      </c>
      <c r="V144" s="33" t="s">
        <v>176</v>
      </c>
      <c r="W144" s="33" t="s">
        <v>176</v>
      </c>
      <c r="X144" s="33" t="s">
        <v>176</v>
      </c>
      <c r="Y144" s="33" t="s">
        <v>176</v>
      </c>
      <c r="Z144" s="33" t="s">
        <v>176</v>
      </c>
      <c r="AA144" s="33" t="s">
        <v>2340</v>
      </c>
      <c r="AB144" s="33" t="s">
        <v>2329</v>
      </c>
      <c r="AC144" s="33">
        <v>1</v>
      </c>
      <c r="AD144" s="33">
        <v>0</v>
      </c>
      <c r="AE144" s="33">
        <v>0</v>
      </c>
      <c r="AF144" s="33">
        <v>0</v>
      </c>
      <c r="AG144" s="33">
        <v>0</v>
      </c>
      <c r="AH144" s="33">
        <v>0</v>
      </c>
      <c r="AI144" s="33">
        <v>0</v>
      </c>
      <c r="AJ144" s="33">
        <v>0</v>
      </c>
      <c r="AK144" s="33">
        <v>0</v>
      </c>
      <c r="AL144" s="33">
        <v>0</v>
      </c>
      <c r="AM144" s="33" t="s">
        <v>116</v>
      </c>
      <c r="AN144" s="33" t="s">
        <v>2331</v>
      </c>
      <c r="AO144" s="33" t="s">
        <v>117</v>
      </c>
      <c r="AP144" s="33" t="s">
        <v>289</v>
      </c>
      <c r="AQ144" s="33" t="s">
        <v>289</v>
      </c>
      <c r="AR144" s="33" t="s">
        <v>289</v>
      </c>
      <c r="AS144" s="33" t="s">
        <v>289</v>
      </c>
      <c r="AT144" s="33" t="s">
        <v>289</v>
      </c>
      <c r="AU144" s="33" t="s">
        <v>289</v>
      </c>
      <c r="AV144" s="33" t="s">
        <v>289</v>
      </c>
      <c r="AW144" s="33" t="s">
        <v>289</v>
      </c>
      <c r="AX144" s="33" t="s">
        <v>289</v>
      </c>
      <c r="AY144" s="33" t="s">
        <v>289</v>
      </c>
      <c r="AZ144" s="33" t="s">
        <v>289</v>
      </c>
      <c r="BA144" s="33" t="s">
        <v>289</v>
      </c>
      <c r="BB144" s="33" t="s">
        <v>289</v>
      </c>
      <c r="BC144" s="33" t="s">
        <v>289</v>
      </c>
      <c r="BD144" s="33" t="s">
        <v>289</v>
      </c>
      <c r="BE144" s="33" t="s">
        <v>289</v>
      </c>
      <c r="BF144" s="33" t="s">
        <v>289</v>
      </c>
      <c r="BG144" s="33" t="s">
        <v>289</v>
      </c>
      <c r="BH144" s="33" t="s">
        <v>289</v>
      </c>
      <c r="BI144" s="33" t="s">
        <v>289</v>
      </c>
      <c r="BJ144" s="33" t="s">
        <v>289</v>
      </c>
      <c r="BK144" s="33" t="s">
        <v>289</v>
      </c>
      <c r="BL144" s="33" t="s">
        <v>289</v>
      </c>
      <c r="BM144" s="33" t="s">
        <v>289</v>
      </c>
      <c r="BN144" s="33" t="s">
        <v>289</v>
      </c>
      <c r="BO144" s="33" t="s">
        <v>289</v>
      </c>
      <c r="BP144" s="33" t="s">
        <v>289</v>
      </c>
      <c r="BQ144" s="33" t="s">
        <v>289</v>
      </c>
      <c r="BR144" s="33" t="s">
        <v>112</v>
      </c>
      <c r="BS144" s="33" t="s">
        <v>120</v>
      </c>
      <c r="BT144" s="33" t="s">
        <v>122</v>
      </c>
      <c r="BU144" s="33" t="s">
        <v>112</v>
      </c>
      <c r="BV144" s="33" t="s">
        <v>117</v>
      </c>
      <c r="BW144" s="33" t="str">
        <f>IF(BS144=C144,"Oui","Non")</f>
        <v>Oui</v>
      </c>
      <c r="BX144" s="33" t="str">
        <f>IF(BT144=D144,"Oui","Non")</f>
        <v>Non</v>
      </c>
      <c r="BY144" s="33" t="s">
        <v>289</v>
      </c>
      <c r="BZ144" s="33" t="s">
        <v>289</v>
      </c>
      <c r="CA144" s="33" t="s">
        <v>289</v>
      </c>
      <c r="CB144" s="33" t="s">
        <v>289</v>
      </c>
      <c r="CC144" s="33" t="s">
        <v>289</v>
      </c>
      <c r="CD144" s="33" t="s">
        <v>289</v>
      </c>
      <c r="CE144" s="33" t="s">
        <v>289</v>
      </c>
      <c r="CF144" s="33" t="s">
        <v>289</v>
      </c>
      <c r="CG144" s="33" t="s">
        <v>289</v>
      </c>
      <c r="CH144" s="33" t="s">
        <v>289</v>
      </c>
      <c r="CI144" s="33" t="s">
        <v>289</v>
      </c>
      <c r="CJ144" s="33" t="s">
        <v>289</v>
      </c>
      <c r="CK144" s="33" t="s">
        <v>289</v>
      </c>
      <c r="CL144" s="33" t="s">
        <v>289</v>
      </c>
      <c r="CM144" s="33" t="s">
        <v>289</v>
      </c>
      <c r="CN144" s="33" t="s">
        <v>289</v>
      </c>
      <c r="CO144" s="33" t="s">
        <v>289</v>
      </c>
      <c r="CP144" s="33" t="s">
        <v>289</v>
      </c>
      <c r="CQ144" s="33" t="s">
        <v>289</v>
      </c>
      <c r="CR144" s="33" t="s">
        <v>289</v>
      </c>
      <c r="CS144" s="33" t="s">
        <v>289</v>
      </c>
      <c r="CT144" s="33" t="s">
        <v>289</v>
      </c>
      <c r="CU144" s="33" t="s">
        <v>289</v>
      </c>
      <c r="CV144" s="33" t="s">
        <v>289</v>
      </c>
      <c r="CW144" s="33" t="s">
        <v>289</v>
      </c>
      <c r="CX144" s="33" t="s">
        <v>289</v>
      </c>
      <c r="CY144" s="33" t="s">
        <v>289</v>
      </c>
      <c r="CZ144" s="33" t="s">
        <v>289</v>
      </c>
      <c r="DA144" s="33" t="s">
        <v>289</v>
      </c>
      <c r="DB144" s="33" t="s">
        <v>289</v>
      </c>
      <c r="DC144" s="33" t="s">
        <v>289</v>
      </c>
      <c r="DD144" s="33"/>
      <c r="DE144" s="33"/>
      <c r="DF144" s="33" t="s">
        <v>289</v>
      </c>
      <c r="DG144" s="33" t="s">
        <v>289</v>
      </c>
      <c r="DH144" s="33" t="s">
        <v>112</v>
      </c>
      <c r="DI144" s="33" t="s">
        <v>112</v>
      </c>
      <c r="DJ144" s="33" t="s">
        <v>112</v>
      </c>
      <c r="DK144" s="33" t="s">
        <v>112</v>
      </c>
      <c r="DL144" s="33" t="s">
        <v>117</v>
      </c>
      <c r="DM144" s="33" t="s">
        <v>117</v>
      </c>
      <c r="DN144" s="33" t="s">
        <v>112</v>
      </c>
      <c r="DO144" s="33" t="s">
        <v>289</v>
      </c>
      <c r="DP144" s="33" t="s">
        <v>289</v>
      </c>
      <c r="DQ144" s="34" t="s">
        <v>289</v>
      </c>
      <c r="DR144" s="33" t="s">
        <v>289</v>
      </c>
      <c r="DS144" s="33" t="s">
        <v>289</v>
      </c>
      <c r="DT144" s="33" t="s">
        <v>289</v>
      </c>
      <c r="DU144" s="33" t="s">
        <v>289</v>
      </c>
      <c r="DV144" s="33" t="s">
        <v>289</v>
      </c>
      <c r="DW144" s="33" t="str">
        <f t="shared" si="16"/>
        <v/>
      </c>
      <c r="DX144" s="33" t="s">
        <v>289</v>
      </c>
      <c r="DY144" s="33" t="s">
        <v>289</v>
      </c>
      <c r="DZ144" s="33" t="s">
        <v>289</v>
      </c>
      <c r="EA144" s="33" t="s">
        <v>289</v>
      </c>
      <c r="EB144" s="33" t="s">
        <v>289</v>
      </c>
      <c r="EC144" s="33" t="s">
        <v>289</v>
      </c>
      <c r="ED144" s="33" t="s">
        <v>289</v>
      </c>
      <c r="EE144" s="33" t="s">
        <v>289</v>
      </c>
      <c r="EF144" s="33" t="s">
        <v>289</v>
      </c>
      <c r="EG144" s="33" t="s">
        <v>289</v>
      </c>
      <c r="EH144" s="33" t="s">
        <v>289</v>
      </c>
      <c r="EI144" s="33" t="s">
        <v>289</v>
      </c>
      <c r="EJ144" s="33" t="s">
        <v>289</v>
      </c>
      <c r="EK144" s="33" t="s">
        <v>289</v>
      </c>
      <c r="EL144" s="33" t="s">
        <v>2618</v>
      </c>
      <c r="EM144" s="33">
        <v>88</v>
      </c>
    </row>
    <row r="145" spans="1:143" x14ac:dyDescent="0.35">
      <c r="A145" s="33" t="s">
        <v>2653</v>
      </c>
      <c r="B145" s="33" t="s">
        <v>141</v>
      </c>
      <c r="C145" s="33" t="s">
        <v>120</v>
      </c>
      <c r="D145" s="33" t="s">
        <v>144</v>
      </c>
      <c r="E145" s="34" t="s">
        <v>146</v>
      </c>
      <c r="F145" s="34" t="s">
        <v>147</v>
      </c>
      <c r="G145" s="33" t="s">
        <v>2326</v>
      </c>
      <c r="H145" s="33">
        <v>10</v>
      </c>
      <c r="I145" s="33" t="s">
        <v>2327</v>
      </c>
      <c r="J145" s="33">
        <v>0</v>
      </c>
      <c r="K145" s="33">
        <v>1</v>
      </c>
      <c r="L145" s="33" t="s">
        <v>176</v>
      </c>
      <c r="M145" s="33" t="s">
        <v>176</v>
      </c>
      <c r="N145" s="33" t="s">
        <v>176</v>
      </c>
      <c r="O145" s="33" t="s">
        <v>176</v>
      </c>
      <c r="P145" s="33" t="s">
        <v>176</v>
      </c>
      <c r="Q145" s="33" t="s">
        <v>176</v>
      </c>
      <c r="R145" s="33" t="s">
        <v>176</v>
      </c>
      <c r="S145" s="33">
        <v>25</v>
      </c>
      <c r="T145" s="33">
        <v>25</v>
      </c>
      <c r="U145" s="33">
        <v>50</v>
      </c>
      <c r="V145" s="33">
        <v>50</v>
      </c>
      <c r="W145" s="33">
        <v>25</v>
      </c>
      <c r="X145" s="33">
        <v>100</v>
      </c>
      <c r="Y145" s="33" t="s">
        <v>176</v>
      </c>
      <c r="Z145" s="33" t="s">
        <v>176</v>
      </c>
      <c r="AA145" s="33" t="s">
        <v>2328</v>
      </c>
      <c r="AB145" s="33" t="s">
        <v>2350</v>
      </c>
      <c r="AC145" s="33">
        <v>1</v>
      </c>
      <c r="AD145" s="33">
        <v>0</v>
      </c>
      <c r="AE145" s="33">
        <v>0</v>
      </c>
      <c r="AF145" s="33">
        <v>0</v>
      </c>
      <c r="AG145" s="33">
        <v>1</v>
      </c>
      <c r="AH145" s="33">
        <v>0</v>
      </c>
      <c r="AI145" s="33">
        <v>0</v>
      </c>
      <c r="AJ145" s="33">
        <v>0</v>
      </c>
      <c r="AK145" s="33">
        <v>0</v>
      </c>
      <c r="AL145" s="33">
        <v>0</v>
      </c>
      <c r="AM145" s="33" t="s">
        <v>116</v>
      </c>
      <c r="AN145" s="33" t="s">
        <v>2331</v>
      </c>
      <c r="AO145" s="33" t="s">
        <v>289</v>
      </c>
      <c r="AP145" s="33" t="s">
        <v>289</v>
      </c>
      <c r="AQ145" s="33" t="s">
        <v>289</v>
      </c>
      <c r="AR145" s="33" t="s">
        <v>289</v>
      </c>
      <c r="AS145" s="33" t="s">
        <v>289</v>
      </c>
      <c r="AT145" s="33" t="s">
        <v>289</v>
      </c>
      <c r="AU145" s="33" t="s">
        <v>289</v>
      </c>
      <c r="AV145" s="33" t="s">
        <v>289</v>
      </c>
      <c r="AW145" s="33" t="s">
        <v>289</v>
      </c>
      <c r="AX145" s="33" t="s">
        <v>289</v>
      </c>
      <c r="AY145" s="33" t="s">
        <v>289</v>
      </c>
      <c r="AZ145" s="33" t="s">
        <v>289</v>
      </c>
      <c r="BA145" s="33" t="s">
        <v>289</v>
      </c>
      <c r="BB145" s="33" t="s">
        <v>289</v>
      </c>
      <c r="BC145" s="33" t="s">
        <v>289</v>
      </c>
      <c r="BD145" s="33" t="s">
        <v>289</v>
      </c>
      <c r="BE145" s="33" t="s">
        <v>289</v>
      </c>
      <c r="BF145" s="33" t="s">
        <v>289</v>
      </c>
      <c r="BG145" s="33" t="s">
        <v>289</v>
      </c>
      <c r="BH145" s="33" t="s">
        <v>289</v>
      </c>
      <c r="BI145" s="33" t="s">
        <v>289</v>
      </c>
      <c r="BJ145" s="33" t="s">
        <v>289</v>
      </c>
      <c r="BK145" s="33" t="s">
        <v>289</v>
      </c>
      <c r="BL145" s="33" t="s">
        <v>289</v>
      </c>
      <c r="BM145" s="33" t="s">
        <v>289</v>
      </c>
      <c r="BN145" s="33" t="s">
        <v>289</v>
      </c>
      <c r="BO145" s="33" t="s">
        <v>289</v>
      </c>
      <c r="BP145" s="33" t="s">
        <v>289</v>
      </c>
      <c r="BQ145" s="33" t="s">
        <v>289</v>
      </c>
      <c r="BR145" s="33" t="s">
        <v>289</v>
      </c>
      <c r="BS145" s="33" t="s">
        <v>289</v>
      </c>
      <c r="BT145" s="33" t="s">
        <v>289</v>
      </c>
      <c r="BU145" s="33" t="s">
        <v>289</v>
      </c>
      <c r="BV145" s="33" t="s">
        <v>289</v>
      </c>
      <c r="BW145" s="33"/>
      <c r="BX145" s="33"/>
      <c r="BY145" s="33" t="s">
        <v>112</v>
      </c>
      <c r="BZ145" s="33" t="s">
        <v>130</v>
      </c>
      <c r="CA145" s="33">
        <v>0</v>
      </c>
      <c r="CB145" s="33">
        <v>0</v>
      </c>
      <c r="CC145" s="33">
        <v>0</v>
      </c>
      <c r="CD145" s="33">
        <v>0</v>
      </c>
      <c r="CE145" s="33">
        <v>0</v>
      </c>
      <c r="CF145" s="33">
        <v>0</v>
      </c>
      <c r="CG145" s="33">
        <v>0</v>
      </c>
      <c r="CH145" s="33">
        <v>0</v>
      </c>
      <c r="CI145" s="33">
        <v>0</v>
      </c>
      <c r="CJ145" s="33">
        <v>0</v>
      </c>
      <c r="CK145" s="33">
        <v>0</v>
      </c>
      <c r="CL145" s="33">
        <v>0</v>
      </c>
      <c r="CM145" s="33">
        <v>0</v>
      </c>
      <c r="CN145" s="33">
        <v>0</v>
      </c>
      <c r="CO145" s="33">
        <v>1</v>
      </c>
      <c r="CP145" s="33">
        <v>0</v>
      </c>
      <c r="CQ145" s="33" t="s">
        <v>2652</v>
      </c>
      <c r="CR145" s="33" t="s">
        <v>2332</v>
      </c>
      <c r="CS145" s="33">
        <v>1</v>
      </c>
      <c r="CT145" s="33">
        <v>1</v>
      </c>
      <c r="CU145" s="33">
        <v>1</v>
      </c>
      <c r="CV145" s="33">
        <v>1</v>
      </c>
      <c r="CW145" s="33">
        <v>1</v>
      </c>
      <c r="CX145" s="33">
        <v>0</v>
      </c>
      <c r="CY145" s="33">
        <v>1</v>
      </c>
      <c r="CZ145" s="33">
        <v>0</v>
      </c>
      <c r="DA145" s="33" t="s">
        <v>112</v>
      </c>
      <c r="DB145" s="33" t="s">
        <v>120</v>
      </c>
      <c r="DC145" s="33" t="s">
        <v>122</v>
      </c>
      <c r="DD145" s="33" t="str">
        <f>IF(DB145=C145,"Oui","Non")</f>
        <v>Oui</v>
      </c>
      <c r="DE145" s="33" t="str">
        <f>IF(DC145=D145,"Oui","Non")</f>
        <v>Non</v>
      </c>
      <c r="DF145" s="33" t="s">
        <v>117</v>
      </c>
      <c r="DG145" s="33" t="s">
        <v>117</v>
      </c>
      <c r="DH145" s="33" t="s">
        <v>289</v>
      </c>
      <c r="DI145" s="33" t="s">
        <v>289</v>
      </c>
      <c r="DJ145" s="33" t="s">
        <v>289</v>
      </c>
      <c r="DK145" s="33" t="s">
        <v>289</v>
      </c>
      <c r="DL145" s="33" t="s">
        <v>289</v>
      </c>
      <c r="DM145" s="33" t="s">
        <v>289</v>
      </c>
      <c r="DN145" s="33" t="s">
        <v>289</v>
      </c>
      <c r="DO145" s="33" t="s">
        <v>117</v>
      </c>
      <c r="DP145" s="33" t="s">
        <v>117</v>
      </c>
      <c r="DQ145" s="34" t="s">
        <v>117</v>
      </c>
      <c r="DR145" s="33" t="s">
        <v>117</v>
      </c>
      <c r="DS145" s="33" t="s">
        <v>117</v>
      </c>
      <c r="DT145" s="33" t="s">
        <v>117</v>
      </c>
      <c r="DU145" s="33" t="s">
        <v>117</v>
      </c>
      <c r="DV145" s="33" t="s">
        <v>289</v>
      </c>
      <c r="DW145" s="33" t="str">
        <f t="shared" si="16"/>
        <v/>
      </c>
      <c r="DX145" s="33" t="s">
        <v>289</v>
      </c>
      <c r="DY145" s="33" t="s">
        <v>289</v>
      </c>
      <c r="DZ145" s="33" t="s">
        <v>289</v>
      </c>
      <c r="EA145" s="33" t="s">
        <v>289</v>
      </c>
      <c r="EB145" s="33" t="s">
        <v>289</v>
      </c>
      <c r="EC145" s="33" t="s">
        <v>289</v>
      </c>
      <c r="ED145" s="33" t="s">
        <v>289</v>
      </c>
      <c r="EE145" s="33" t="s">
        <v>289</v>
      </c>
      <c r="EF145" s="33" t="s">
        <v>289</v>
      </c>
      <c r="EG145" s="33" t="s">
        <v>289</v>
      </c>
      <c r="EH145" s="33" t="s">
        <v>289</v>
      </c>
      <c r="EI145" s="33" t="s">
        <v>289</v>
      </c>
      <c r="EJ145" s="33" t="s">
        <v>289</v>
      </c>
      <c r="EK145" s="33" t="s">
        <v>2543</v>
      </c>
      <c r="EL145" s="33" t="s">
        <v>2653</v>
      </c>
      <c r="EM145" s="33">
        <v>81</v>
      </c>
    </row>
    <row r="146" spans="1:143" x14ac:dyDescent="0.35">
      <c r="A146" s="33" t="s">
        <v>2897</v>
      </c>
      <c r="B146" s="33" t="s">
        <v>141</v>
      </c>
      <c r="C146" s="33" t="s">
        <v>120</v>
      </c>
      <c r="D146" s="33" t="s">
        <v>144</v>
      </c>
      <c r="E146" s="34" t="s">
        <v>146</v>
      </c>
      <c r="F146" s="34" t="s">
        <v>147</v>
      </c>
      <c r="G146" s="33" t="s">
        <v>2326</v>
      </c>
      <c r="H146" s="33">
        <v>10</v>
      </c>
      <c r="I146" s="33" t="s">
        <v>2327</v>
      </c>
      <c r="J146" s="33">
        <v>1</v>
      </c>
      <c r="K146" s="33">
        <v>0</v>
      </c>
      <c r="L146" s="33" t="s">
        <v>176</v>
      </c>
      <c r="M146" s="33" t="s">
        <v>176</v>
      </c>
      <c r="N146" s="33" t="s">
        <v>176</v>
      </c>
      <c r="O146" s="33" t="s">
        <v>176</v>
      </c>
      <c r="P146" s="33">
        <v>208.333333333333</v>
      </c>
      <c r="Q146" s="33">
        <v>208.33333329999999</v>
      </c>
      <c r="R146" s="33" t="s">
        <v>176</v>
      </c>
      <c r="S146" s="33" t="s">
        <v>176</v>
      </c>
      <c r="T146" s="33" t="s">
        <v>176</v>
      </c>
      <c r="U146" s="33" t="s">
        <v>176</v>
      </c>
      <c r="V146" s="33" t="s">
        <v>176</v>
      </c>
      <c r="W146" s="33" t="s">
        <v>176</v>
      </c>
      <c r="X146" s="33" t="s">
        <v>176</v>
      </c>
      <c r="Y146" s="33" t="s">
        <v>176</v>
      </c>
      <c r="Z146" s="33" t="s">
        <v>176</v>
      </c>
      <c r="AA146" s="33" t="s">
        <v>2328</v>
      </c>
      <c r="AB146" s="33" t="s">
        <v>2350</v>
      </c>
      <c r="AC146" s="33">
        <v>1</v>
      </c>
      <c r="AD146" s="33">
        <v>0</v>
      </c>
      <c r="AE146" s="33">
        <v>0</v>
      </c>
      <c r="AF146" s="33">
        <v>0</v>
      </c>
      <c r="AG146" s="33">
        <v>0</v>
      </c>
      <c r="AH146" s="33">
        <v>0</v>
      </c>
      <c r="AI146" s="33">
        <v>0</v>
      </c>
      <c r="AJ146" s="33">
        <v>0</v>
      </c>
      <c r="AK146" s="33">
        <v>0</v>
      </c>
      <c r="AL146" s="33">
        <v>0</v>
      </c>
      <c r="AM146" s="33" t="s">
        <v>116</v>
      </c>
      <c r="AN146" s="33" t="s">
        <v>2385</v>
      </c>
      <c r="AO146" s="33" t="s">
        <v>117</v>
      </c>
      <c r="AP146" s="33" t="s">
        <v>289</v>
      </c>
      <c r="AQ146" s="33" t="s">
        <v>289</v>
      </c>
      <c r="AR146" s="33" t="s">
        <v>289</v>
      </c>
      <c r="AS146" s="33" t="s">
        <v>289</v>
      </c>
      <c r="AT146" s="33" t="s">
        <v>289</v>
      </c>
      <c r="AU146" s="33" t="s">
        <v>289</v>
      </c>
      <c r="AV146" s="33" t="s">
        <v>289</v>
      </c>
      <c r="AW146" s="33" t="s">
        <v>289</v>
      </c>
      <c r="AX146" s="33" t="s">
        <v>289</v>
      </c>
      <c r="AY146" s="33" t="s">
        <v>289</v>
      </c>
      <c r="AZ146" s="33" t="s">
        <v>289</v>
      </c>
      <c r="BA146" s="33" t="s">
        <v>289</v>
      </c>
      <c r="BB146" s="33" t="s">
        <v>289</v>
      </c>
      <c r="BC146" s="33" t="s">
        <v>289</v>
      </c>
      <c r="BD146" s="33" t="s">
        <v>289</v>
      </c>
      <c r="BE146" s="33" t="s">
        <v>289</v>
      </c>
      <c r="BF146" s="33" t="s">
        <v>289</v>
      </c>
      <c r="BG146" s="33" t="s">
        <v>289</v>
      </c>
      <c r="BH146" s="33" t="s">
        <v>289</v>
      </c>
      <c r="BI146" s="33" t="s">
        <v>289</v>
      </c>
      <c r="BJ146" s="33" t="s">
        <v>289</v>
      </c>
      <c r="BK146" s="33" t="s">
        <v>289</v>
      </c>
      <c r="BL146" s="33" t="s">
        <v>289</v>
      </c>
      <c r="BM146" s="33" t="s">
        <v>289</v>
      </c>
      <c r="BN146" s="33" t="s">
        <v>289</v>
      </c>
      <c r="BO146" s="33" t="s">
        <v>289</v>
      </c>
      <c r="BP146" s="33" t="s">
        <v>289</v>
      </c>
      <c r="BQ146" s="33" t="s">
        <v>289</v>
      </c>
      <c r="BR146" s="33" t="s">
        <v>112</v>
      </c>
      <c r="BS146" s="33" t="s">
        <v>120</v>
      </c>
      <c r="BT146" s="33" t="s">
        <v>900</v>
      </c>
      <c r="BU146" s="33" t="s">
        <v>112</v>
      </c>
      <c r="BV146" s="33" t="s">
        <v>117</v>
      </c>
      <c r="BW146" s="33" t="str">
        <f>IF(BS146=C146,"Oui","Non")</f>
        <v>Oui</v>
      </c>
      <c r="BX146" s="33" t="str">
        <f>IF(BT146=D146,"Oui","Non")</f>
        <v>Non</v>
      </c>
      <c r="BY146" s="33" t="s">
        <v>289</v>
      </c>
      <c r="BZ146" s="33" t="s">
        <v>289</v>
      </c>
      <c r="CA146" s="33" t="s">
        <v>289</v>
      </c>
      <c r="CB146" s="33" t="s">
        <v>289</v>
      </c>
      <c r="CC146" s="33" t="s">
        <v>289</v>
      </c>
      <c r="CD146" s="33" t="s">
        <v>289</v>
      </c>
      <c r="CE146" s="33" t="s">
        <v>289</v>
      </c>
      <c r="CF146" s="33" t="s">
        <v>289</v>
      </c>
      <c r="CG146" s="33" t="s">
        <v>289</v>
      </c>
      <c r="CH146" s="33" t="s">
        <v>289</v>
      </c>
      <c r="CI146" s="33" t="s">
        <v>289</v>
      </c>
      <c r="CJ146" s="33" t="s">
        <v>289</v>
      </c>
      <c r="CK146" s="33" t="s">
        <v>289</v>
      </c>
      <c r="CL146" s="33" t="s">
        <v>289</v>
      </c>
      <c r="CM146" s="33" t="s">
        <v>289</v>
      </c>
      <c r="CN146" s="33" t="s">
        <v>289</v>
      </c>
      <c r="CO146" s="33" t="s">
        <v>289</v>
      </c>
      <c r="CP146" s="33" t="s">
        <v>289</v>
      </c>
      <c r="CQ146" s="33" t="s">
        <v>289</v>
      </c>
      <c r="CR146" s="33" t="s">
        <v>289</v>
      </c>
      <c r="CS146" s="33" t="s">
        <v>289</v>
      </c>
      <c r="CT146" s="33" t="s">
        <v>289</v>
      </c>
      <c r="CU146" s="33" t="s">
        <v>289</v>
      </c>
      <c r="CV146" s="33" t="s">
        <v>289</v>
      </c>
      <c r="CW146" s="33" t="s">
        <v>289</v>
      </c>
      <c r="CX146" s="33" t="s">
        <v>289</v>
      </c>
      <c r="CY146" s="33" t="s">
        <v>289</v>
      </c>
      <c r="CZ146" s="33" t="s">
        <v>289</v>
      </c>
      <c r="DA146" s="33" t="s">
        <v>289</v>
      </c>
      <c r="DB146" s="33" t="s">
        <v>289</v>
      </c>
      <c r="DC146" s="33" t="s">
        <v>289</v>
      </c>
      <c r="DD146" s="33"/>
      <c r="DE146" s="33"/>
      <c r="DF146" s="33" t="s">
        <v>289</v>
      </c>
      <c r="DG146" s="33" t="s">
        <v>289</v>
      </c>
      <c r="DH146" s="33" t="s">
        <v>289</v>
      </c>
      <c r="DI146" s="33" t="s">
        <v>289</v>
      </c>
      <c r="DJ146" s="33" t="s">
        <v>289</v>
      </c>
      <c r="DK146" s="33" t="s">
        <v>289</v>
      </c>
      <c r="DL146" s="33" t="s">
        <v>117</v>
      </c>
      <c r="DM146" s="33" t="s">
        <v>117</v>
      </c>
      <c r="DN146" s="33" t="s">
        <v>289</v>
      </c>
      <c r="DO146" s="33" t="s">
        <v>289</v>
      </c>
      <c r="DP146" s="33" t="s">
        <v>289</v>
      </c>
      <c r="DQ146" s="34" t="s">
        <v>289</v>
      </c>
      <c r="DR146" s="33" t="s">
        <v>289</v>
      </c>
      <c r="DS146" s="33" t="s">
        <v>289</v>
      </c>
      <c r="DT146" s="33" t="s">
        <v>289</v>
      </c>
      <c r="DU146" s="33" t="s">
        <v>289</v>
      </c>
      <c r="DV146" s="33" t="s">
        <v>289</v>
      </c>
      <c r="DW146" s="33" t="str">
        <f t="shared" si="16"/>
        <v/>
      </c>
      <c r="DX146" s="33" t="s">
        <v>289</v>
      </c>
      <c r="DY146" s="33" t="s">
        <v>289</v>
      </c>
      <c r="DZ146" s="33" t="s">
        <v>289</v>
      </c>
      <c r="EA146" s="33" t="s">
        <v>289</v>
      </c>
      <c r="EB146" s="33" t="s">
        <v>289</v>
      </c>
      <c r="EC146" s="33" t="s">
        <v>289</v>
      </c>
      <c r="ED146" s="33" t="s">
        <v>289</v>
      </c>
      <c r="EE146" s="33" t="s">
        <v>289</v>
      </c>
      <c r="EF146" s="33" t="s">
        <v>289</v>
      </c>
      <c r="EG146" s="33" t="s">
        <v>289</v>
      </c>
      <c r="EH146" s="33" t="s">
        <v>289</v>
      </c>
      <c r="EI146" s="33" t="s">
        <v>289</v>
      </c>
      <c r="EJ146" s="33" t="s">
        <v>289</v>
      </c>
      <c r="EK146" s="33" t="s">
        <v>289</v>
      </c>
      <c r="EL146" s="33" t="s">
        <v>2897</v>
      </c>
      <c r="EM146" s="33">
        <v>86</v>
      </c>
    </row>
    <row r="147" spans="1:143" x14ac:dyDescent="0.35">
      <c r="A147" s="33" t="s">
        <v>2902</v>
      </c>
      <c r="B147" s="33" t="s">
        <v>141</v>
      </c>
      <c r="C147" s="33" t="s">
        <v>120</v>
      </c>
      <c r="D147" s="33" t="s">
        <v>144</v>
      </c>
      <c r="E147" s="34" t="s">
        <v>146</v>
      </c>
      <c r="F147" s="34" t="s">
        <v>147</v>
      </c>
      <c r="G147" s="33" t="s">
        <v>2326</v>
      </c>
      <c r="H147" s="33">
        <v>10</v>
      </c>
      <c r="I147" s="33" t="s">
        <v>2327</v>
      </c>
      <c r="J147" s="33">
        <v>0</v>
      </c>
      <c r="K147" s="33">
        <v>1</v>
      </c>
      <c r="L147" s="33" t="s">
        <v>176</v>
      </c>
      <c r="M147" s="33" t="s">
        <v>176</v>
      </c>
      <c r="N147" s="33" t="s">
        <v>176</v>
      </c>
      <c r="O147" s="33" t="s">
        <v>176</v>
      </c>
      <c r="P147" s="33" t="s">
        <v>176</v>
      </c>
      <c r="Q147" s="33" t="s">
        <v>176</v>
      </c>
      <c r="R147" s="33" t="s">
        <v>176</v>
      </c>
      <c r="S147" s="33">
        <v>25</v>
      </c>
      <c r="T147" s="33">
        <v>25</v>
      </c>
      <c r="U147" s="33">
        <v>30</v>
      </c>
      <c r="V147" s="33">
        <v>50</v>
      </c>
      <c r="W147" s="33">
        <v>30</v>
      </c>
      <c r="X147" s="33">
        <v>75</v>
      </c>
      <c r="Y147" s="33">
        <v>75</v>
      </c>
      <c r="Z147" s="33" t="s">
        <v>176</v>
      </c>
      <c r="AA147" s="33" t="s">
        <v>2328</v>
      </c>
      <c r="AB147" s="33" t="s">
        <v>2350</v>
      </c>
      <c r="AC147" s="33">
        <v>1</v>
      </c>
      <c r="AD147" s="33">
        <v>0</v>
      </c>
      <c r="AE147" s="33">
        <v>0</v>
      </c>
      <c r="AF147" s="33">
        <v>0</v>
      </c>
      <c r="AG147" s="33">
        <v>1</v>
      </c>
      <c r="AH147" s="33">
        <v>0</v>
      </c>
      <c r="AI147" s="33">
        <v>0</v>
      </c>
      <c r="AJ147" s="33">
        <v>0</v>
      </c>
      <c r="AK147" s="33">
        <v>0</v>
      </c>
      <c r="AL147" s="33">
        <v>0</v>
      </c>
      <c r="AM147" s="33" t="s">
        <v>116</v>
      </c>
      <c r="AN147" s="33" t="s">
        <v>2342</v>
      </c>
      <c r="AO147" s="33" t="s">
        <v>289</v>
      </c>
      <c r="AP147" s="33" t="s">
        <v>289</v>
      </c>
      <c r="AQ147" s="33" t="s">
        <v>289</v>
      </c>
      <c r="AR147" s="33" t="s">
        <v>289</v>
      </c>
      <c r="AS147" s="33" t="s">
        <v>289</v>
      </c>
      <c r="AT147" s="33" t="s">
        <v>289</v>
      </c>
      <c r="AU147" s="33" t="s">
        <v>289</v>
      </c>
      <c r="AV147" s="33" t="s">
        <v>289</v>
      </c>
      <c r="AW147" s="33" t="s">
        <v>289</v>
      </c>
      <c r="AX147" s="33" t="s">
        <v>289</v>
      </c>
      <c r="AY147" s="33" t="s">
        <v>289</v>
      </c>
      <c r="AZ147" s="33" t="s">
        <v>289</v>
      </c>
      <c r="BA147" s="33" t="s">
        <v>289</v>
      </c>
      <c r="BB147" s="33" t="s">
        <v>289</v>
      </c>
      <c r="BC147" s="33" t="s">
        <v>289</v>
      </c>
      <c r="BD147" s="33" t="s">
        <v>289</v>
      </c>
      <c r="BE147" s="33" t="s">
        <v>289</v>
      </c>
      <c r="BF147" s="33" t="s">
        <v>289</v>
      </c>
      <c r="BG147" s="33" t="s">
        <v>289</v>
      </c>
      <c r="BH147" s="33" t="s">
        <v>289</v>
      </c>
      <c r="BI147" s="33" t="s">
        <v>289</v>
      </c>
      <c r="BJ147" s="33" t="s">
        <v>289</v>
      </c>
      <c r="BK147" s="33" t="s">
        <v>289</v>
      </c>
      <c r="BL147" s="33" t="s">
        <v>289</v>
      </c>
      <c r="BM147" s="33" t="s">
        <v>289</v>
      </c>
      <c r="BN147" s="33" t="s">
        <v>289</v>
      </c>
      <c r="BO147" s="33" t="s">
        <v>289</v>
      </c>
      <c r="BP147" s="33" t="s">
        <v>289</v>
      </c>
      <c r="BQ147" s="33" t="s">
        <v>289</v>
      </c>
      <c r="BR147" s="33" t="s">
        <v>289</v>
      </c>
      <c r="BS147" s="33" t="s">
        <v>289</v>
      </c>
      <c r="BT147" s="33" t="s">
        <v>289</v>
      </c>
      <c r="BU147" s="33" t="s">
        <v>289</v>
      </c>
      <c r="BV147" s="33" t="s">
        <v>289</v>
      </c>
      <c r="BW147" s="33"/>
      <c r="BX147" s="33"/>
      <c r="BY147" s="33" t="s">
        <v>112</v>
      </c>
      <c r="BZ147" s="33" t="s">
        <v>130</v>
      </c>
      <c r="CA147" s="33">
        <v>0</v>
      </c>
      <c r="CB147" s="33">
        <v>0</v>
      </c>
      <c r="CC147" s="33">
        <v>0</v>
      </c>
      <c r="CD147" s="33">
        <v>0</v>
      </c>
      <c r="CE147" s="33">
        <v>0</v>
      </c>
      <c r="CF147" s="33">
        <v>0</v>
      </c>
      <c r="CG147" s="33">
        <v>0</v>
      </c>
      <c r="CH147" s="33">
        <v>0</v>
      </c>
      <c r="CI147" s="33">
        <v>0</v>
      </c>
      <c r="CJ147" s="33">
        <v>0</v>
      </c>
      <c r="CK147" s="33">
        <v>0</v>
      </c>
      <c r="CL147" s="33">
        <v>0</v>
      </c>
      <c r="CM147" s="33">
        <v>0</v>
      </c>
      <c r="CN147" s="33">
        <v>0</v>
      </c>
      <c r="CO147" s="33">
        <v>1</v>
      </c>
      <c r="CP147" s="33">
        <v>0</v>
      </c>
      <c r="CQ147" s="33" t="s">
        <v>2473</v>
      </c>
      <c r="CR147" s="33" t="s">
        <v>2901</v>
      </c>
      <c r="CS147" s="33">
        <v>1</v>
      </c>
      <c r="CT147" s="33">
        <v>1</v>
      </c>
      <c r="CU147" s="33">
        <v>1</v>
      </c>
      <c r="CV147" s="33">
        <v>1</v>
      </c>
      <c r="CW147" s="33">
        <v>0</v>
      </c>
      <c r="CX147" s="33">
        <v>0</v>
      </c>
      <c r="CY147" s="33">
        <v>1</v>
      </c>
      <c r="CZ147" s="33">
        <v>0</v>
      </c>
      <c r="DA147" s="33" t="s">
        <v>112</v>
      </c>
      <c r="DB147" s="33" t="s">
        <v>126</v>
      </c>
      <c r="DC147" s="33" t="s">
        <v>162</v>
      </c>
      <c r="DD147" s="33" t="str">
        <f>IF(DB147=C147,"Oui","Non")</f>
        <v>Non</v>
      </c>
      <c r="DE147" s="33" t="str">
        <f>IF(DC147=D147,"Oui","Non")</f>
        <v>Non</v>
      </c>
      <c r="DF147" s="33" t="s">
        <v>117</v>
      </c>
      <c r="DG147" s="33" t="s">
        <v>117</v>
      </c>
      <c r="DH147" s="33" t="s">
        <v>289</v>
      </c>
      <c r="DI147" s="33" t="s">
        <v>289</v>
      </c>
      <c r="DJ147" s="33" t="s">
        <v>289</v>
      </c>
      <c r="DK147" s="33" t="s">
        <v>289</v>
      </c>
      <c r="DL147" s="33" t="s">
        <v>289</v>
      </c>
      <c r="DM147" s="33" t="s">
        <v>289</v>
      </c>
      <c r="DN147" s="33" t="s">
        <v>289</v>
      </c>
      <c r="DO147" s="33" t="s">
        <v>117</v>
      </c>
      <c r="DP147" s="33" t="s">
        <v>117</v>
      </c>
      <c r="DQ147" s="34" t="s">
        <v>117</v>
      </c>
      <c r="DR147" s="33" t="s">
        <v>117</v>
      </c>
      <c r="DS147" s="33" t="s">
        <v>117</v>
      </c>
      <c r="DT147" s="33" t="s">
        <v>117</v>
      </c>
      <c r="DU147" s="33" t="s">
        <v>117</v>
      </c>
      <c r="DV147" s="33" t="s">
        <v>289</v>
      </c>
      <c r="DW147" s="33" t="str">
        <f t="shared" si="16"/>
        <v/>
      </c>
      <c r="DX147" s="33" t="s">
        <v>289</v>
      </c>
      <c r="DY147" s="33" t="s">
        <v>289</v>
      </c>
      <c r="DZ147" s="33" t="s">
        <v>289</v>
      </c>
      <c r="EA147" s="33" t="s">
        <v>289</v>
      </c>
      <c r="EB147" s="33" t="s">
        <v>289</v>
      </c>
      <c r="EC147" s="33" t="s">
        <v>289</v>
      </c>
      <c r="ED147" s="33" t="s">
        <v>289</v>
      </c>
      <c r="EE147" s="33" t="s">
        <v>289</v>
      </c>
      <c r="EF147" s="33" t="s">
        <v>289</v>
      </c>
      <c r="EG147" s="33" t="s">
        <v>289</v>
      </c>
      <c r="EH147" s="33" t="s">
        <v>289</v>
      </c>
      <c r="EI147" s="33" t="s">
        <v>289</v>
      </c>
      <c r="EJ147" s="33" t="s">
        <v>289</v>
      </c>
      <c r="EK147" s="33" t="s">
        <v>2543</v>
      </c>
      <c r="EL147" s="33" t="s">
        <v>2902</v>
      </c>
      <c r="EM147" s="33">
        <v>83</v>
      </c>
    </row>
    <row r="148" spans="1:143" x14ac:dyDescent="0.35">
      <c r="A148" s="33" t="s">
        <v>2960</v>
      </c>
      <c r="B148" s="33" t="s">
        <v>141</v>
      </c>
      <c r="C148" s="33" t="s">
        <v>120</v>
      </c>
      <c r="D148" s="33" t="s">
        <v>144</v>
      </c>
      <c r="E148" s="34" t="s">
        <v>146</v>
      </c>
      <c r="F148" s="34" t="s">
        <v>147</v>
      </c>
      <c r="G148" s="33" t="s">
        <v>2326</v>
      </c>
      <c r="H148" s="33">
        <v>10</v>
      </c>
      <c r="I148" s="33" t="s">
        <v>2327</v>
      </c>
      <c r="J148" s="33">
        <v>0</v>
      </c>
      <c r="K148" s="33">
        <v>1</v>
      </c>
      <c r="L148" s="33" t="s">
        <v>176</v>
      </c>
      <c r="M148" s="33" t="s">
        <v>176</v>
      </c>
      <c r="N148" s="33" t="s">
        <v>176</v>
      </c>
      <c r="O148" s="33" t="s">
        <v>176</v>
      </c>
      <c r="P148" s="33" t="s">
        <v>176</v>
      </c>
      <c r="Q148" s="33" t="s">
        <v>176</v>
      </c>
      <c r="R148" s="33" t="s">
        <v>176</v>
      </c>
      <c r="S148" s="33">
        <v>25</v>
      </c>
      <c r="T148" s="33">
        <v>25</v>
      </c>
      <c r="U148" s="33">
        <v>50</v>
      </c>
      <c r="V148" s="33" t="s">
        <v>176</v>
      </c>
      <c r="W148" s="33">
        <v>50</v>
      </c>
      <c r="X148" s="33">
        <v>100</v>
      </c>
      <c r="Y148" s="33">
        <v>75</v>
      </c>
      <c r="Z148" s="33" t="s">
        <v>176</v>
      </c>
      <c r="AA148" s="33" t="s">
        <v>2328</v>
      </c>
      <c r="AB148" s="33" t="s">
        <v>2350</v>
      </c>
      <c r="AC148" s="33">
        <v>1</v>
      </c>
      <c r="AD148" s="33">
        <v>0</v>
      </c>
      <c r="AE148" s="33">
        <v>0</v>
      </c>
      <c r="AF148" s="33">
        <v>0</v>
      </c>
      <c r="AG148" s="33">
        <v>1</v>
      </c>
      <c r="AH148" s="33">
        <v>0</v>
      </c>
      <c r="AI148" s="33">
        <v>0</v>
      </c>
      <c r="AJ148" s="33">
        <v>0</v>
      </c>
      <c r="AK148" s="33">
        <v>0</v>
      </c>
      <c r="AL148" s="33">
        <v>0</v>
      </c>
      <c r="AM148" s="33" t="s">
        <v>116</v>
      </c>
      <c r="AN148" s="33" t="s">
        <v>2331</v>
      </c>
      <c r="AO148" s="33" t="s">
        <v>289</v>
      </c>
      <c r="AP148" s="33" t="s">
        <v>289</v>
      </c>
      <c r="AQ148" s="33" t="s">
        <v>289</v>
      </c>
      <c r="AR148" s="33" t="s">
        <v>289</v>
      </c>
      <c r="AS148" s="33" t="s">
        <v>289</v>
      </c>
      <c r="AT148" s="33" t="s">
        <v>289</v>
      </c>
      <c r="AU148" s="33" t="s">
        <v>289</v>
      </c>
      <c r="AV148" s="33" t="s">
        <v>289</v>
      </c>
      <c r="AW148" s="33" t="s">
        <v>289</v>
      </c>
      <c r="AX148" s="33" t="s">
        <v>289</v>
      </c>
      <c r="AY148" s="33" t="s">
        <v>289</v>
      </c>
      <c r="AZ148" s="33" t="s">
        <v>289</v>
      </c>
      <c r="BA148" s="33" t="s">
        <v>289</v>
      </c>
      <c r="BB148" s="33" t="s">
        <v>289</v>
      </c>
      <c r="BC148" s="33" t="s">
        <v>289</v>
      </c>
      <c r="BD148" s="33" t="s">
        <v>289</v>
      </c>
      <c r="BE148" s="33" t="s">
        <v>289</v>
      </c>
      <c r="BF148" s="33" t="s">
        <v>289</v>
      </c>
      <c r="BG148" s="33" t="s">
        <v>289</v>
      </c>
      <c r="BH148" s="33" t="s">
        <v>289</v>
      </c>
      <c r="BI148" s="33" t="s">
        <v>289</v>
      </c>
      <c r="BJ148" s="33" t="s">
        <v>289</v>
      </c>
      <c r="BK148" s="33" t="s">
        <v>289</v>
      </c>
      <c r="BL148" s="33" t="s">
        <v>289</v>
      </c>
      <c r="BM148" s="33" t="s">
        <v>289</v>
      </c>
      <c r="BN148" s="33" t="s">
        <v>289</v>
      </c>
      <c r="BO148" s="33" t="s">
        <v>289</v>
      </c>
      <c r="BP148" s="33" t="s">
        <v>289</v>
      </c>
      <c r="BQ148" s="33" t="s">
        <v>289</v>
      </c>
      <c r="BR148" s="33" t="s">
        <v>289</v>
      </c>
      <c r="BS148" s="33" t="s">
        <v>289</v>
      </c>
      <c r="BT148" s="33" t="s">
        <v>289</v>
      </c>
      <c r="BU148" s="33" t="s">
        <v>289</v>
      </c>
      <c r="BV148" s="33" t="s">
        <v>289</v>
      </c>
      <c r="BW148" s="33"/>
      <c r="BX148" s="33"/>
      <c r="BY148" s="33" t="s">
        <v>112</v>
      </c>
      <c r="BZ148" s="33" t="s">
        <v>130</v>
      </c>
      <c r="CA148" s="33">
        <v>0</v>
      </c>
      <c r="CB148" s="33">
        <v>0</v>
      </c>
      <c r="CC148" s="33">
        <v>0</v>
      </c>
      <c r="CD148" s="33">
        <v>0</v>
      </c>
      <c r="CE148" s="33">
        <v>0</v>
      </c>
      <c r="CF148" s="33">
        <v>0</v>
      </c>
      <c r="CG148" s="33">
        <v>0</v>
      </c>
      <c r="CH148" s="33">
        <v>0</v>
      </c>
      <c r="CI148" s="33">
        <v>0</v>
      </c>
      <c r="CJ148" s="33">
        <v>0</v>
      </c>
      <c r="CK148" s="33">
        <v>0</v>
      </c>
      <c r="CL148" s="33">
        <v>0</v>
      </c>
      <c r="CM148" s="33">
        <v>0</v>
      </c>
      <c r="CN148" s="33">
        <v>0</v>
      </c>
      <c r="CO148" s="33">
        <v>1</v>
      </c>
      <c r="CP148" s="33">
        <v>0</v>
      </c>
      <c r="CQ148" s="33" t="s">
        <v>2473</v>
      </c>
      <c r="CR148" s="33" t="s">
        <v>2332</v>
      </c>
      <c r="CS148" s="33">
        <v>1</v>
      </c>
      <c r="CT148" s="33">
        <v>1</v>
      </c>
      <c r="CU148" s="33">
        <v>1</v>
      </c>
      <c r="CV148" s="33">
        <v>1</v>
      </c>
      <c r="CW148" s="33">
        <v>1</v>
      </c>
      <c r="CX148" s="33">
        <v>0</v>
      </c>
      <c r="CY148" s="33">
        <v>1</v>
      </c>
      <c r="CZ148" s="33">
        <v>0</v>
      </c>
      <c r="DA148" s="33" t="s">
        <v>112</v>
      </c>
      <c r="DB148" s="33" t="s">
        <v>120</v>
      </c>
      <c r="DC148" s="33" t="s">
        <v>122</v>
      </c>
      <c r="DD148" s="33" t="str">
        <f>IF(DB148=C148,"Oui","Non")</f>
        <v>Oui</v>
      </c>
      <c r="DE148" s="33" t="str">
        <f>IF(DC148=D148,"Oui","Non")</f>
        <v>Non</v>
      </c>
      <c r="DF148" s="33" t="s">
        <v>112</v>
      </c>
      <c r="DG148" s="33" t="s">
        <v>117</v>
      </c>
      <c r="DH148" s="33" t="s">
        <v>289</v>
      </c>
      <c r="DI148" s="33" t="s">
        <v>289</v>
      </c>
      <c r="DJ148" s="33" t="s">
        <v>289</v>
      </c>
      <c r="DK148" s="33" t="s">
        <v>289</v>
      </c>
      <c r="DL148" s="33" t="s">
        <v>289</v>
      </c>
      <c r="DM148" s="33" t="s">
        <v>289</v>
      </c>
      <c r="DN148" s="33" t="s">
        <v>289</v>
      </c>
      <c r="DO148" s="33" t="s">
        <v>117</v>
      </c>
      <c r="DP148" s="33" t="s">
        <v>117</v>
      </c>
      <c r="DQ148" s="34" t="s">
        <v>117</v>
      </c>
      <c r="DR148" s="33" t="s">
        <v>117</v>
      </c>
      <c r="DS148" s="33" t="s">
        <v>117</v>
      </c>
      <c r="DT148" s="33" t="s">
        <v>289</v>
      </c>
      <c r="DU148" s="33" t="s">
        <v>117</v>
      </c>
      <c r="DV148" s="33" t="s">
        <v>289</v>
      </c>
      <c r="DW148" s="33" t="str">
        <f t="shared" si="16"/>
        <v/>
      </c>
      <c r="DX148" s="33" t="s">
        <v>289</v>
      </c>
      <c r="DY148" s="33" t="s">
        <v>289</v>
      </c>
      <c r="DZ148" s="33" t="s">
        <v>289</v>
      </c>
      <c r="EA148" s="33" t="s">
        <v>289</v>
      </c>
      <c r="EB148" s="33" t="s">
        <v>289</v>
      </c>
      <c r="EC148" s="33" t="s">
        <v>289</v>
      </c>
      <c r="ED148" s="33" t="s">
        <v>289</v>
      </c>
      <c r="EE148" s="33" t="s">
        <v>289</v>
      </c>
      <c r="EF148" s="33" t="s">
        <v>289</v>
      </c>
      <c r="EG148" s="33" t="s">
        <v>289</v>
      </c>
      <c r="EH148" s="33" t="s">
        <v>289</v>
      </c>
      <c r="EI148" s="33" t="s">
        <v>289</v>
      </c>
      <c r="EJ148" s="33" t="s">
        <v>289</v>
      </c>
      <c r="EK148" s="33" t="s">
        <v>2543</v>
      </c>
      <c r="EL148" s="33" t="s">
        <v>2960</v>
      </c>
      <c r="EM148" s="33">
        <v>84</v>
      </c>
    </row>
    <row r="149" spans="1:143" x14ac:dyDescent="0.35">
      <c r="A149" s="33" t="s">
        <v>3092</v>
      </c>
      <c r="B149" s="33" t="s">
        <v>141</v>
      </c>
      <c r="C149" s="33" t="s">
        <v>120</v>
      </c>
      <c r="D149" s="33" t="s">
        <v>144</v>
      </c>
      <c r="E149" s="34" t="s">
        <v>146</v>
      </c>
      <c r="F149" s="34" t="s">
        <v>147</v>
      </c>
      <c r="G149" s="33" t="s">
        <v>2326</v>
      </c>
      <c r="H149" s="33">
        <v>10</v>
      </c>
      <c r="I149" s="33" t="s">
        <v>2327</v>
      </c>
      <c r="J149" s="33">
        <v>1</v>
      </c>
      <c r="K149" s="33">
        <v>0</v>
      </c>
      <c r="L149" s="33">
        <v>75</v>
      </c>
      <c r="M149" s="33">
        <v>115.384615384615</v>
      </c>
      <c r="N149" s="33">
        <v>52.173913043478201</v>
      </c>
      <c r="O149" s="33">
        <v>82.758620689655103</v>
      </c>
      <c r="P149" s="33">
        <v>208.333333333333</v>
      </c>
      <c r="Q149" s="33">
        <v>229.16666670000001</v>
      </c>
      <c r="R149" s="33">
        <v>600</v>
      </c>
      <c r="S149" s="33" t="s">
        <v>176</v>
      </c>
      <c r="T149" s="33" t="s">
        <v>176</v>
      </c>
      <c r="U149" s="33" t="s">
        <v>176</v>
      </c>
      <c r="V149" s="33" t="s">
        <v>176</v>
      </c>
      <c r="W149" s="33" t="s">
        <v>176</v>
      </c>
      <c r="X149" s="33" t="s">
        <v>176</v>
      </c>
      <c r="Y149" s="33" t="s">
        <v>176</v>
      </c>
      <c r="Z149" s="33" t="s">
        <v>176</v>
      </c>
      <c r="AA149" s="33" t="s">
        <v>2328</v>
      </c>
      <c r="AB149" s="33" t="s">
        <v>2329</v>
      </c>
      <c r="AC149" s="33">
        <v>1</v>
      </c>
      <c r="AD149" s="33">
        <v>0</v>
      </c>
      <c r="AE149" s="33">
        <v>0</v>
      </c>
      <c r="AF149" s="33">
        <v>0</v>
      </c>
      <c r="AG149" s="33">
        <v>0</v>
      </c>
      <c r="AH149" s="33">
        <v>0</v>
      </c>
      <c r="AI149" s="33">
        <v>0</v>
      </c>
      <c r="AJ149" s="33">
        <v>0</v>
      </c>
      <c r="AK149" s="33">
        <v>0</v>
      </c>
      <c r="AL149" s="33">
        <v>0</v>
      </c>
      <c r="AM149" s="33" t="s">
        <v>116</v>
      </c>
      <c r="AN149" s="33" t="s">
        <v>2331</v>
      </c>
      <c r="AO149" s="33" t="s">
        <v>117</v>
      </c>
      <c r="AP149" s="33" t="s">
        <v>289</v>
      </c>
      <c r="AQ149" s="33" t="s">
        <v>289</v>
      </c>
      <c r="AR149" s="33" t="s">
        <v>289</v>
      </c>
      <c r="AS149" s="33" t="s">
        <v>289</v>
      </c>
      <c r="AT149" s="33" t="s">
        <v>289</v>
      </c>
      <c r="AU149" s="33" t="s">
        <v>289</v>
      </c>
      <c r="AV149" s="33" t="s">
        <v>289</v>
      </c>
      <c r="AW149" s="33" t="s">
        <v>289</v>
      </c>
      <c r="AX149" s="33" t="s">
        <v>289</v>
      </c>
      <c r="AY149" s="33" t="s">
        <v>289</v>
      </c>
      <c r="AZ149" s="33" t="s">
        <v>289</v>
      </c>
      <c r="BA149" s="33" t="s">
        <v>289</v>
      </c>
      <c r="BB149" s="33" t="s">
        <v>289</v>
      </c>
      <c r="BC149" s="33" t="s">
        <v>289</v>
      </c>
      <c r="BD149" s="33" t="s">
        <v>289</v>
      </c>
      <c r="BE149" s="33" t="s">
        <v>289</v>
      </c>
      <c r="BF149" s="33" t="s">
        <v>289</v>
      </c>
      <c r="BG149" s="33" t="s">
        <v>289</v>
      </c>
      <c r="BH149" s="33" t="s">
        <v>289</v>
      </c>
      <c r="BI149" s="33" t="s">
        <v>289</v>
      </c>
      <c r="BJ149" s="33" t="s">
        <v>289</v>
      </c>
      <c r="BK149" s="33" t="s">
        <v>289</v>
      </c>
      <c r="BL149" s="33" t="s">
        <v>289</v>
      </c>
      <c r="BM149" s="33" t="s">
        <v>289</v>
      </c>
      <c r="BN149" s="33" t="s">
        <v>289</v>
      </c>
      <c r="BO149" s="33" t="s">
        <v>289</v>
      </c>
      <c r="BP149" s="33" t="s">
        <v>289</v>
      </c>
      <c r="BQ149" s="33" t="s">
        <v>289</v>
      </c>
      <c r="BR149" s="33" t="s">
        <v>112</v>
      </c>
      <c r="BS149" s="33" t="s">
        <v>120</v>
      </c>
      <c r="BT149" s="33" t="s">
        <v>122</v>
      </c>
      <c r="BU149" s="33" t="s">
        <v>112</v>
      </c>
      <c r="BV149" s="33" t="s">
        <v>117</v>
      </c>
      <c r="BW149" s="33" t="str">
        <f t="shared" ref="BW149:BX152" si="19">IF(BS149=C149,"Oui","Non")</f>
        <v>Oui</v>
      </c>
      <c r="BX149" s="33" t="str">
        <f t="shared" si="19"/>
        <v>Non</v>
      </c>
      <c r="BY149" s="33" t="s">
        <v>289</v>
      </c>
      <c r="BZ149" s="33" t="s">
        <v>289</v>
      </c>
      <c r="CA149" s="33" t="s">
        <v>289</v>
      </c>
      <c r="CB149" s="33" t="s">
        <v>289</v>
      </c>
      <c r="CC149" s="33" t="s">
        <v>289</v>
      </c>
      <c r="CD149" s="33" t="s">
        <v>289</v>
      </c>
      <c r="CE149" s="33" t="s">
        <v>289</v>
      </c>
      <c r="CF149" s="33" t="s">
        <v>289</v>
      </c>
      <c r="CG149" s="33" t="s">
        <v>289</v>
      </c>
      <c r="CH149" s="33" t="s">
        <v>289</v>
      </c>
      <c r="CI149" s="33" t="s">
        <v>289</v>
      </c>
      <c r="CJ149" s="33" t="s">
        <v>289</v>
      </c>
      <c r="CK149" s="33" t="s">
        <v>289</v>
      </c>
      <c r="CL149" s="33" t="s">
        <v>289</v>
      </c>
      <c r="CM149" s="33" t="s">
        <v>289</v>
      </c>
      <c r="CN149" s="33" t="s">
        <v>289</v>
      </c>
      <c r="CO149" s="33" t="s">
        <v>289</v>
      </c>
      <c r="CP149" s="33" t="s">
        <v>289</v>
      </c>
      <c r="CQ149" s="33" t="s">
        <v>289</v>
      </c>
      <c r="CR149" s="33" t="s">
        <v>289</v>
      </c>
      <c r="CS149" s="33" t="s">
        <v>289</v>
      </c>
      <c r="CT149" s="33" t="s">
        <v>289</v>
      </c>
      <c r="CU149" s="33" t="s">
        <v>289</v>
      </c>
      <c r="CV149" s="33" t="s">
        <v>289</v>
      </c>
      <c r="CW149" s="33" t="s">
        <v>289</v>
      </c>
      <c r="CX149" s="33" t="s">
        <v>289</v>
      </c>
      <c r="CY149" s="33" t="s">
        <v>289</v>
      </c>
      <c r="CZ149" s="33" t="s">
        <v>289</v>
      </c>
      <c r="DA149" s="33" t="s">
        <v>289</v>
      </c>
      <c r="DB149" s="33" t="s">
        <v>289</v>
      </c>
      <c r="DC149" s="33" t="s">
        <v>289</v>
      </c>
      <c r="DD149" s="33"/>
      <c r="DE149" s="33"/>
      <c r="DF149" s="33" t="s">
        <v>289</v>
      </c>
      <c r="DG149" s="33" t="s">
        <v>289</v>
      </c>
      <c r="DH149" s="33" t="s">
        <v>112</v>
      </c>
      <c r="DI149" s="33" t="s">
        <v>112</v>
      </c>
      <c r="DJ149" s="33" t="s">
        <v>112</v>
      </c>
      <c r="DK149" s="33" t="s">
        <v>112</v>
      </c>
      <c r="DL149" s="33" t="s">
        <v>117</v>
      </c>
      <c r="DM149" s="33" t="s">
        <v>117</v>
      </c>
      <c r="DN149" s="33" t="s">
        <v>112</v>
      </c>
      <c r="DO149" s="33" t="s">
        <v>289</v>
      </c>
      <c r="DP149" s="33" t="s">
        <v>289</v>
      </c>
      <c r="DQ149" s="34" t="s">
        <v>289</v>
      </c>
      <c r="DR149" s="33" t="s">
        <v>289</v>
      </c>
      <c r="DS149" s="33" t="s">
        <v>289</v>
      </c>
      <c r="DT149" s="33" t="s">
        <v>289</v>
      </c>
      <c r="DU149" s="33" t="s">
        <v>289</v>
      </c>
      <c r="DV149" s="33" t="s">
        <v>289</v>
      </c>
      <c r="DW149" s="33" t="str">
        <f t="shared" si="16"/>
        <v/>
      </c>
      <c r="DX149" s="33" t="s">
        <v>289</v>
      </c>
      <c r="DY149" s="33" t="s">
        <v>289</v>
      </c>
      <c r="DZ149" s="33" t="s">
        <v>289</v>
      </c>
      <c r="EA149" s="33" t="s">
        <v>289</v>
      </c>
      <c r="EB149" s="33" t="s">
        <v>289</v>
      </c>
      <c r="EC149" s="33" t="s">
        <v>289</v>
      </c>
      <c r="ED149" s="33" t="s">
        <v>289</v>
      </c>
      <c r="EE149" s="33" t="s">
        <v>289</v>
      </c>
      <c r="EF149" s="33" t="s">
        <v>289</v>
      </c>
      <c r="EG149" s="33" t="s">
        <v>289</v>
      </c>
      <c r="EH149" s="33" t="s">
        <v>289</v>
      </c>
      <c r="EI149" s="33" t="s">
        <v>289</v>
      </c>
      <c r="EJ149" s="33" t="s">
        <v>289</v>
      </c>
      <c r="EK149" s="33" t="s">
        <v>289</v>
      </c>
      <c r="EL149" s="33" t="s">
        <v>3092</v>
      </c>
      <c r="EM149" s="33">
        <v>87</v>
      </c>
    </row>
    <row r="150" spans="1:143" x14ac:dyDescent="0.35">
      <c r="A150" s="33" t="s">
        <v>3100</v>
      </c>
      <c r="B150" s="33" t="s">
        <v>141</v>
      </c>
      <c r="C150" s="33" t="s">
        <v>120</v>
      </c>
      <c r="D150" s="33" t="s">
        <v>144</v>
      </c>
      <c r="E150" s="34" t="s">
        <v>146</v>
      </c>
      <c r="F150" s="34" t="s">
        <v>147</v>
      </c>
      <c r="G150" s="33" t="s">
        <v>2326</v>
      </c>
      <c r="H150" s="33">
        <v>10</v>
      </c>
      <c r="I150" s="33" t="s">
        <v>2327</v>
      </c>
      <c r="J150" s="33">
        <v>1</v>
      </c>
      <c r="K150" s="33">
        <v>0</v>
      </c>
      <c r="L150" s="33">
        <v>75</v>
      </c>
      <c r="M150" s="33">
        <v>96.153846153846104</v>
      </c>
      <c r="N150" s="33">
        <v>65.2173913043478</v>
      </c>
      <c r="O150" s="33">
        <v>82.758620689655103</v>
      </c>
      <c r="P150" s="33">
        <v>208.333333333333</v>
      </c>
      <c r="Q150" s="33">
        <v>300</v>
      </c>
      <c r="R150" s="33">
        <v>500</v>
      </c>
      <c r="S150" s="33" t="s">
        <v>176</v>
      </c>
      <c r="T150" s="33" t="s">
        <v>176</v>
      </c>
      <c r="U150" s="33" t="s">
        <v>176</v>
      </c>
      <c r="V150" s="33" t="s">
        <v>176</v>
      </c>
      <c r="W150" s="33" t="s">
        <v>176</v>
      </c>
      <c r="X150" s="33" t="s">
        <v>176</v>
      </c>
      <c r="Y150" s="33" t="s">
        <v>176</v>
      </c>
      <c r="Z150" s="33" t="s">
        <v>176</v>
      </c>
      <c r="AA150" s="33" t="s">
        <v>2328</v>
      </c>
      <c r="AB150" s="33" t="s">
        <v>2350</v>
      </c>
      <c r="AC150" s="33">
        <v>1</v>
      </c>
      <c r="AD150" s="33">
        <v>0</v>
      </c>
      <c r="AE150" s="33">
        <v>0</v>
      </c>
      <c r="AF150" s="33">
        <v>0</v>
      </c>
      <c r="AG150" s="33">
        <v>0</v>
      </c>
      <c r="AH150" s="33">
        <v>0</v>
      </c>
      <c r="AI150" s="33">
        <v>0</v>
      </c>
      <c r="AJ150" s="33">
        <v>0</v>
      </c>
      <c r="AK150" s="33">
        <v>0</v>
      </c>
      <c r="AL150" s="33">
        <v>0</v>
      </c>
      <c r="AM150" s="33" t="s">
        <v>135</v>
      </c>
      <c r="AN150" s="33" t="s">
        <v>2331</v>
      </c>
      <c r="AO150" s="33" t="s">
        <v>117</v>
      </c>
      <c r="AP150" s="33" t="s">
        <v>289</v>
      </c>
      <c r="AQ150" s="33" t="s">
        <v>289</v>
      </c>
      <c r="AR150" s="33" t="s">
        <v>289</v>
      </c>
      <c r="AS150" s="33" t="s">
        <v>289</v>
      </c>
      <c r="AT150" s="33" t="s">
        <v>289</v>
      </c>
      <c r="AU150" s="33" t="s">
        <v>289</v>
      </c>
      <c r="AV150" s="33" t="s">
        <v>289</v>
      </c>
      <c r="AW150" s="33" t="s">
        <v>289</v>
      </c>
      <c r="AX150" s="33" t="s">
        <v>289</v>
      </c>
      <c r="AY150" s="33" t="s">
        <v>289</v>
      </c>
      <c r="AZ150" s="33" t="s">
        <v>289</v>
      </c>
      <c r="BA150" s="33" t="s">
        <v>289</v>
      </c>
      <c r="BB150" s="33" t="s">
        <v>289</v>
      </c>
      <c r="BC150" s="33" t="s">
        <v>289</v>
      </c>
      <c r="BD150" s="33" t="s">
        <v>289</v>
      </c>
      <c r="BE150" s="33" t="s">
        <v>289</v>
      </c>
      <c r="BF150" s="33" t="s">
        <v>289</v>
      </c>
      <c r="BG150" s="33" t="s">
        <v>289</v>
      </c>
      <c r="BH150" s="33" t="s">
        <v>289</v>
      </c>
      <c r="BI150" s="33" t="s">
        <v>289</v>
      </c>
      <c r="BJ150" s="33" t="s">
        <v>289</v>
      </c>
      <c r="BK150" s="33" t="s">
        <v>289</v>
      </c>
      <c r="BL150" s="33" t="s">
        <v>289</v>
      </c>
      <c r="BM150" s="33" t="s">
        <v>289</v>
      </c>
      <c r="BN150" s="33" t="s">
        <v>289</v>
      </c>
      <c r="BO150" s="33" t="s">
        <v>289</v>
      </c>
      <c r="BP150" s="33" t="s">
        <v>289</v>
      </c>
      <c r="BQ150" s="33" t="s">
        <v>289</v>
      </c>
      <c r="BR150" s="33" t="s">
        <v>112</v>
      </c>
      <c r="BS150" s="33" t="s">
        <v>120</v>
      </c>
      <c r="BT150" s="33" t="s">
        <v>122</v>
      </c>
      <c r="BU150" s="33" t="s">
        <v>117</v>
      </c>
      <c r="BV150" s="33" t="s">
        <v>117</v>
      </c>
      <c r="BW150" s="33" t="str">
        <f t="shared" si="19"/>
        <v>Oui</v>
      </c>
      <c r="BX150" s="33" t="str">
        <f t="shared" si="19"/>
        <v>Non</v>
      </c>
      <c r="BY150" s="33" t="s">
        <v>289</v>
      </c>
      <c r="BZ150" s="33" t="s">
        <v>289</v>
      </c>
      <c r="CA150" s="33" t="s">
        <v>289</v>
      </c>
      <c r="CB150" s="33" t="s">
        <v>289</v>
      </c>
      <c r="CC150" s="33" t="s">
        <v>289</v>
      </c>
      <c r="CD150" s="33" t="s">
        <v>289</v>
      </c>
      <c r="CE150" s="33" t="s">
        <v>289</v>
      </c>
      <c r="CF150" s="33" t="s">
        <v>289</v>
      </c>
      <c r="CG150" s="33" t="s">
        <v>289</v>
      </c>
      <c r="CH150" s="33" t="s">
        <v>289</v>
      </c>
      <c r="CI150" s="33" t="s">
        <v>289</v>
      </c>
      <c r="CJ150" s="33" t="s">
        <v>289</v>
      </c>
      <c r="CK150" s="33" t="s">
        <v>289</v>
      </c>
      <c r="CL150" s="33" t="s">
        <v>289</v>
      </c>
      <c r="CM150" s="33" t="s">
        <v>289</v>
      </c>
      <c r="CN150" s="33" t="s">
        <v>289</v>
      </c>
      <c r="CO150" s="33" t="s">
        <v>289</v>
      </c>
      <c r="CP150" s="33" t="s">
        <v>289</v>
      </c>
      <c r="CQ150" s="33" t="s">
        <v>289</v>
      </c>
      <c r="CR150" s="33" t="s">
        <v>289</v>
      </c>
      <c r="CS150" s="33" t="s">
        <v>289</v>
      </c>
      <c r="CT150" s="33" t="s">
        <v>289</v>
      </c>
      <c r="CU150" s="33" t="s">
        <v>289</v>
      </c>
      <c r="CV150" s="33" t="s">
        <v>289</v>
      </c>
      <c r="CW150" s="33" t="s">
        <v>289</v>
      </c>
      <c r="CX150" s="33" t="s">
        <v>289</v>
      </c>
      <c r="CY150" s="33" t="s">
        <v>289</v>
      </c>
      <c r="CZ150" s="33" t="s">
        <v>289</v>
      </c>
      <c r="DA150" s="33" t="s">
        <v>289</v>
      </c>
      <c r="DB150" s="33" t="s">
        <v>289</v>
      </c>
      <c r="DC150" s="33" t="s">
        <v>289</v>
      </c>
      <c r="DD150" s="33"/>
      <c r="DE150" s="33"/>
      <c r="DF150" s="33" t="s">
        <v>289</v>
      </c>
      <c r="DG150" s="33" t="s">
        <v>289</v>
      </c>
      <c r="DH150" s="33" t="s">
        <v>112</v>
      </c>
      <c r="DI150" s="33" t="s">
        <v>112</v>
      </c>
      <c r="DJ150" s="33" t="s">
        <v>112</v>
      </c>
      <c r="DK150" s="33" t="s">
        <v>112</v>
      </c>
      <c r="DL150" s="33" t="s">
        <v>117</v>
      </c>
      <c r="DM150" s="33" t="s">
        <v>117</v>
      </c>
      <c r="DN150" s="33" t="s">
        <v>112</v>
      </c>
      <c r="DO150" s="33" t="s">
        <v>289</v>
      </c>
      <c r="DP150" s="33" t="s">
        <v>289</v>
      </c>
      <c r="DQ150" s="34" t="s">
        <v>289</v>
      </c>
      <c r="DR150" s="33" t="s">
        <v>289</v>
      </c>
      <c r="DS150" s="33" t="s">
        <v>289</v>
      </c>
      <c r="DT150" s="33" t="s">
        <v>289</v>
      </c>
      <c r="DU150" s="33" t="s">
        <v>289</v>
      </c>
      <c r="DV150" s="33" t="s">
        <v>289</v>
      </c>
      <c r="DW150" s="33" t="str">
        <f t="shared" si="16"/>
        <v/>
      </c>
      <c r="DX150" s="33" t="s">
        <v>289</v>
      </c>
      <c r="DY150" s="33" t="s">
        <v>289</v>
      </c>
      <c r="DZ150" s="33" t="s">
        <v>289</v>
      </c>
      <c r="EA150" s="33" t="s">
        <v>289</v>
      </c>
      <c r="EB150" s="33" t="s">
        <v>289</v>
      </c>
      <c r="EC150" s="33" t="s">
        <v>289</v>
      </c>
      <c r="ED150" s="33" t="s">
        <v>289</v>
      </c>
      <c r="EE150" s="33" t="s">
        <v>289</v>
      </c>
      <c r="EF150" s="33" t="s">
        <v>289</v>
      </c>
      <c r="EG150" s="33" t="s">
        <v>289</v>
      </c>
      <c r="EH150" s="33" t="s">
        <v>289</v>
      </c>
      <c r="EI150" s="33" t="s">
        <v>289</v>
      </c>
      <c r="EJ150" s="33" t="s">
        <v>289</v>
      </c>
      <c r="EK150" s="33" t="s">
        <v>289</v>
      </c>
      <c r="EL150" s="33" t="s">
        <v>3100</v>
      </c>
      <c r="EM150" s="33">
        <v>90</v>
      </c>
    </row>
    <row r="151" spans="1:143" x14ac:dyDescent="0.35">
      <c r="A151" s="33" t="s">
        <v>3109</v>
      </c>
      <c r="B151" s="33" t="s">
        <v>141</v>
      </c>
      <c r="C151" s="33" t="s">
        <v>120</v>
      </c>
      <c r="D151" s="33" t="s">
        <v>144</v>
      </c>
      <c r="E151" s="34" t="s">
        <v>146</v>
      </c>
      <c r="F151" s="34" t="s">
        <v>147</v>
      </c>
      <c r="G151" s="33" t="s">
        <v>2326</v>
      </c>
      <c r="H151" s="33">
        <v>10</v>
      </c>
      <c r="I151" s="33" t="s">
        <v>2327</v>
      </c>
      <c r="J151" s="33">
        <v>1</v>
      </c>
      <c r="K151" s="33">
        <v>0</v>
      </c>
      <c r="L151" s="33">
        <v>75</v>
      </c>
      <c r="M151" s="33">
        <v>96.153846153846104</v>
      </c>
      <c r="N151" s="33">
        <v>52.173913043478201</v>
      </c>
      <c r="O151" s="33">
        <v>77.586206896551701</v>
      </c>
      <c r="P151" s="33">
        <v>208.333333333333</v>
      </c>
      <c r="Q151" s="33">
        <v>291.66666670000001</v>
      </c>
      <c r="R151" s="33">
        <v>500</v>
      </c>
      <c r="S151" s="33" t="s">
        <v>176</v>
      </c>
      <c r="T151" s="33" t="s">
        <v>176</v>
      </c>
      <c r="U151" s="33" t="s">
        <v>176</v>
      </c>
      <c r="V151" s="33" t="s">
        <v>176</v>
      </c>
      <c r="W151" s="33" t="s">
        <v>176</v>
      </c>
      <c r="X151" s="33" t="s">
        <v>176</v>
      </c>
      <c r="Y151" s="33" t="s">
        <v>176</v>
      </c>
      <c r="Z151" s="33" t="s">
        <v>176</v>
      </c>
      <c r="AA151" s="33" t="s">
        <v>2340</v>
      </c>
      <c r="AB151" s="33" t="s">
        <v>2329</v>
      </c>
      <c r="AC151" s="33">
        <v>1</v>
      </c>
      <c r="AD151" s="33">
        <v>0</v>
      </c>
      <c r="AE151" s="33">
        <v>0</v>
      </c>
      <c r="AF151" s="33">
        <v>0</v>
      </c>
      <c r="AG151" s="33">
        <v>0</v>
      </c>
      <c r="AH151" s="33">
        <v>0</v>
      </c>
      <c r="AI151" s="33">
        <v>0</v>
      </c>
      <c r="AJ151" s="33">
        <v>0</v>
      </c>
      <c r="AK151" s="33">
        <v>0</v>
      </c>
      <c r="AL151" s="33">
        <v>0</v>
      </c>
      <c r="AM151" s="33" t="s">
        <v>116</v>
      </c>
      <c r="AN151" s="33" t="s">
        <v>2342</v>
      </c>
      <c r="AO151" s="33" t="s">
        <v>117</v>
      </c>
      <c r="AP151" s="33" t="s">
        <v>289</v>
      </c>
      <c r="AQ151" s="33" t="s">
        <v>289</v>
      </c>
      <c r="AR151" s="33" t="s">
        <v>289</v>
      </c>
      <c r="AS151" s="33" t="s">
        <v>289</v>
      </c>
      <c r="AT151" s="33" t="s">
        <v>289</v>
      </c>
      <c r="AU151" s="33" t="s">
        <v>289</v>
      </c>
      <c r="AV151" s="33" t="s">
        <v>289</v>
      </c>
      <c r="AW151" s="33" t="s">
        <v>289</v>
      </c>
      <c r="AX151" s="33" t="s">
        <v>289</v>
      </c>
      <c r="AY151" s="33" t="s">
        <v>289</v>
      </c>
      <c r="AZ151" s="33" t="s">
        <v>289</v>
      </c>
      <c r="BA151" s="33" t="s">
        <v>289</v>
      </c>
      <c r="BB151" s="33" t="s">
        <v>289</v>
      </c>
      <c r="BC151" s="33" t="s">
        <v>289</v>
      </c>
      <c r="BD151" s="33" t="s">
        <v>289</v>
      </c>
      <c r="BE151" s="33" t="s">
        <v>289</v>
      </c>
      <c r="BF151" s="33" t="s">
        <v>289</v>
      </c>
      <c r="BG151" s="33" t="s">
        <v>289</v>
      </c>
      <c r="BH151" s="33" t="s">
        <v>289</v>
      </c>
      <c r="BI151" s="33" t="s">
        <v>289</v>
      </c>
      <c r="BJ151" s="33" t="s">
        <v>289</v>
      </c>
      <c r="BK151" s="33" t="s">
        <v>289</v>
      </c>
      <c r="BL151" s="33" t="s">
        <v>289</v>
      </c>
      <c r="BM151" s="33" t="s">
        <v>289</v>
      </c>
      <c r="BN151" s="33" t="s">
        <v>289</v>
      </c>
      <c r="BO151" s="33" t="s">
        <v>289</v>
      </c>
      <c r="BP151" s="33" t="s">
        <v>289</v>
      </c>
      <c r="BQ151" s="33" t="s">
        <v>289</v>
      </c>
      <c r="BR151" s="33" t="s">
        <v>112</v>
      </c>
      <c r="BS151" s="33" t="s">
        <v>120</v>
      </c>
      <c r="BT151" s="33" t="s">
        <v>122</v>
      </c>
      <c r="BU151" s="33" t="s">
        <v>112</v>
      </c>
      <c r="BV151" s="33" t="s">
        <v>117</v>
      </c>
      <c r="BW151" s="33" t="str">
        <f t="shared" si="19"/>
        <v>Oui</v>
      </c>
      <c r="BX151" s="33" t="str">
        <f t="shared" si="19"/>
        <v>Non</v>
      </c>
      <c r="BY151" s="33" t="s">
        <v>289</v>
      </c>
      <c r="BZ151" s="33" t="s">
        <v>289</v>
      </c>
      <c r="CA151" s="33" t="s">
        <v>289</v>
      </c>
      <c r="CB151" s="33" t="s">
        <v>289</v>
      </c>
      <c r="CC151" s="33" t="s">
        <v>289</v>
      </c>
      <c r="CD151" s="33" t="s">
        <v>289</v>
      </c>
      <c r="CE151" s="33" t="s">
        <v>289</v>
      </c>
      <c r="CF151" s="33" t="s">
        <v>289</v>
      </c>
      <c r="CG151" s="33" t="s">
        <v>289</v>
      </c>
      <c r="CH151" s="33" t="s">
        <v>289</v>
      </c>
      <c r="CI151" s="33" t="s">
        <v>289</v>
      </c>
      <c r="CJ151" s="33" t="s">
        <v>289</v>
      </c>
      <c r="CK151" s="33" t="s">
        <v>289</v>
      </c>
      <c r="CL151" s="33" t="s">
        <v>289</v>
      </c>
      <c r="CM151" s="33" t="s">
        <v>289</v>
      </c>
      <c r="CN151" s="33" t="s">
        <v>289</v>
      </c>
      <c r="CO151" s="33" t="s">
        <v>289</v>
      </c>
      <c r="CP151" s="33" t="s">
        <v>289</v>
      </c>
      <c r="CQ151" s="33" t="s">
        <v>289</v>
      </c>
      <c r="CR151" s="33" t="s">
        <v>289</v>
      </c>
      <c r="CS151" s="33" t="s">
        <v>289</v>
      </c>
      <c r="CT151" s="33" t="s">
        <v>289</v>
      </c>
      <c r="CU151" s="33" t="s">
        <v>289</v>
      </c>
      <c r="CV151" s="33" t="s">
        <v>289</v>
      </c>
      <c r="CW151" s="33" t="s">
        <v>289</v>
      </c>
      <c r="CX151" s="33" t="s">
        <v>289</v>
      </c>
      <c r="CY151" s="33" t="s">
        <v>289</v>
      </c>
      <c r="CZ151" s="33" t="s">
        <v>289</v>
      </c>
      <c r="DA151" s="33" t="s">
        <v>289</v>
      </c>
      <c r="DB151" s="33" t="s">
        <v>289</v>
      </c>
      <c r="DC151" s="33" t="s">
        <v>289</v>
      </c>
      <c r="DD151" s="33"/>
      <c r="DE151" s="33"/>
      <c r="DF151" s="33" t="s">
        <v>289</v>
      </c>
      <c r="DG151" s="33" t="s">
        <v>289</v>
      </c>
      <c r="DH151" s="33" t="s">
        <v>112</v>
      </c>
      <c r="DI151" s="33" t="s">
        <v>112</v>
      </c>
      <c r="DJ151" s="33" t="s">
        <v>112</v>
      </c>
      <c r="DK151" s="33" t="s">
        <v>112</v>
      </c>
      <c r="DL151" s="33" t="s">
        <v>117</v>
      </c>
      <c r="DM151" s="33" t="s">
        <v>117</v>
      </c>
      <c r="DN151" s="33" t="s">
        <v>112</v>
      </c>
      <c r="DO151" s="33" t="s">
        <v>289</v>
      </c>
      <c r="DP151" s="33" t="s">
        <v>289</v>
      </c>
      <c r="DQ151" s="34" t="s">
        <v>289</v>
      </c>
      <c r="DR151" s="33" t="s">
        <v>289</v>
      </c>
      <c r="DS151" s="33" t="s">
        <v>289</v>
      </c>
      <c r="DT151" s="33" t="s">
        <v>289</v>
      </c>
      <c r="DU151" s="33" t="s">
        <v>289</v>
      </c>
      <c r="DV151" s="33" t="s">
        <v>289</v>
      </c>
      <c r="DW151" s="33" t="str">
        <f t="shared" si="16"/>
        <v/>
      </c>
      <c r="DX151" s="33" t="s">
        <v>289</v>
      </c>
      <c r="DY151" s="33" t="s">
        <v>289</v>
      </c>
      <c r="DZ151" s="33" t="s">
        <v>289</v>
      </c>
      <c r="EA151" s="33" t="s">
        <v>289</v>
      </c>
      <c r="EB151" s="33" t="s">
        <v>289</v>
      </c>
      <c r="EC151" s="33" t="s">
        <v>289</v>
      </c>
      <c r="ED151" s="33" t="s">
        <v>289</v>
      </c>
      <c r="EE151" s="33" t="s">
        <v>289</v>
      </c>
      <c r="EF151" s="33" t="s">
        <v>289</v>
      </c>
      <c r="EG151" s="33" t="s">
        <v>289</v>
      </c>
      <c r="EH151" s="33" t="s">
        <v>289</v>
      </c>
      <c r="EI151" s="33" t="s">
        <v>289</v>
      </c>
      <c r="EJ151" s="33" t="s">
        <v>289</v>
      </c>
      <c r="EK151" s="33" t="s">
        <v>289</v>
      </c>
      <c r="EL151" s="33" t="s">
        <v>3109</v>
      </c>
      <c r="EM151" s="33">
        <v>89</v>
      </c>
    </row>
    <row r="152" spans="1:143" x14ac:dyDescent="0.35">
      <c r="A152" s="33" t="s">
        <v>3114</v>
      </c>
      <c r="B152" s="33" t="s">
        <v>141</v>
      </c>
      <c r="C152" s="33" t="s">
        <v>120</v>
      </c>
      <c r="D152" s="33" t="s">
        <v>144</v>
      </c>
      <c r="E152" s="34" t="s">
        <v>146</v>
      </c>
      <c r="F152" s="34" t="s">
        <v>147</v>
      </c>
      <c r="G152" s="33" t="s">
        <v>2326</v>
      </c>
      <c r="H152" s="33">
        <v>10</v>
      </c>
      <c r="I152" s="33" t="s">
        <v>2327</v>
      </c>
      <c r="J152" s="33">
        <v>1</v>
      </c>
      <c r="K152" s="33">
        <v>0</v>
      </c>
      <c r="L152" s="33">
        <v>75</v>
      </c>
      <c r="M152" s="33">
        <v>115.384615384615</v>
      </c>
      <c r="N152" s="33">
        <v>52.173913043478201</v>
      </c>
      <c r="O152" s="33">
        <v>82.758620689655103</v>
      </c>
      <c r="P152" s="33" t="s">
        <v>176</v>
      </c>
      <c r="Q152" s="33" t="s">
        <v>176</v>
      </c>
      <c r="R152" s="33">
        <v>600</v>
      </c>
      <c r="S152" s="33" t="s">
        <v>176</v>
      </c>
      <c r="T152" s="33" t="s">
        <v>176</v>
      </c>
      <c r="U152" s="33" t="s">
        <v>176</v>
      </c>
      <c r="V152" s="33" t="s">
        <v>176</v>
      </c>
      <c r="W152" s="33" t="s">
        <v>176</v>
      </c>
      <c r="X152" s="33" t="s">
        <v>176</v>
      </c>
      <c r="Y152" s="33" t="s">
        <v>176</v>
      </c>
      <c r="Z152" s="33" t="s">
        <v>176</v>
      </c>
      <c r="AA152" s="33" t="s">
        <v>2328</v>
      </c>
      <c r="AB152" s="33" t="s">
        <v>2350</v>
      </c>
      <c r="AC152" s="33">
        <v>1</v>
      </c>
      <c r="AD152" s="33">
        <v>0</v>
      </c>
      <c r="AE152" s="33">
        <v>0</v>
      </c>
      <c r="AF152" s="33">
        <v>0</v>
      </c>
      <c r="AG152" s="33">
        <v>0</v>
      </c>
      <c r="AH152" s="33">
        <v>0</v>
      </c>
      <c r="AI152" s="33">
        <v>0</v>
      </c>
      <c r="AJ152" s="33">
        <v>0</v>
      </c>
      <c r="AK152" s="33">
        <v>0</v>
      </c>
      <c r="AL152" s="33">
        <v>0</v>
      </c>
      <c r="AM152" s="33" t="s">
        <v>116</v>
      </c>
      <c r="AN152" s="33" t="s">
        <v>2342</v>
      </c>
      <c r="AO152" s="33" t="s">
        <v>117</v>
      </c>
      <c r="AP152" s="33" t="s">
        <v>289</v>
      </c>
      <c r="AQ152" s="33" t="s">
        <v>289</v>
      </c>
      <c r="AR152" s="33" t="s">
        <v>289</v>
      </c>
      <c r="AS152" s="33" t="s">
        <v>289</v>
      </c>
      <c r="AT152" s="33" t="s">
        <v>289</v>
      </c>
      <c r="AU152" s="33" t="s">
        <v>289</v>
      </c>
      <c r="AV152" s="33" t="s">
        <v>289</v>
      </c>
      <c r="AW152" s="33" t="s">
        <v>289</v>
      </c>
      <c r="AX152" s="33" t="s">
        <v>289</v>
      </c>
      <c r="AY152" s="33" t="s">
        <v>289</v>
      </c>
      <c r="AZ152" s="33" t="s">
        <v>289</v>
      </c>
      <c r="BA152" s="33" t="s">
        <v>289</v>
      </c>
      <c r="BB152" s="33" t="s">
        <v>289</v>
      </c>
      <c r="BC152" s="33" t="s">
        <v>289</v>
      </c>
      <c r="BD152" s="33" t="s">
        <v>289</v>
      </c>
      <c r="BE152" s="33" t="s">
        <v>289</v>
      </c>
      <c r="BF152" s="33" t="s">
        <v>289</v>
      </c>
      <c r="BG152" s="33" t="s">
        <v>289</v>
      </c>
      <c r="BH152" s="33" t="s">
        <v>289</v>
      </c>
      <c r="BI152" s="33" t="s">
        <v>289</v>
      </c>
      <c r="BJ152" s="33" t="s">
        <v>289</v>
      </c>
      <c r="BK152" s="33" t="s">
        <v>289</v>
      </c>
      <c r="BL152" s="33" t="s">
        <v>289</v>
      </c>
      <c r="BM152" s="33" t="s">
        <v>289</v>
      </c>
      <c r="BN152" s="33" t="s">
        <v>289</v>
      </c>
      <c r="BO152" s="33" t="s">
        <v>289</v>
      </c>
      <c r="BP152" s="33" t="s">
        <v>289</v>
      </c>
      <c r="BQ152" s="33" t="s">
        <v>289</v>
      </c>
      <c r="BR152" s="33" t="s">
        <v>112</v>
      </c>
      <c r="BS152" s="33" t="s">
        <v>120</v>
      </c>
      <c r="BT152" s="33" t="s">
        <v>122</v>
      </c>
      <c r="BU152" s="33" t="s">
        <v>112</v>
      </c>
      <c r="BV152" s="33" t="s">
        <v>117</v>
      </c>
      <c r="BW152" s="33" t="str">
        <f t="shared" si="19"/>
        <v>Oui</v>
      </c>
      <c r="BX152" s="33" t="str">
        <f t="shared" si="19"/>
        <v>Non</v>
      </c>
      <c r="BY152" s="33" t="s">
        <v>289</v>
      </c>
      <c r="BZ152" s="33" t="s">
        <v>289</v>
      </c>
      <c r="CA152" s="33" t="s">
        <v>289</v>
      </c>
      <c r="CB152" s="33" t="s">
        <v>289</v>
      </c>
      <c r="CC152" s="33" t="s">
        <v>289</v>
      </c>
      <c r="CD152" s="33" t="s">
        <v>289</v>
      </c>
      <c r="CE152" s="33" t="s">
        <v>289</v>
      </c>
      <c r="CF152" s="33" t="s">
        <v>289</v>
      </c>
      <c r="CG152" s="33" t="s">
        <v>289</v>
      </c>
      <c r="CH152" s="33" t="s">
        <v>289</v>
      </c>
      <c r="CI152" s="33" t="s">
        <v>289</v>
      </c>
      <c r="CJ152" s="33" t="s">
        <v>289</v>
      </c>
      <c r="CK152" s="33" t="s">
        <v>289</v>
      </c>
      <c r="CL152" s="33" t="s">
        <v>289</v>
      </c>
      <c r="CM152" s="33" t="s">
        <v>289</v>
      </c>
      <c r="CN152" s="33" t="s">
        <v>289</v>
      </c>
      <c r="CO152" s="33" t="s">
        <v>289</v>
      </c>
      <c r="CP152" s="33" t="s">
        <v>289</v>
      </c>
      <c r="CQ152" s="33" t="s">
        <v>289</v>
      </c>
      <c r="CR152" s="33" t="s">
        <v>289</v>
      </c>
      <c r="CS152" s="33" t="s">
        <v>289</v>
      </c>
      <c r="CT152" s="33" t="s">
        <v>289</v>
      </c>
      <c r="CU152" s="33" t="s">
        <v>289</v>
      </c>
      <c r="CV152" s="33" t="s">
        <v>289</v>
      </c>
      <c r="CW152" s="33" t="s">
        <v>289</v>
      </c>
      <c r="CX152" s="33" t="s">
        <v>289</v>
      </c>
      <c r="CY152" s="33" t="s">
        <v>289</v>
      </c>
      <c r="CZ152" s="33" t="s">
        <v>289</v>
      </c>
      <c r="DA152" s="33" t="s">
        <v>289</v>
      </c>
      <c r="DB152" s="33" t="s">
        <v>289</v>
      </c>
      <c r="DC152" s="33" t="s">
        <v>289</v>
      </c>
      <c r="DD152" s="33"/>
      <c r="DE152" s="33"/>
      <c r="DF152" s="33" t="s">
        <v>289</v>
      </c>
      <c r="DG152" s="33" t="s">
        <v>289</v>
      </c>
      <c r="DH152" s="33" t="s">
        <v>112</v>
      </c>
      <c r="DI152" s="33" t="s">
        <v>112</v>
      </c>
      <c r="DJ152" s="33" t="s">
        <v>112</v>
      </c>
      <c r="DK152" s="33" t="s">
        <v>112</v>
      </c>
      <c r="DL152" s="33" t="s">
        <v>289</v>
      </c>
      <c r="DM152" s="33" t="s">
        <v>289</v>
      </c>
      <c r="DN152" s="33" t="s">
        <v>112</v>
      </c>
      <c r="DO152" s="33" t="s">
        <v>289</v>
      </c>
      <c r="DP152" s="33" t="s">
        <v>289</v>
      </c>
      <c r="DQ152" s="34" t="s">
        <v>289</v>
      </c>
      <c r="DR152" s="33" t="s">
        <v>289</v>
      </c>
      <c r="DS152" s="33" t="s">
        <v>289</v>
      </c>
      <c r="DT152" s="33" t="s">
        <v>289</v>
      </c>
      <c r="DU152" s="33" t="s">
        <v>289</v>
      </c>
      <c r="DV152" s="33" t="s">
        <v>289</v>
      </c>
      <c r="DW152" s="33" t="str">
        <f t="shared" si="16"/>
        <v/>
      </c>
      <c r="DX152" s="33" t="s">
        <v>289</v>
      </c>
      <c r="DY152" s="33" t="s">
        <v>289</v>
      </c>
      <c r="DZ152" s="33" t="s">
        <v>289</v>
      </c>
      <c r="EA152" s="33" t="s">
        <v>289</v>
      </c>
      <c r="EB152" s="33" t="s">
        <v>289</v>
      </c>
      <c r="EC152" s="33" t="s">
        <v>289</v>
      </c>
      <c r="ED152" s="33" t="s">
        <v>289</v>
      </c>
      <c r="EE152" s="33" t="s">
        <v>289</v>
      </c>
      <c r="EF152" s="33" t="s">
        <v>289</v>
      </c>
      <c r="EG152" s="33" t="s">
        <v>289</v>
      </c>
      <c r="EH152" s="33" t="s">
        <v>289</v>
      </c>
      <c r="EI152" s="33" t="s">
        <v>289</v>
      </c>
      <c r="EJ152" s="33" t="s">
        <v>289</v>
      </c>
      <c r="EK152" s="33" t="s">
        <v>289</v>
      </c>
      <c r="EL152" s="33" t="s">
        <v>3114</v>
      </c>
      <c r="EM152" s="33">
        <v>85</v>
      </c>
    </row>
    <row r="153" spans="1:143" x14ac:dyDescent="0.35">
      <c r="K153" s="134"/>
      <c r="Q153" s="135"/>
      <c r="AK153" s="136"/>
      <c r="AL153" s="134"/>
      <c r="AM153" s="135"/>
      <c r="AS153" s="134"/>
      <c r="AT153" s="135"/>
      <c r="BH153" s="135"/>
      <c r="BM153" s="134"/>
      <c r="CI153" s="134"/>
      <c r="CN153" s="134"/>
      <c r="CX153" s="135"/>
      <c r="DH153" s="135"/>
      <c r="DI153" s="134"/>
      <c r="DV153" s="134"/>
      <c r="DW153" s="134"/>
    </row>
    <row r="154" spans="1:143" x14ac:dyDescent="0.35">
      <c r="K154" s="134"/>
      <c r="L154" s="134"/>
      <c r="M154" s="134"/>
      <c r="N154" s="134"/>
      <c r="O154" s="134"/>
      <c r="Q154" s="135"/>
      <c r="AC154" s="134"/>
      <c r="AD154" s="135"/>
      <c r="AK154" s="136"/>
      <c r="AL154" s="134"/>
      <c r="AM154" s="135"/>
      <c r="AO154" s="134"/>
      <c r="AP154" s="135"/>
      <c r="AT154" s="135"/>
      <c r="BG154" s="134"/>
      <c r="BH154" s="135"/>
      <c r="BM154" s="134"/>
      <c r="CS154" s="134"/>
      <c r="CX154" s="135"/>
      <c r="DH154" s="135"/>
      <c r="DI154" s="134"/>
      <c r="DN154" s="134"/>
    </row>
    <row r="155" spans="1:143" x14ac:dyDescent="0.35">
      <c r="Z155" s="139"/>
    </row>
    <row r="156" spans="1:143" x14ac:dyDescent="0.35">
      <c r="Z156" s="139"/>
    </row>
    <row r="157" spans="1:143" x14ac:dyDescent="0.35">
      <c r="Z157" s="139">
        <f>AVERAGE(Z37:Z132)</f>
        <v>26.710526315789473</v>
      </c>
    </row>
    <row r="158" spans="1:143" x14ac:dyDescent="0.35">
      <c r="Z158" s="139"/>
    </row>
  </sheetData>
  <autoFilter ref="A1:EM152">
    <sortState ref="A2:EK152">
      <sortCondition ref="D2:D152"/>
      <sortCondition ref="G2:G152"/>
    </sortState>
  </autoFilter>
  <sortState columnSort="1" ref="A1:JG154">
    <sortCondition sortBy="cellColor" ref="A1:JG1" dxfId="869"/>
    <sortCondition sortBy="cellColor" ref="A1:JG1" dxfId="868"/>
    <sortCondition sortBy="cellColor" ref="A1:JG1" dxfId="867"/>
    <sortCondition sortBy="cellColor" ref="A1:JG1" dxfId="866"/>
    <sortCondition sortBy="cellColor" ref="A1:JG1" dxfId="865"/>
    <sortCondition sortBy="cellColor" ref="A1:JG1" dxfId="864"/>
    <sortCondition sortBy="cellColor" ref="A1:JG1" dxfId="863"/>
    <sortCondition sortBy="cellColor" ref="A1:JG1" dxfId="862"/>
  </sortState>
  <conditionalFormatting sqref="Z1:Z1048576">
    <cfRule type="cellIs" dxfId="1" priority="1"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55" zoomScaleNormal="90" workbookViewId="0"/>
  </sheetViews>
  <sheetFormatPr defaultColWidth="10.6640625" defaultRowHeight="15.5" x14ac:dyDescent="0.35"/>
  <cols>
    <col min="1" max="1" width="17.1640625" customWidth="1"/>
    <col min="2" max="2" width="11.83203125" customWidth="1"/>
    <col min="3" max="3" width="20.5" customWidth="1"/>
    <col min="4" max="4" width="23.33203125" customWidth="1"/>
    <col min="5" max="5" width="20.58203125" customWidth="1"/>
    <col min="6" max="20" width="16.58203125" customWidth="1"/>
    <col min="22" max="22" width="10.4140625" customWidth="1"/>
  </cols>
  <sheetData>
    <row r="1" spans="1:24" x14ac:dyDescent="0.35">
      <c r="A1" s="12" t="s">
        <v>2057</v>
      </c>
    </row>
    <row r="2" spans="1:24" x14ac:dyDescent="0.35">
      <c r="A2" s="35" t="s">
        <v>2035</v>
      </c>
      <c r="B2" s="35" t="s">
        <v>3228</v>
      </c>
    </row>
    <row r="3" spans="1:24" x14ac:dyDescent="0.35">
      <c r="A3" s="16" t="s">
        <v>182</v>
      </c>
      <c r="B3" s="15">
        <v>18</v>
      </c>
    </row>
    <row r="4" spans="1:24" x14ac:dyDescent="0.35">
      <c r="A4" s="16" t="s">
        <v>166</v>
      </c>
      <c r="B4" s="15">
        <v>20</v>
      </c>
    </row>
    <row r="5" spans="1:24" x14ac:dyDescent="0.35">
      <c r="A5" s="16" t="s">
        <v>104</v>
      </c>
      <c r="B5" s="15">
        <v>17</v>
      </c>
    </row>
    <row r="6" spans="1:24" x14ac:dyDescent="0.35">
      <c r="A6" s="16" t="s">
        <v>209</v>
      </c>
      <c r="B6" s="15">
        <v>21</v>
      </c>
    </row>
    <row r="7" spans="1:24" x14ac:dyDescent="0.35">
      <c r="A7" s="16" t="s">
        <v>141</v>
      </c>
      <c r="B7" s="15">
        <v>12</v>
      </c>
    </row>
    <row r="8" spans="1:24" x14ac:dyDescent="0.35">
      <c r="A8" s="16" t="s">
        <v>244</v>
      </c>
      <c r="B8" s="15">
        <v>17</v>
      </c>
    </row>
    <row r="9" spans="1:24" x14ac:dyDescent="0.35">
      <c r="A9" s="16" t="s">
        <v>191</v>
      </c>
      <c r="B9" s="15">
        <v>8</v>
      </c>
    </row>
    <row r="10" spans="1:24" x14ac:dyDescent="0.35">
      <c r="A10" s="16" t="s">
        <v>198</v>
      </c>
      <c r="B10" s="15">
        <v>38</v>
      </c>
    </row>
    <row r="11" spans="1:24" x14ac:dyDescent="0.35">
      <c r="A11" s="36" t="s">
        <v>3227</v>
      </c>
      <c r="B11" s="36">
        <v>151</v>
      </c>
    </row>
    <row r="13" spans="1:24" x14ac:dyDescent="0.35">
      <c r="A13" s="12" t="s">
        <v>2135</v>
      </c>
      <c r="B13" s="13"/>
      <c r="C13" s="13"/>
      <c r="D13" s="13"/>
      <c r="E13" s="13"/>
    </row>
    <row r="14" spans="1:24" x14ac:dyDescent="0.35">
      <c r="A14" s="39" t="s">
        <v>3226</v>
      </c>
      <c r="B14" s="39" t="s">
        <v>3181</v>
      </c>
      <c r="C14" s="39" t="s">
        <v>3180</v>
      </c>
      <c r="D14" s="39" t="s">
        <v>3183</v>
      </c>
      <c r="E14" s="39" t="s">
        <v>2173</v>
      </c>
      <c r="F14" s="39" t="s">
        <v>3239</v>
      </c>
      <c r="G14" s="39" t="s">
        <v>3240</v>
      </c>
      <c r="H14" s="39" t="s">
        <v>3235</v>
      </c>
      <c r="I14" s="39" t="s">
        <v>3236</v>
      </c>
      <c r="J14" s="39" t="s">
        <v>3237</v>
      </c>
      <c r="K14" s="39" t="s">
        <v>3238</v>
      </c>
      <c r="L14" s="39" t="s">
        <v>3233</v>
      </c>
      <c r="M14" s="39" t="s">
        <v>3234</v>
      </c>
      <c r="N14" s="39" t="s">
        <v>3229</v>
      </c>
      <c r="O14" s="39" t="s">
        <v>3230</v>
      </c>
      <c r="P14" s="39" t="s">
        <v>3241</v>
      </c>
      <c r="Q14" s="39" t="s">
        <v>3242</v>
      </c>
      <c r="R14" s="39" t="s">
        <v>3231</v>
      </c>
      <c r="S14" s="39" t="s">
        <v>3232</v>
      </c>
      <c r="T14" s="39" t="s">
        <v>3243</v>
      </c>
      <c r="W14" s="30"/>
      <c r="X14" s="13" t="s">
        <v>2132</v>
      </c>
    </row>
    <row r="15" spans="1:24" x14ac:dyDescent="0.35">
      <c r="A15" s="38" t="s">
        <v>182</v>
      </c>
      <c r="B15" s="38" t="s">
        <v>2381</v>
      </c>
      <c r="C15" s="38" t="s">
        <v>851</v>
      </c>
      <c r="D15" s="38" t="s">
        <v>2326</v>
      </c>
      <c r="E15" s="38" t="s">
        <v>2382</v>
      </c>
      <c r="F15" s="37">
        <v>7</v>
      </c>
      <c r="G15" s="37">
        <v>7</v>
      </c>
      <c r="H15" s="37">
        <v>2</v>
      </c>
      <c r="I15" s="37">
        <v>7</v>
      </c>
      <c r="J15" s="37">
        <v>2</v>
      </c>
      <c r="K15" s="37">
        <v>1</v>
      </c>
      <c r="L15" s="37">
        <v>7</v>
      </c>
      <c r="M15" s="37">
        <v>5</v>
      </c>
      <c r="N15" s="37">
        <v>0</v>
      </c>
      <c r="O15" s="37">
        <v>0</v>
      </c>
      <c r="P15" s="37">
        <v>7</v>
      </c>
      <c r="Q15" s="37">
        <v>7</v>
      </c>
      <c r="R15" s="108"/>
      <c r="S15" s="37">
        <v>0</v>
      </c>
      <c r="T15" s="37">
        <v>8</v>
      </c>
      <c r="W15" s="29"/>
      <c r="X15" s="13" t="s">
        <v>2134</v>
      </c>
    </row>
    <row r="16" spans="1:24" x14ac:dyDescent="0.35">
      <c r="A16" s="38" t="s">
        <v>182</v>
      </c>
      <c r="B16" s="38" t="s">
        <v>2381</v>
      </c>
      <c r="C16" s="38" t="s">
        <v>851</v>
      </c>
      <c r="D16" s="38" t="s">
        <v>2361</v>
      </c>
      <c r="E16" s="38" t="s">
        <v>2421</v>
      </c>
      <c r="F16" s="37">
        <v>4</v>
      </c>
      <c r="G16" s="37">
        <v>5</v>
      </c>
      <c r="H16" s="37">
        <v>4</v>
      </c>
      <c r="I16" s="37">
        <v>5</v>
      </c>
      <c r="J16" s="37">
        <v>2</v>
      </c>
      <c r="K16" s="37">
        <v>2</v>
      </c>
      <c r="L16" s="37">
        <v>5</v>
      </c>
      <c r="M16" s="37">
        <v>5</v>
      </c>
      <c r="N16" s="37">
        <v>2</v>
      </c>
      <c r="O16" s="37">
        <v>0</v>
      </c>
      <c r="P16" s="37">
        <v>6</v>
      </c>
      <c r="Q16" s="37">
        <v>6</v>
      </c>
      <c r="R16" s="37">
        <v>2</v>
      </c>
      <c r="S16" s="37">
        <v>0</v>
      </c>
      <c r="T16" s="37">
        <v>2</v>
      </c>
      <c r="W16" s="28"/>
      <c r="X16" s="13" t="s">
        <v>2133</v>
      </c>
    </row>
    <row r="17" spans="1:20" x14ac:dyDescent="0.35">
      <c r="A17" s="38" t="s">
        <v>166</v>
      </c>
      <c r="B17" s="38" t="s">
        <v>126</v>
      </c>
      <c r="C17" s="38" t="s">
        <v>169</v>
      </c>
      <c r="D17" s="38" t="s">
        <v>2361</v>
      </c>
      <c r="E17" s="38" t="s">
        <v>171</v>
      </c>
      <c r="F17" s="37">
        <v>6</v>
      </c>
      <c r="G17" s="37">
        <v>6</v>
      </c>
      <c r="H17" s="37">
        <v>6</v>
      </c>
      <c r="I17" s="37">
        <v>6</v>
      </c>
      <c r="J17" s="37">
        <v>6</v>
      </c>
      <c r="K17" s="37">
        <v>6</v>
      </c>
      <c r="L17" s="37">
        <v>6</v>
      </c>
      <c r="M17" s="37">
        <v>3</v>
      </c>
      <c r="N17" s="37">
        <v>0</v>
      </c>
      <c r="O17" s="37">
        <v>1</v>
      </c>
      <c r="P17" s="37">
        <v>2</v>
      </c>
      <c r="Q17" s="37">
        <v>3</v>
      </c>
      <c r="R17" s="37">
        <v>2</v>
      </c>
      <c r="S17" s="37">
        <v>9</v>
      </c>
      <c r="T17" s="37">
        <v>2</v>
      </c>
    </row>
    <row r="18" spans="1:20" x14ac:dyDescent="0.35">
      <c r="A18" s="38" t="s">
        <v>104</v>
      </c>
      <c r="B18" s="38" t="s">
        <v>107</v>
      </c>
      <c r="C18" s="38" t="s">
        <v>839</v>
      </c>
      <c r="D18" s="38" t="s">
        <v>2326</v>
      </c>
      <c r="E18" s="38" t="s">
        <v>3244</v>
      </c>
      <c r="F18" s="37">
        <v>4</v>
      </c>
      <c r="G18" s="37">
        <v>4</v>
      </c>
      <c r="H18" s="37">
        <v>4</v>
      </c>
      <c r="I18" s="37">
        <v>4</v>
      </c>
      <c r="J18" s="37">
        <v>4</v>
      </c>
      <c r="K18" s="37">
        <v>1</v>
      </c>
      <c r="L18" s="37">
        <v>5</v>
      </c>
      <c r="M18" s="37">
        <v>6</v>
      </c>
      <c r="N18" s="37">
        <v>5</v>
      </c>
      <c r="O18" s="37">
        <v>0</v>
      </c>
      <c r="P18" s="37">
        <v>6</v>
      </c>
      <c r="Q18" s="37">
        <v>6</v>
      </c>
      <c r="R18" s="37">
        <v>3</v>
      </c>
      <c r="S18" s="37">
        <v>4</v>
      </c>
      <c r="T18" s="37">
        <v>4</v>
      </c>
    </row>
    <row r="19" spans="1:20" x14ac:dyDescent="0.35">
      <c r="A19" s="38" t="s">
        <v>209</v>
      </c>
      <c r="B19" s="38" t="s">
        <v>107</v>
      </c>
      <c r="C19" s="38" t="s">
        <v>212</v>
      </c>
      <c r="D19" s="38" t="s">
        <v>2361</v>
      </c>
      <c r="E19" s="38" t="s">
        <v>216</v>
      </c>
      <c r="F19" s="37">
        <v>3</v>
      </c>
      <c r="G19" s="37">
        <v>3</v>
      </c>
      <c r="H19" s="37">
        <v>3</v>
      </c>
      <c r="I19" s="37">
        <v>3</v>
      </c>
      <c r="J19" s="37">
        <v>3</v>
      </c>
      <c r="K19" s="37">
        <v>3</v>
      </c>
      <c r="L19" s="37">
        <v>3</v>
      </c>
      <c r="M19" s="37">
        <v>0</v>
      </c>
      <c r="N19" s="37">
        <v>0</v>
      </c>
      <c r="O19" s="37">
        <v>0</v>
      </c>
      <c r="P19" s="37">
        <v>0</v>
      </c>
      <c r="Q19" s="37">
        <v>0</v>
      </c>
      <c r="R19" s="108"/>
      <c r="S19" s="37">
        <v>0</v>
      </c>
      <c r="T19" s="37">
        <v>1</v>
      </c>
    </row>
    <row r="20" spans="1:20" x14ac:dyDescent="0.35">
      <c r="A20" s="38" t="s">
        <v>209</v>
      </c>
      <c r="B20" s="38" t="s">
        <v>107</v>
      </c>
      <c r="C20" s="38" t="s">
        <v>212</v>
      </c>
      <c r="D20" s="38" t="s">
        <v>2361</v>
      </c>
      <c r="E20" s="38" t="s">
        <v>2432</v>
      </c>
      <c r="F20" s="37">
        <v>9</v>
      </c>
      <c r="G20" s="37">
        <v>10</v>
      </c>
      <c r="H20" s="37">
        <v>8</v>
      </c>
      <c r="I20" s="37">
        <v>9</v>
      </c>
      <c r="J20" s="37">
        <v>4</v>
      </c>
      <c r="K20" s="37">
        <v>5</v>
      </c>
      <c r="L20" s="37">
        <v>12</v>
      </c>
      <c r="M20" s="37">
        <v>8</v>
      </c>
      <c r="N20" s="37">
        <v>10</v>
      </c>
      <c r="O20" s="37">
        <v>0</v>
      </c>
      <c r="P20" s="37">
        <v>9</v>
      </c>
      <c r="Q20" s="37">
        <v>10</v>
      </c>
      <c r="R20" s="37">
        <v>4</v>
      </c>
      <c r="S20" s="37">
        <v>0</v>
      </c>
      <c r="T20" s="37">
        <v>1</v>
      </c>
    </row>
    <row r="21" spans="1:20" x14ac:dyDescent="0.35">
      <c r="A21" s="38" t="s">
        <v>141</v>
      </c>
      <c r="B21" s="38" t="s">
        <v>120</v>
      </c>
      <c r="C21" s="38" t="s">
        <v>144</v>
      </c>
      <c r="D21" s="38" t="s">
        <v>2326</v>
      </c>
      <c r="E21" s="38" t="s">
        <v>146</v>
      </c>
      <c r="F21" s="37">
        <v>5</v>
      </c>
      <c r="G21" s="37">
        <v>5</v>
      </c>
      <c r="H21" s="37">
        <v>5</v>
      </c>
      <c r="I21" s="37">
        <v>5</v>
      </c>
      <c r="J21" s="37">
        <v>5</v>
      </c>
      <c r="K21" s="37">
        <v>5</v>
      </c>
      <c r="L21" s="37">
        <v>5</v>
      </c>
      <c r="M21" s="37">
        <v>6</v>
      </c>
      <c r="N21" s="37">
        <v>6</v>
      </c>
      <c r="O21" s="37">
        <v>4</v>
      </c>
      <c r="P21" s="37">
        <v>6</v>
      </c>
      <c r="Q21" s="37">
        <v>6</v>
      </c>
      <c r="R21" s="37">
        <v>2</v>
      </c>
      <c r="S21" s="37">
        <v>0</v>
      </c>
      <c r="T21" s="37">
        <v>6</v>
      </c>
    </row>
    <row r="22" spans="1:20" x14ac:dyDescent="0.35">
      <c r="A22" s="38" t="s">
        <v>244</v>
      </c>
      <c r="B22" s="38" t="s">
        <v>247</v>
      </c>
      <c r="C22" s="38" t="s">
        <v>248</v>
      </c>
      <c r="D22" s="38" t="s">
        <v>2361</v>
      </c>
      <c r="E22" s="38" t="s">
        <v>248</v>
      </c>
      <c r="F22" s="37">
        <v>5</v>
      </c>
      <c r="G22" s="37">
        <v>5</v>
      </c>
      <c r="H22" s="37">
        <v>5</v>
      </c>
      <c r="I22" s="37">
        <v>5</v>
      </c>
      <c r="J22" s="37">
        <v>5</v>
      </c>
      <c r="K22" s="37">
        <v>1</v>
      </c>
      <c r="L22" s="37">
        <v>5</v>
      </c>
      <c r="M22" s="37">
        <v>4</v>
      </c>
      <c r="N22" s="37">
        <v>3</v>
      </c>
      <c r="O22" s="37">
        <v>1</v>
      </c>
      <c r="P22" s="37">
        <v>4</v>
      </c>
      <c r="Q22" s="37">
        <v>3</v>
      </c>
      <c r="R22" s="37">
        <v>0</v>
      </c>
      <c r="S22" s="37">
        <v>10</v>
      </c>
      <c r="T22" s="37">
        <v>4</v>
      </c>
    </row>
    <row r="23" spans="1:20" x14ac:dyDescent="0.35">
      <c r="A23" s="38" t="s">
        <v>191</v>
      </c>
      <c r="B23" s="38" t="s">
        <v>126</v>
      </c>
      <c r="C23" s="38" t="s">
        <v>193</v>
      </c>
      <c r="D23" s="38" t="s">
        <v>2326</v>
      </c>
      <c r="E23" s="38" t="s">
        <v>195</v>
      </c>
      <c r="F23" s="37">
        <v>1</v>
      </c>
      <c r="G23" s="37">
        <v>2</v>
      </c>
      <c r="H23" s="37">
        <v>2</v>
      </c>
      <c r="I23" s="37">
        <v>2</v>
      </c>
      <c r="J23" s="37">
        <v>2</v>
      </c>
      <c r="K23" s="37">
        <v>0</v>
      </c>
      <c r="L23" s="37">
        <v>2</v>
      </c>
      <c r="M23" s="37">
        <v>2</v>
      </c>
      <c r="N23" s="37">
        <v>2</v>
      </c>
      <c r="O23" s="37">
        <v>1</v>
      </c>
      <c r="P23" s="37">
        <v>2</v>
      </c>
      <c r="Q23" s="37">
        <v>2</v>
      </c>
      <c r="R23" s="37">
        <v>0</v>
      </c>
      <c r="S23" s="37">
        <v>4</v>
      </c>
      <c r="T23" s="37">
        <v>2</v>
      </c>
    </row>
    <row r="24" spans="1:20" x14ac:dyDescent="0.35">
      <c r="A24" s="38" t="s">
        <v>198</v>
      </c>
      <c r="B24" s="38" t="s">
        <v>201</v>
      </c>
      <c r="C24" s="38" t="s">
        <v>205</v>
      </c>
      <c r="D24" s="38" t="s">
        <v>2361</v>
      </c>
      <c r="E24" s="38" t="s">
        <v>3246</v>
      </c>
      <c r="F24" s="37">
        <v>5</v>
      </c>
      <c r="G24" s="37">
        <v>5</v>
      </c>
      <c r="H24" s="37">
        <v>5</v>
      </c>
      <c r="I24" s="37">
        <v>5</v>
      </c>
      <c r="J24" s="37">
        <v>5</v>
      </c>
      <c r="K24" s="37">
        <v>5</v>
      </c>
      <c r="L24" s="37">
        <v>5</v>
      </c>
      <c r="M24" s="37">
        <v>6</v>
      </c>
      <c r="N24" s="37">
        <v>6</v>
      </c>
      <c r="O24" s="37">
        <v>6</v>
      </c>
      <c r="P24" s="37">
        <v>6</v>
      </c>
      <c r="Q24" s="37">
        <v>6</v>
      </c>
      <c r="R24" s="37">
        <v>1</v>
      </c>
      <c r="S24" s="37">
        <v>0</v>
      </c>
      <c r="T24" s="37">
        <v>6</v>
      </c>
    </row>
    <row r="25" spans="1:20" x14ac:dyDescent="0.35">
      <c r="A25" s="38" t="s">
        <v>198</v>
      </c>
      <c r="B25" s="38" t="s">
        <v>201</v>
      </c>
      <c r="C25" s="38" t="s">
        <v>202</v>
      </c>
      <c r="D25" s="38" t="s">
        <v>2326</v>
      </c>
      <c r="E25" s="38" t="s">
        <v>202</v>
      </c>
      <c r="F25" s="37">
        <v>5</v>
      </c>
      <c r="G25" s="37">
        <v>5</v>
      </c>
      <c r="H25" s="37">
        <v>5</v>
      </c>
      <c r="I25" s="37">
        <v>5</v>
      </c>
      <c r="J25" s="37">
        <v>5</v>
      </c>
      <c r="K25" s="37">
        <v>5</v>
      </c>
      <c r="L25" s="37">
        <v>4</v>
      </c>
      <c r="M25" s="37">
        <v>5</v>
      </c>
      <c r="N25" s="37">
        <v>5</v>
      </c>
      <c r="O25" s="37">
        <v>5</v>
      </c>
      <c r="P25" s="37">
        <v>5</v>
      </c>
      <c r="Q25" s="37">
        <v>5</v>
      </c>
      <c r="R25" s="108"/>
      <c r="S25" s="37">
        <v>0</v>
      </c>
      <c r="T25" s="37">
        <v>5</v>
      </c>
    </row>
    <row r="26" spans="1:20" x14ac:dyDescent="0.35">
      <c r="A26" s="38" t="s">
        <v>198</v>
      </c>
      <c r="B26" s="38" t="s">
        <v>120</v>
      </c>
      <c r="C26" s="38" t="s">
        <v>122</v>
      </c>
      <c r="D26" s="38" t="s">
        <v>2361</v>
      </c>
      <c r="E26" s="38" t="s">
        <v>2413</v>
      </c>
      <c r="F26" s="37">
        <v>4</v>
      </c>
      <c r="G26" s="37">
        <v>4</v>
      </c>
      <c r="H26" s="37">
        <v>4</v>
      </c>
      <c r="I26" s="37">
        <v>4</v>
      </c>
      <c r="J26" s="37">
        <v>4</v>
      </c>
      <c r="K26" s="37">
        <v>4</v>
      </c>
      <c r="L26" s="37">
        <v>5</v>
      </c>
      <c r="M26" s="37">
        <v>4</v>
      </c>
      <c r="N26" s="37">
        <v>4</v>
      </c>
      <c r="O26" s="37">
        <v>3</v>
      </c>
      <c r="P26" s="37">
        <v>4</v>
      </c>
      <c r="Q26" s="37">
        <v>4</v>
      </c>
      <c r="R26" s="37">
        <v>1</v>
      </c>
      <c r="S26" s="37">
        <v>11</v>
      </c>
      <c r="T26" s="37">
        <v>4</v>
      </c>
    </row>
    <row r="27" spans="1:20" x14ac:dyDescent="0.35">
      <c r="A27" s="39" t="s">
        <v>3227</v>
      </c>
      <c r="B27" s="39"/>
      <c r="C27" s="39"/>
      <c r="D27" s="39"/>
      <c r="E27" s="39"/>
      <c r="F27" s="40">
        <v>58</v>
      </c>
      <c r="G27" s="40">
        <v>61</v>
      </c>
      <c r="H27" s="40">
        <v>53</v>
      </c>
      <c r="I27" s="40">
        <v>60</v>
      </c>
      <c r="J27" s="40">
        <v>47</v>
      </c>
      <c r="K27" s="40">
        <v>38</v>
      </c>
      <c r="L27" s="40">
        <v>64</v>
      </c>
      <c r="M27" s="40">
        <v>54</v>
      </c>
      <c r="N27" s="40">
        <v>43</v>
      </c>
      <c r="O27" s="40">
        <v>21</v>
      </c>
      <c r="P27" s="40">
        <v>57</v>
      </c>
      <c r="Q27" s="40">
        <v>58</v>
      </c>
      <c r="R27" s="40">
        <v>15</v>
      </c>
      <c r="S27" s="40">
        <v>38</v>
      </c>
      <c r="T27" s="40">
        <v>45</v>
      </c>
    </row>
    <row r="54" spans="1:5" x14ac:dyDescent="0.35">
      <c r="A54" s="12"/>
      <c r="B54" s="13"/>
      <c r="C54" s="13"/>
      <c r="D54" s="13"/>
      <c r="E54" s="13"/>
    </row>
    <row r="55" spans="1:5" x14ac:dyDescent="0.35">
      <c r="A55" s="12"/>
      <c r="B55" s="13"/>
      <c r="C55" s="13"/>
      <c r="D55" s="13"/>
      <c r="E55" s="13"/>
    </row>
    <row r="56" spans="1:5" x14ac:dyDescent="0.35">
      <c r="A56" s="12"/>
      <c r="B56" s="13"/>
      <c r="C56" s="13"/>
      <c r="D56" s="13"/>
      <c r="E56" s="13"/>
    </row>
  </sheetData>
  <conditionalFormatting pivot="1" sqref="F15:T23 F25:T26">
    <cfRule type="colorScale" priority="2">
      <colorScale>
        <cfvo type="num" val="2"/>
        <cfvo type="num" val="3"/>
        <cfvo type="num" val="4"/>
        <color rgb="FFEE5859"/>
        <color theme="7"/>
        <color theme="9"/>
      </colorScale>
    </cfRule>
  </conditionalFormatting>
  <conditionalFormatting pivot="1" sqref="F24:T24">
    <cfRule type="colorScale" priority="1">
      <colorScale>
        <cfvo type="num" val="2"/>
        <cfvo type="num" val="3"/>
        <cfvo type="num" val="4"/>
        <color rgb="FFEE5859"/>
        <color theme="7"/>
        <color theme="9"/>
      </colorScale>
    </cfRule>
  </conditionalFormatting>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63" zoomScaleNormal="100" workbookViewId="0">
      <selection activeCell="A2" sqref="A2"/>
    </sheetView>
  </sheetViews>
  <sheetFormatPr defaultColWidth="10.83203125" defaultRowHeight="15.5" x14ac:dyDescent="0.35"/>
  <cols>
    <col min="1" max="1" width="15.6640625" style="13" customWidth="1"/>
    <col min="2" max="2" width="10.9140625" style="13" bestFit="1" customWidth="1"/>
    <col min="3" max="3" width="13.25" style="13" customWidth="1"/>
    <col min="4" max="4" width="12.6640625" style="13" customWidth="1"/>
    <col min="5" max="5" width="11.75" style="13" customWidth="1"/>
    <col min="6" max="6" width="13.1640625" style="13" customWidth="1"/>
    <col min="7" max="7" width="20.33203125" style="13" customWidth="1"/>
    <col min="8" max="17" width="12.33203125" style="13" customWidth="1"/>
    <col min="18" max="18" width="16.5" style="13" customWidth="1"/>
    <col min="19" max="19" width="17.33203125" style="13" customWidth="1"/>
    <col min="20" max="20" width="13.1640625" style="13" customWidth="1"/>
    <col min="21" max="21" width="12.25" style="13" bestFit="1" customWidth="1"/>
    <col min="22" max="22" width="10.83203125" style="13"/>
    <col min="23" max="23" width="13.1640625" style="13" bestFit="1" customWidth="1"/>
    <col min="24" max="24" width="12.1640625" style="13" bestFit="1" customWidth="1"/>
    <col min="25" max="16384" width="10.83203125" style="13"/>
  </cols>
  <sheetData>
    <row r="1" spans="1:25" ht="17.5" x14ac:dyDescent="0.35">
      <c r="A1" s="12" t="s">
        <v>4111</v>
      </c>
      <c r="G1" s="12" t="s">
        <v>2122</v>
      </c>
    </row>
    <row r="2" spans="1:25" x14ac:dyDescent="0.35">
      <c r="A2" s="18" t="s">
        <v>2068</v>
      </c>
      <c r="B2" s="18" t="s">
        <v>2166</v>
      </c>
      <c r="G2" s="18" t="s">
        <v>2121</v>
      </c>
      <c r="H2" s="18" t="s">
        <v>2123</v>
      </c>
      <c r="J2" s="31" t="s">
        <v>4123</v>
      </c>
      <c r="K2"/>
      <c r="L2"/>
      <c r="M2"/>
    </row>
    <row r="3" spans="1:25" ht="18" x14ac:dyDescent="0.35">
      <c r="A3" s="13" t="s">
        <v>2058</v>
      </c>
      <c r="B3" s="32">
        <f>MEDIAN(G21:G33)</f>
        <v>77.5</v>
      </c>
      <c r="C3" s="17"/>
      <c r="G3" s="14" t="s">
        <v>4112</v>
      </c>
      <c r="H3" s="150">
        <f>H4+H5</f>
        <v>12642.945594343764</v>
      </c>
      <c r="J3" s="31" t="s">
        <v>4124</v>
      </c>
      <c r="K3"/>
      <c r="L3"/>
      <c r="M3"/>
    </row>
    <row r="4" spans="1:25" x14ac:dyDescent="0.35">
      <c r="A4" s="13" t="s">
        <v>2059</v>
      </c>
      <c r="B4" s="32">
        <f>MEDIAN(H22:H33)</f>
        <v>94.230769230769198</v>
      </c>
      <c r="C4" s="17"/>
      <c r="G4" s="13" t="s">
        <v>2119</v>
      </c>
      <c r="H4" s="151">
        <f t="array" ref="H4">(B3*Références!D3)+(B4*Références!D4)+(B5*Références!D5)+(B6*Références!D6)+(B7*Références!D7)+(B8*Références!D8)+(B9*Références!D9)</f>
        <v>10861.695594343764</v>
      </c>
      <c r="K4"/>
      <c r="L4"/>
      <c r="M4"/>
    </row>
    <row r="5" spans="1:25" x14ac:dyDescent="0.35">
      <c r="A5" s="13" t="s">
        <v>2060</v>
      </c>
      <c r="B5" s="32">
        <f>MEDIAN(I22:I33)</f>
        <v>89.130434782608646</v>
      </c>
      <c r="C5" s="17"/>
      <c r="G5" s="13" t="s">
        <v>2120</v>
      </c>
      <c r="H5" s="27">
        <f>(B10*Références!D10)+(B11*Références!D11)+(B12*Références!D15)+(B13*Références!D12)+(B14*Références!D16)+(B15*Références!D13)+(B16*Références!D14)</f>
        <v>1781.25</v>
      </c>
      <c r="K5"/>
      <c r="L5"/>
      <c r="M5"/>
    </row>
    <row r="6" spans="1:25" x14ac:dyDescent="0.35">
      <c r="A6" s="13" t="s">
        <v>2061</v>
      </c>
      <c r="B6" s="32">
        <f>MEDIAN(J22:J33)</f>
        <v>82.758620689655103</v>
      </c>
      <c r="C6" s="17"/>
      <c r="K6"/>
      <c r="L6"/>
      <c r="M6"/>
    </row>
    <row r="7" spans="1:25" ht="18" x14ac:dyDescent="0.35">
      <c r="A7" s="13" t="s">
        <v>2074</v>
      </c>
      <c r="B7" s="32">
        <f>MEDIAN(K22:K33)</f>
        <v>208.333333333333</v>
      </c>
      <c r="C7" s="17"/>
      <c r="G7" s="13" t="s">
        <v>4131</v>
      </c>
      <c r="H7" s="27">
        <f>(H15*Références!D17)</f>
        <v>4333.333333333333</v>
      </c>
      <c r="K7"/>
      <c r="L7"/>
      <c r="M7"/>
    </row>
    <row r="8" spans="1:25" x14ac:dyDescent="0.35">
      <c r="A8" s="81" t="s">
        <v>2073</v>
      </c>
      <c r="B8" s="152">
        <f>MEDIAN(L22:L33)</f>
        <v>260.41666665000002</v>
      </c>
      <c r="C8" s="17"/>
      <c r="K8"/>
      <c r="L8"/>
      <c r="M8"/>
    </row>
    <row r="9" spans="1:25" x14ac:dyDescent="0.35">
      <c r="A9" s="81" t="s">
        <v>2067</v>
      </c>
      <c r="B9" s="152">
        <f>MEDIAN(M22:M33)</f>
        <v>550</v>
      </c>
      <c r="C9" s="17"/>
      <c r="K9"/>
      <c r="L9"/>
      <c r="M9"/>
    </row>
    <row r="10" spans="1:25" x14ac:dyDescent="0.35">
      <c r="A10" s="81" t="s">
        <v>2062</v>
      </c>
      <c r="B10" s="152">
        <f t="array" ref="B10">MEDIAN(N22:N33)</f>
        <v>25</v>
      </c>
      <c r="C10" s="17"/>
      <c r="F10" s="81"/>
      <c r="G10" s="81"/>
      <c r="H10" s="81"/>
      <c r="I10" s="81"/>
      <c r="J10" s="81"/>
      <c r="K10" s="76"/>
      <c r="L10"/>
      <c r="M10"/>
    </row>
    <row r="11" spans="1:25" x14ac:dyDescent="0.35">
      <c r="A11" s="81" t="s">
        <v>2136</v>
      </c>
      <c r="B11" s="152">
        <f>MEDIAN(O22:O33)</f>
        <v>25</v>
      </c>
      <c r="C11" s="17"/>
      <c r="F11" s="81"/>
      <c r="G11" s="81"/>
      <c r="H11" s="81"/>
      <c r="I11" s="81"/>
      <c r="J11" s="81"/>
      <c r="K11" s="76"/>
      <c r="L11"/>
      <c r="M11"/>
    </row>
    <row r="12" spans="1:25" x14ac:dyDescent="0.35">
      <c r="A12" s="81" t="s">
        <v>2063</v>
      </c>
      <c r="B12" s="152">
        <f>MEDIAN(S22:S33)</f>
        <v>75</v>
      </c>
      <c r="C12" s="17"/>
      <c r="F12" s="81"/>
      <c r="G12" s="81"/>
      <c r="H12" s="81"/>
      <c r="I12" s="81"/>
      <c r="J12" s="81"/>
      <c r="K12" s="76"/>
      <c r="L12"/>
      <c r="M12"/>
    </row>
    <row r="13" spans="1:25" ht="17.5" x14ac:dyDescent="0.35">
      <c r="A13" s="13" t="s">
        <v>2064</v>
      </c>
      <c r="B13" s="32">
        <f>MEDIAN(P22:P33)</f>
        <v>36.25</v>
      </c>
      <c r="C13" s="17"/>
      <c r="F13" s="81"/>
      <c r="G13" s="142" t="s">
        <v>4127</v>
      </c>
      <c r="H13" s="81"/>
      <c r="I13" s="81"/>
      <c r="J13" s="81"/>
      <c r="K13" s="76"/>
      <c r="L13"/>
      <c r="M13"/>
    </row>
    <row r="14" spans="1:25" x14ac:dyDescent="0.35">
      <c r="A14" s="13" t="s">
        <v>2137</v>
      </c>
      <c r="B14" s="32">
        <f t="array" ref="B14">MEDIAN(T22:T33)</f>
        <v>75</v>
      </c>
      <c r="C14" s="17"/>
      <c r="F14" s="81"/>
      <c r="G14" s="18" t="s">
        <v>2121</v>
      </c>
      <c r="H14" s="18" t="s">
        <v>2123</v>
      </c>
      <c r="I14" s="81"/>
      <c r="J14" s="81"/>
      <c r="K14" s="76"/>
      <c r="L14"/>
      <c r="M14"/>
    </row>
    <row r="15" spans="1:25" x14ac:dyDescent="0.35">
      <c r="A15" s="13" t="s">
        <v>2065</v>
      </c>
      <c r="B15" s="32">
        <f>MEDIAN(Q22:Q33)</f>
        <v>100</v>
      </c>
      <c r="C15" s="17"/>
      <c r="F15" s="81"/>
      <c r="G15" s="81" t="s">
        <v>2066</v>
      </c>
      <c r="H15" s="145">
        <f t="array" ref="H15">MEDIAN(W22:W33)</f>
        <v>28.888888888888889</v>
      </c>
      <c r="I15" s="81"/>
      <c r="J15" s="81"/>
      <c r="K15" s="76"/>
      <c r="L15"/>
      <c r="M15"/>
      <c r="V15" s="81"/>
      <c r="W15" s="81"/>
      <c r="X15" s="81"/>
      <c r="Y15" s="81"/>
    </row>
    <row r="16" spans="1:25" x14ac:dyDescent="0.35">
      <c r="A16" s="13" t="s">
        <v>2138</v>
      </c>
      <c r="B16" s="32">
        <f>MEDIAN(R22:R33)</f>
        <v>25</v>
      </c>
      <c r="C16" s="17"/>
      <c r="F16" s="81"/>
      <c r="G16" s="81"/>
      <c r="H16" s="81"/>
      <c r="I16" s="81"/>
      <c r="J16" s="81"/>
      <c r="K16" s="76"/>
      <c r="L16"/>
      <c r="M16"/>
      <c r="V16" s="81"/>
      <c r="W16" s="81"/>
      <c r="X16" s="81"/>
      <c r="Y16" s="81"/>
    </row>
    <row r="17" spans="1:25" x14ac:dyDescent="0.35">
      <c r="A17" s="13" t="s">
        <v>2066</v>
      </c>
      <c r="B17" s="32">
        <f>MEDIAN(U22:U33)</f>
        <v>30</v>
      </c>
      <c r="C17" s="17"/>
      <c r="F17" s="81"/>
      <c r="G17" s="81"/>
      <c r="H17" s="81"/>
      <c r="I17" s="81"/>
      <c r="J17" s="81"/>
      <c r="K17" s="81"/>
      <c r="V17" s="81"/>
      <c r="W17" s="81"/>
      <c r="X17" s="81"/>
      <c r="Y17" s="81"/>
    </row>
    <row r="18" spans="1:25" x14ac:dyDescent="0.35">
      <c r="F18" s="81"/>
      <c r="G18" s="81"/>
      <c r="H18" s="81"/>
      <c r="I18" s="81"/>
      <c r="J18" s="81"/>
      <c r="K18" s="81"/>
      <c r="V18" s="81"/>
      <c r="W18" s="81"/>
      <c r="X18" s="81"/>
      <c r="Y18" s="81"/>
    </row>
    <row r="19" spans="1:25" x14ac:dyDescent="0.35">
      <c r="F19" s="81"/>
      <c r="G19" s="81"/>
      <c r="H19" s="81"/>
      <c r="I19" s="81"/>
      <c r="J19" s="81"/>
      <c r="K19" s="81"/>
      <c r="V19" s="81"/>
      <c r="W19" s="81"/>
      <c r="X19" s="81"/>
      <c r="Y19" s="81"/>
    </row>
    <row r="20" spans="1:25" ht="17.5" x14ac:dyDescent="0.35">
      <c r="A20" s="12" t="s">
        <v>4113</v>
      </c>
      <c r="V20" s="81"/>
      <c r="W20" s="142" t="s">
        <v>4132</v>
      </c>
      <c r="X20" s="81"/>
      <c r="Y20" s="81"/>
    </row>
    <row r="21" spans="1:25" x14ac:dyDescent="0.35">
      <c r="A21" s="18" t="s">
        <v>3226</v>
      </c>
      <c r="B21" s="18" t="s">
        <v>3181</v>
      </c>
      <c r="C21" s="18" t="s">
        <v>3180</v>
      </c>
      <c r="D21" s="18" t="s">
        <v>3183</v>
      </c>
      <c r="E21" s="18" t="s">
        <v>2173</v>
      </c>
      <c r="F21" s="18" t="s">
        <v>3383</v>
      </c>
      <c r="G21" s="18" t="s">
        <v>3382</v>
      </c>
      <c r="H21" s="18" t="s">
        <v>131</v>
      </c>
      <c r="I21" s="18" t="s">
        <v>2083</v>
      </c>
      <c r="J21" s="18" t="s">
        <v>253</v>
      </c>
      <c r="K21" s="18" t="s">
        <v>3381</v>
      </c>
      <c r="L21" s="18" t="s">
        <v>3380</v>
      </c>
      <c r="M21" s="18" t="s">
        <v>2075</v>
      </c>
      <c r="N21" s="18" t="s">
        <v>123</v>
      </c>
      <c r="O21" s="18" t="s">
        <v>3379</v>
      </c>
      <c r="P21" s="18" t="s">
        <v>713</v>
      </c>
      <c r="Q21" s="18" t="s">
        <v>3378</v>
      </c>
      <c r="R21" s="18" t="s">
        <v>3377</v>
      </c>
      <c r="S21" s="18" t="s">
        <v>712</v>
      </c>
      <c r="T21" s="18" t="s">
        <v>3376</v>
      </c>
      <c r="U21" s="18" t="s">
        <v>3375</v>
      </c>
      <c r="V21" s="81"/>
      <c r="W21" s="18" t="s">
        <v>4110</v>
      </c>
      <c r="X21" s="81"/>
      <c r="Y21" s="81"/>
    </row>
    <row r="22" spans="1:25" x14ac:dyDescent="0.35">
      <c r="A22" s="13" t="s">
        <v>182</v>
      </c>
      <c r="B22" s="13" t="s">
        <v>2381</v>
      </c>
      <c r="C22" s="13" t="s">
        <v>851</v>
      </c>
      <c r="D22" s="13" t="s">
        <v>2326</v>
      </c>
      <c r="E22" s="13" t="s">
        <v>2382</v>
      </c>
      <c r="F22" s="13">
        <v>1</v>
      </c>
      <c r="G22" s="17">
        <f t="array" ref="G22">MEDIAN(IF(Processed_Data!$H$2:$H$152=Prix_Médians!$F22,Processed_Data!L$2:L$152))</f>
        <v>80</v>
      </c>
      <c r="H22" s="17">
        <f t="array" ref="H22">MEDIAN(IF(Processed_Data!$H$2:$H$152=Prix_Médians!$F22,Processed_Data!M$2:M$152))</f>
        <v>92.307692307692307</v>
      </c>
      <c r="I22" s="19">
        <f t="array" ref="I22">MEDIAN(IF(Processed_Data!$H$2:$H$152=Prix_Médians!$F22,Processed_Data!N$2:N$152))</f>
        <v>95.6521739130432</v>
      </c>
      <c r="J22" s="17">
        <f t="array" ref="J22">MEDIAN(IF(Processed_Data!$H$2:$H$152=Prix_Médians!$F22,Processed_Data!O$2:O$152))</f>
        <v>82.758620689655103</v>
      </c>
      <c r="K22" s="19">
        <f t="array" ref="K22">MEDIAN(IF(Processed_Data!$H$2:$H$152=Prix_Médians!$F22,Processed_Data!P$2:P$152))</f>
        <v>291.66666666666652</v>
      </c>
      <c r="L22" s="19">
        <f t="array" ref="L22">MEDIAN(IF(Processed_Data!$H$2:$H$152=Prix_Médians!$F22,Processed_Data!Q$2:Q$152))</f>
        <v>166.66666670000001</v>
      </c>
      <c r="M22" s="17">
        <f t="array" ref="M22">MEDIAN(IF(Processed_Data!$H$2:$H$152=Prix_Médians!$F22,Processed_Data!R$2:R$152))</f>
        <v>500</v>
      </c>
      <c r="N22" s="17">
        <f t="array" ref="N22">MEDIAN(IF(Processed_Data!$H$2:$H$152=Prix_Médians!$F22,Processed_Data!S$2:S$152))</f>
        <v>30</v>
      </c>
      <c r="O22" s="17">
        <f t="array" ref="O22">MEDIAN(IF(Processed_Data!$H$2:$H$152=Prix_Médians!$F22,Processed_Data!T$2:T$152))</f>
        <v>25</v>
      </c>
      <c r="P22" s="19" t="s">
        <v>176</v>
      </c>
      <c r="Q22" s="19" t="s">
        <v>176</v>
      </c>
      <c r="R22" s="17">
        <f t="array" ref="R22">MEDIAN(IF(Processed_Data!$H$2:$H$152=Prix_Médians!$F22,Processed_Data!W$2:W$152))</f>
        <v>50</v>
      </c>
      <c r="S22" s="17">
        <f t="array" ref="S22">MEDIAN(IF(Processed_Data!$H$2:$H$152=Prix_Médians!$F22,Processed_Data!X$2:X$152))</f>
        <v>125</v>
      </c>
      <c r="T22" s="19" t="s">
        <v>176</v>
      </c>
      <c r="U22" s="19" t="s">
        <v>176</v>
      </c>
      <c r="V22" s="81"/>
      <c r="W22" s="143" t="s">
        <v>176</v>
      </c>
      <c r="X22" s="144"/>
      <c r="Y22" s="81"/>
    </row>
    <row r="23" spans="1:25" x14ac:dyDescent="0.35">
      <c r="A23" s="13" t="s">
        <v>182</v>
      </c>
      <c r="B23" s="13" t="s">
        <v>2381</v>
      </c>
      <c r="C23" s="13" t="s">
        <v>851</v>
      </c>
      <c r="D23" s="13" t="s">
        <v>2361</v>
      </c>
      <c r="E23" s="13" t="s">
        <v>2421</v>
      </c>
      <c r="F23" s="13">
        <v>2</v>
      </c>
      <c r="G23" s="17">
        <f t="array" ref="G23">MEDIAN(IF(Processed_Data!$H$2:$H$152=Prix_Médians!$F23,Processed_Data!L$2:L$152))</f>
        <v>80</v>
      </c>
      <c r="H23" s="17">
        <f t="array" ref="H23">MEDIAN(IF(Processed_Data!$H$2:$H$152=Prix_Médians!$F23,Processed_Data!M$2:M$152))</f>
        <v>92.307692307692307</v>
      </c>
      <c r="I23" s="17">
        <f t="array" ref="I23">MEDIAN(IF(Processed_Data!$H$2:$H$152=Prix_Médians!$F23,Processed_Data!N$2:N$152))</f>
        <v>86.956521739130395</v>
      </c>
      <c r="J23" s="17">
        <f t="array" ref="J23">MEDIAN(IF(Processed_Data!$H$2:$H$152=Prix_Médians!$F23,Processed_Data!O$2:O$152))</f>
        <v>82.758620689655103</v>
      </c>
      <c r="K23" s="19">
        <f t="array" ref="K23">MEDIAN(IF(Processed_Data!$H$2:$H$152=Prix_Médians!$F23,Processed_Data!P$2:P$152))</f>
        <v>249.99999999999949</v>
      </c>
      <c r="L23" s="19">
        <f t="array" ref="L23">MEDIAN(IF(Processed_Data!$H$2:$H$152=Prix_Médians!$F23,Processed_Data!Q$2:Q$152))</f>
        <v>233.33333329999999</v>
      </c>
      <c r="M23" s="17">
        <f t="array" ref="M23">MEDIAN(IF(Processed_Data!$H$2:$H$152=Prix_Médians!$F23,Processed_Data!R$2:R$152))</f>
        <v>480</v>
      </c>
      <c r="N23" s="17">
        <f t="array" ref="N23">MEDIAN(IF(Processed_Data!$H$2:$H$152=Prix_Médians!$F23,Processed_Data!S$2:S$152))</f>
        <v>30</v>
      </c>
      <c r="O23" s="17">
        <f t="array" ref="O23">MEDIAN(IF(Processed_Data!$H$2:$H$152=Prix_Médians!$F23,Processed_Data!T$2:T$152))</f>
        <v>25</v>
      </c>
      <c r="P23" s="19">
        <f t="array" ref="P23">MEDIAN(IF(Processed_Data!$H$2:$H$152=Prix_Médians!$F23,Processed_Data!U$2:U$152))</f>
        <v>62.5</v>
      </c>
      <c r="Q23" s="19" t="s">
        <v>176</v>
      </c>
      <c r="R23" s="17">
        <f t="array" ref="R23">MEDIAN(IF(Processed_Data!$H$2:$H$152=Prix_Médians!$F23,Processed_Data!W$2:W$152))</f>
        <v>50</v>
      </c>
      <c r="S23" s="17">
        <f t="array" ref="S23">MEDIAN(IF(Processed_Data!$H$2:$H$152=Prix_Médians!$F23,Processed_Data!X$2:X$152))</f>
        <v>125</v>
      </c>
      <c r="T23" s="19" t="s">
        <v>176</v>
      </c>
      <c r="U23" s="19" t="s">
        <v>176</v>
      </c>
      <c r="V23" s="81"/>
      <c r="W23" s="143" t="s">
        <v>176</v>
      </c>
      <c r="X23" s="144"/>
      <c r="Y23" s="81"/>
    </row>
    <row r="24" spans="1:25" x14ac:dyDescent="0.35">
      <c r="A24" s="13" t="s">
        <v>166</v>
      </c>
      <c r="B24" s="13" t="s">
        <v>126</v>
      </c>
      <c r="C24" s="13" t="s">
        <v>169</v>
      </c>
      <c r="D24" s="13" t="s">
        <v>2361</v>
      </c>
      <c r="E24" s="13" t="s">
        <v>171</v>
      </c>
      <c r="F24" s="13">
        <v>4</v>
      </c>
      <c r="G24" s="17">
        <f t="array" ref="G24">MEDIAN(IF(Processed_Data!$H$2:$H$152=Prix_Médians!$F24,Processed_Data!L$2:L$152))</f>
        <v>100</v>
      </c>
      <c r="H24" s="17">
        <f t="array" ref="H24">MEDIAN(IF(Processed_Data!$H$2:$H$152=Prix_Médians!$F24,Processed_Data!M$2:M$152))</f>
        <v>96.153846153846104</v>
      </c>
      <c r="I24" s="17">
        <f t="array" ref="I24">MEDIAN(IF(Processed_Data!$H$2:$H$152=Prix_Médians!$F24,Processed_Data!N$2:N$152))</f>
        <v>108.695652173913</v>
      </c>
      <c r="J24" s="17">
        <f t="array" ref="J24">MEDIAN(IF(Processed_Data!$H$2:$H$152=Prix_Médians!$F24,Processed_Data!O$2:O$152))</f>
        <v>86.2068965517241</v>
      </c>
      <c r="K24" s="17">
        <f t="array" ref="K24">MEDIAN(IF(Processed_Data!$H$2:$H$152=Prix_Médians!$F24,Processed_Data!P$2:P$152))</f>
        <v>208.333333333333</v>
      </c>
      <c r="L24" s="17">
        <f t="array" ref="L24">MEDIAN(IF(Processed_Data!$H$2:$H$152=Prix_Médians!$F24,Processed_Data!Q$2:Q$152))</f>
        <v>312.5</v>
      </c>
      <c r="M24" s="17">
        <f t="array" ref="M24">MEDIAN(IF(Processed_Data!$H$2:$H$152=Prix_Médians!$F24,Processed_Data!R$2:R$152))</f>
        <v>600</v>
      </c>
      <c r="N24" s="19">
        <f t="array" ref="N24">MEDIAN(IF(Processed_Data!$H$2:$H$152=Prix_Médians!$F24,Processed_Data!S$2:S$152))</f>
        <v>30</v>
      </c>
      <c r="O24" s="17">
        <f t="array" ref="O24">MEDIAN(IF(Processed_Data!$H$2:$H$152=Prix_Médians!$F24,Processed_Data!T$2:T$152))</f>
        <v>25</v>
      </c>
      <c r="P24" s="19" t="s">
        <v>176</v>
      </c>
      <c r="Q24" s="19">
        <f t="array" ref="Q24">MEDIAN(IF(Processed_Data!$H$2:$H$152=Prix_Médians!$F24,Processed_Data!V$2:V$152))</f>
        <v>100</v>
      </c>
      <c r="R24" s="19">
        <f t="array" ref="R24">MEDIAN(IF(Processed_Data!$H$2:$H$152=Prix_Médians!$F24,Processed_Data!W$2:W$152))</f>
        <v>25</v>
      </c>
      <c r="S24" s="17">
        <f t="array" ref="S24">MEDIAN(IF(Processed_Data!$H$2:$H$152=Prix_Médians!$F24,Processed_Data!X$2:X$152))</f>
        <v>132.222222222222</v>
      </c>
      <c r="T24" s="19">
        <f t="array" ref="T24">MEDIAN(IF(Processed_Data!$H$2:$H$152=Prix_Médians!$F24,Processed_Data!Y$2:Y$152))</f>
        <v>75</v>
      </c>
      <c r="U24" s="17">
        <f t="array" ref="U24">MEDIAN(IF(Processed_Data!$H$2:$H$152=Prix_Médians!$F24,Processed_Data!Z$2:Z$152))</f>
        <v>30</v>
      </c>
      <c r="V24" s="81"/>
      <c r="W24" s="144">
        <f t="array" ref="W24">TRIMMEAN((IF(Processed_Data!$H$2:$H$152=Prix_Médians!$F24,Processed_Data!Z$2:Z$152)), 0.2)</f>
        <v>28.888888888888889</v>
      </c>
      <c r="X24" s="144"/>
      <c r="Y24" s="81"/>
    </row>
    <row r="25" spans="1:25" x14ac:dyDescent="0.35">
      <c r="A25" s="13" t="s">
        <v>104</v>
      </c>
      <c r="B25" s="13" t="s">
        <v>107</v>
      </c>
      <c r="C25" s="13" t="s">
        <v>3245</v>
      </c>
      <c r="D25" s="13" t="s">
        <v>2326</v>
      </c>
      <c r="E25" s="13" t="s">
        <v>2595</v>
      </c>
      <c r="F25" s="13">
        <v>9</v>
      </c>
      <c r="G25" s="17">
        <f t="array" ref="G25">MEDIAN(IF(Processed_Data!$H$2:$H$152=Prix_Médians!$F25,Processed_Data!L$2:L$152))</f>
        <v>75</v>
      </c>
      <c r="H25" s="17">
        <f t="array" ref="H25">MEDIAN(IF(Processed_Data!$H$2:$H$152=Prix_Médians!$F25,Processed_Data!M$2:M$152))</f>
        <v>81.730769230769198</v>
      </c>
      <c r="I25" s="17">
        <f t="array" ref="I25">MEDIAN(IF(Processed_Data!$H$2:$H$152=Prix_Médians!$F25,Processed_Data!N$2:N$152))</f>
        <v>65.2173913043478</v>
      </c>
      <c r="J25" s="17">
        <f t="array" ref="J25">MEDIAN(IF(Processed_Data!$H$2:$H$152=Prix_Médians!$F25,Processed_Data!O$2:O$152))</f>
        <v>77.586206896551701</v>
      </c>
      <c r="K25" s="144">
        <f t="array" ref="K25">MEDIAN(IF(Processed_Data!$H$2:$H$152=Prix_Médians!$F25,Processed_Data!P$2:P$152))</f>
        <v>208.333333333333</v>
      </c>
      <c r="L25" s="143">
        <f t="array" ref="L25">MEDIAN(IF(Processed_Data!$H$2:$H$152=Prix_Médians!$F25,Processed_Data!Q$2:Q$152))</f>
        <v>281.25</v>
      </c>
      <c r="M25" s="144">
        <f t="array" ref="M25">MEDIAN(IF(Processed_Data!$H$2:$H$152=Prix_Médians!$F25,Processed_Data!R$2:R$152))</f>
        <v>500</v>
      </c>
      <c r="N25" s="17">
        <f t="array" ref="N25">MEDIAN(IF(Processed_Data!$H$2:$H$152=Prix_Médians!$F25,Processed_Data!S$2:S$152))</f>
        <v>25</v>
      </c>
      <c r="O25" s="17">
        <f t="array" ref="O25">MEDIAN(IF(Processed_Data!$H$2:$H$152=Prix_Médians!$F25,Processed_Data!T$2:T$152))</f>
        <v>20</v>
      </c>
      <c r="P25" s="17">
        <f t="array" ref="P25">MEDIAN(IF(Processed_Data!$H$2:$H$152=Prix_Médians!$F25,Processed_Data!U$2:U$152))</f>
        <v>50</v>
      </c>
      <c r="Q25" s="19" t="s">
        <v>176</v>
      </c>
      <c r="R25" s="17">
        <f t="array" ref="R25">MEDIAN(IF(Processed_Data!$H$2:$H$152=Prix_Médians!$F25,Processed_Data!W$2:W$152))</f>
        <v>25</v>
      </c>
      <c r="S25" s="17">
        <f t="array" ref="S25">MEDIAN(IF(Processed_Data!$H$2:$H$152=Prix_Médians!$F25,Processed_Data!X$2:X$152))</f>
        <v>42.5</v>
      </c>
      <c r="T25" s="17">
        <f t="array" ref="T25">MEDIAN(IF(Processed_Data!$H$2:$H$152=Prix_Médians!$F25,Processed_Data!Y$2:Y$152))</f>
        <v>75</v>
      </c>
      <c r="U25" s="137">
        <f t="array" ref="U25">MEDIAN(IF(Processed_Data!$H$2:$H$152=Prix_Médians!$F25,Processed_Data!Z$2:Z$152))</f>
        <v>0</v>
      </c>
      <c r="V25" s="81"/>
      <c r="W25" s="144">
        <f t="array" ref="W25">TRIMMEAN((IF(Processed_Data!$H$2:$H$152=Prix_Médians!$F25,Processed_Data!Z$2:Z$152)), 0.2)</f>
        <v>15</v>
      </c>
      <c r="X25" s="144"/>
      <c r="Y25" s="81"/>
    </row>
    <row r="26" spans="1:25" x14ac:dyDescent="0.35">
      <c r="A26" s="13" t="s">
        <v>209</v>
      </c>
      <c r="B26" s="13" t="s">
        <v>107</v>
      </c>
      <c r="C26" s="13" t="s">
        <v>212</v>
      </c>
      <c r="D26" s="13" t="s">
        <v>2361</v>
      </c>
      <c r="E26" s="13" t="s">
        <v>216</v>
      </c>
      <c r="F26" s="13">
        <v>8</v>
      </c>
      <c r="G26" s="17">
        <f t="array" ref="G26">MEDIAN(IF(Processed_Data!$H$2:$H$152=Prix_Médians!$F26,Processed_Data!L$2:L$152))</f>
        <v>75</v>
      </c>
      <c r="H26" s="17">
        <f t="array" ref="H26">MEDIAN(IF(Processed_Data!$H$2:$H$152=Prix_Médians!$F26,Processed_Data!M$2:M$152))</f>
        <v>96.153846153846104</v>
      </c>
      <c r="I26" s="17">
        <f t="array" ref="I26">MEDIAN(IF(Processed_Data!$H$2:$H$152=Prix_Médians!$F26,Processed_Data!N$2:N$152))</f>
        <v>97.826086956521692</v>
      </c>
      <c r="J26" s="17">
        <f t="array" ref="J26">MEDIAN(IF(Processed_Data!$H$2:$H$152=Prix_Médians!$F26,Processed_Data!O$2:O$152))</f>
        <v>73.275862068965495</v>
      </c>
      <c r="K26" s="144">
        <f t="array" ref="K26">MEDIAN(IF(Processed_Data!$H$2:$H$152=Prix_Médians!$F26,Processed_Data!P$2:P$152))</f>
        <v>239.583333333333</v>
      </c>
      <c r="L26" s="144">
        <f t="array" ref="L26">MEDIAN(IF(Processed_Data!$H$2:$H$152=Prix_Médians!$F26,Processed_Data!Q$2:Q$152))</f>
        <v>260.41666665000002</v>
      </c>
      <c r="M26" s="144">
        <f t="array" ref="M26">MEDIAN(IF(Processed_Data!$H$2:$H$152=Prix_Médians!$F26,Processed_Data!R$2:R$152))</f>
        <v>600</v>
      </c>
      <c r="N26" s="19">
        <f t="array" ref="N26">MEDIAN(IF(Processed_Data!$H$2:$H$152=Prix_Médians!$F26,Processed_Data!S$2:S$152))</f>
        <v>30</v>
      </c>
      <c r="O26" s="19">
        <f t="array" ref="O26">MEDIAN(IF(Processed_Data!$H$2:$H$152=Prix_Médians!$F26,Processed_Data!T$2:T$152))</f>
        <v>15</v>
      </c>
      <c r="P26" s="19">
        <f t="array" ref="P26">MEDIAN(IF(Processed_Data!$H$2:$H$152=Prix_Médians!$F26,Processed_Data!U$2:U$152))</f>
        <v>35</v>
      </c>
      <c r="Q26" s="19" t="s">
        <v>176</v>
      </c>
      <c r="R26" s="19">
        <f t="array" ref="R26">MEDIAN(IF(Processed_Data!$H$2:$H$152=Prix_Médians!$F26,Processed_Data!W$2:W$152))</f>
        <v>25</v>
      </c>
      <c r="S26" s="19">
        <f t="array" ref="S26">MEDIAN(IF(Processed_Data!$H$2:$H$152=Prix_Médians!$F26,Processed_Data!X$2:X$152))</f>
        <v>60</v>
      </c>
      <c r="T26" s="19" t="s">
        <v>176</v>
      </c>
      <c r="U26" s="19" t="s">
        <v>176</v>
      </c>
      <c r="V26" s="81"/>
      <c r="W26" s="143" t="s">
        <v>176</v>
      </c>
      <c r="X26" s="144"/>
      <c r="Y26" s="81"/>
    </row>
    <row r="27" spans="1:25" x14ac:dyDescent="0.35">
      <c r="A27" s="13" t="s">
        <v>209</v>
      </c>
      <c r="B27" s="13" t="s">
        <v>107</v>
      </c>
      <c r="C27" s="13" t="s">
        <v>212</v>
      </c>
      <c r="D27" s="13" t="s">
        <v>2361</v>
      </c>
      <c r="E27" s="13" t="s">
        <v>2432</v>
      </c>
      <c r="F27" s="13">
        <v>12</v>
      </c>
      <c r="G27" s="17">
        <f t="array" ref="G27">MEDIAN(IF(Processed_Data!$H$2:$H$152=Prix_Médians!$F27,Processed_Data!L$2:L$152))</f>
        <v>68.75</v>
      </c>
      <c r="H27" s="17">
        <f t="array" ref="H27">MEDIAN(IF(Processed_Data!$H$2:$H$152=Prix_Médians!$F27,Processed_Data!M$2:M$152))</f>
        <v>86.538461538461505</v>
      </c>
      <c r="I27" s="17">
        <f t="array" ref="I27">MEDIAN(IF(Processed_Data!$H$2:$H$152=Prix_Médians!$F27,Processed_Data!N$2:N$152))</f>
        <v>65.2173913043478</v>
      </c>
      <c r="J27" s="17">
        <f t="array" ref="J27">MEDIAN(IF(Processed_Data!$H$2:$H$152=Prix_Médians!$F27,Processed_Data!O$2:O$152))</f>
        <v>68.965517241379303</v>
      </c>
      <c r="K27" s="144">
        <f t="array" ref="K27">MEDIAN(IF(Processed_Data!$H$2:$H$152=Prix_Médians!$F27,Processed_Data!P$2:P$152))</f>
        <v>187.5</v>
      </c>
      <c r="L27" s="144">
        <f t="array" ref="L27">MEDIAN(IF(Processed_Data!$H$2:$H$152=Prix_Médians!$F27,Processed_Data!Q$2:Q$152))</f>
        <v>187.5</v>
      </c>
      <c r="M27" s="144">
        <f t="array" ref="M27">MEDIAN(IF(Processed_Data!$H$2:$H$152=Prix_Médians!$F27,Processed_Data!R$2:R$152))</f>
        <v>550</v>
      </c>
      <c r="N27" s="19" t="s">
        <v>176</v>
      </c>
      <c r="O27" s="17">
        <f t="array" ref="O27">MEDIAN(IF(Processed_Data!$H$2:$H$152=Prix_Médians!$F27,Processed_Data!T$2:T$152))</f>
        <v>15</v>
      </c>
      <c r="P27" s="17">
        <f t="array" ref="P27">MEDIAN(IF(Processed_Data!$H$2:$H$152=Prix_Médians!$F27,Processed_Data!U$2:U$152))</f>
        <v>50</v>
      </c>
      <c r="Q27" s="19" t="s">
        <v>176</v>
      </c>
      <c r="R27" s="17">
        <f t="array" ref="R27">MEDIAN(IF(Processed_Data!$H$2:$H$152=Prix_Médians!$F27,Processed_Data!W$2:W$152))</f>
        <v>25</v>
      </c>
      <c r="S27" s="17">
        <f t="array" ref="S27">MEDIAN(IF(Processed_Data!$H$2:$H$152=Prix_Médians!$F27,Processed_Data!X$2:X$152))</f>
        <v>75</v>
      </c>
      <c r="T27" s="17">
        <f t="array" ref="T27">MEDIAN(IF(Processed_Data!$H$2:$H$152=Prix_Médians!$F27,Processed_Data!Y$2:Y$152))</f>
        <v>70</v>
      </c>
      <c r="U27" s="19" t="s">
        <v>176</v>
      </c>
      <c r="V27" s="81"/>
      <c r="W27" s="143" t="s">
        <v>176</v>
      </c>
      <c r="X27" s="144"/>
      <c r="Y27" s="81"/>
    </row>
    <row r="28" spans="1:25" x14ac:dyDescent="0.35">
      <c r="A28" s="13" t="s">
        <v>141</v>
      </c>
      <c r="B28" s="13" t="s">
        <v>120</v>
      </c>
      <c r="C28" s="13" t="s">
        <v>144</v>
      </c>
      <c r="D28" s="13" t="s">
        <v>2326</v>
      </c>
      <c r="E28" s="13" t="s">
        <v>146</v>
      </c>
      <c r="F28" s="13">
        <v>10</v>
      </c>
      <c r="G28" s="17">
        <f t="array" ref="G28">MEDIAN(IF(Processed_Data!$H$2:$H$152=Prix_Médians!$F28,Processed_Data!L$2:L$152))</f>
        <v>75</v>
      </c>
      <c r="H28" s="17">
        <f t="array" ref="H28">MEDIAN(IF(Processed_Data!$H$2:$H$152=Prix_Médians!$F28,Processed_Data!M$2:M$152))</f>
        <v>96.153846153846104</v>
      </c>
      <c r="I28" s="17">
        <f t="array" ref="I28">MEDIAN(IF(Processed_Data!$H$2:$H$152=Prix_Médians!$F28,Processed_Data!N$2:N$152))</f>
        <v>52.173913043478201</v>
      </c>
      <c r="J28" s="17">
        <f t="array" ref="J28">MEDIAN(IF(Processed_Data!$H$2:$H$152=Prix_Médians!$F28,Processed_Data!O$2:O$152))</f>
        <v>82.758620689655103</v>
      </c>
      <c r="K28" s="144">
        <f t="array" ref="K28">MEDIAN(IF(Processed_Data!$H$2:$H$152=Prix_Médians!$F28,Processed_Data!P$2:P$152))</f>
        <v>208.333333333333</v>
      </c>
      <c r="L28" s="144">
        <f t="array" ref="L28">MEDIAN(IF(Processed_Data!$H$2:$H$152=Prix_Médians!$F28,Processed_Data!Q$2:Q$152))</f>
        <v>229.16666670000001</v>
      </c>
      <c r="M28" s="144">
        <f t="array" ref="M28">MEDIAN(IF(Processed_Data!$H$2:$H$152=Prix_Médians!$F28,Processed_Data!R$2:R$152))</f>
        <v>500</v>
      </c>
      <c r="N28" s="17">
        <f t="array" ref="N28">MEDIAN(IF(Processed_Data!$H$2:$H$152=Prix_Médians!$F28,Processed_Data!S$2:S$152))</f>
        <v>25</v>
      </c>
      <c r="O28" s="17">
        <f t="array" ref="O28">MEDIAN(IF(Processed_Data!$H$2:$H$152=Prix_Médians!$F28,Processed_Data!T$2:T$152))</f>
        <v>25</v>
      </c>
      <c r="P28" s="17">
        <f t="array" ref="P28">MEDIAN(IF(Processed_Data!$H$2:$H$152=Prix_Médians!$F28,Processed_Data!U$2:U$152))</f>
        <v>32.5</v>
      </c>
      <c r="Q28" s="17">
        <f t="array" ref="Q28">MEDIAN(IF(Processed_Data!$H$2:$H$152=Prix_Médians!$F28,Processed_Data!V$2:V$152))</f>
        <v>50</v>
      </c>
      <c r="R28" s="17">
        <f t="array" ref="R28">MEDIAN(IF(Processed_Data!$H$2:$H$152=Prix_Médians!$F28,Processed_Data!W$2:W$152))</f>
        <v>27.5</v>
      </c>
      <c r="S28" s="17">
        <f t="array" ref="S28">MEDIAN(IF(Processed_Data!$H$2:$H$152=Prix_Médians!$F28,Processed_Data!X$2:X$152))</f>
        <v>87.5</v>
      </c>
      <c r="T28" s="19">
        <f t="array" ref="T28">MEDIAN(IF(Processed_Data!$H$2:$H$152=Prix_Médians!$F28,Processed_Data!Y$2:Y$152))</f>
        <v>75</v>
      </c>
      <c r="U28" s="19" t="s">
        <v>176</v>
      </c>
      <c r="V28" s="81"/>
      <c r="W28" s="143" t="s">
        <v>176</v>
      </c>
      <c r="X28" s="144"/>
      <c r="Y28" s="81"/>
    </row>
    <row r="29" spans="1:25" x14ac:dyDescent="0.35">
      <c r="A29" s="13" t="s">
        <v>244</v>
      </c>
      <c r="B29" s="13" t="s">
        <v>247</v>
      </c>
      <c r="C29" s="13" t="s">
        <v>248</v>
      </c>
      <c r="D29" s="13" t="s">
        <v>2361</v>
      </c>
      <c r="E29" s="13" t="s">
        <v>248</v>
      </c>
      <c r="F29" s="13">
        <v>11</v>
      </c>
      <c r="G29" s="17">
        <f t="array" ref="G29">MEDIAN(IF(Processed_Data!$H$2:$H$152=Prix_Médians!$F29,Processed_Data!L$2:L$152))</f>
        <v>62.5</v>
      </c>
      <c r="H29" s="17">
        <f t="array" ref="H29">MEDIAN(IF(Processed_Data!$H$2:$H$152=Prix_Médians!$F29,Processed_Data!M$2:M$152))</f>
        <v>86.538461538461505</v>
      </c>
      <c r="I29" s="17">
        <f t="array" ref="I29">MEDIAN(IF(Processed_Data!$H$2:$H$152=Prix_Médians!$F29,Processed_Data!N$2:N$152))</f>
        <v>65.2173913043478</v>
      </c>
      <c r="J29" s="17">
        <f t="array" ref="J29">MEDIAN(IF(Processed_Data!$H$2:$H$152=Prix_Médians!$F29,Processed_Data!O$2:O$152))</f>
        <v>68.965517241379303</v>
      </c>
      <c r="K29" s="144">
        <f t="array" ref="K29">MEDIAN(IF(Processed_Data!$H$2:$H$152=Prix_Médians!$F29,Processed_Data!P$2:P$152))</f>
        <v>166.666666666666</v>
      </c>
      <c r="L29" s="143">
        <f t="array" ref="L29">MEDIAN(IF(Processed_Data!$H$2:$H$152=Prix_Médians!$F29,Processed_Data!Q$2:Q$152))</f>
        <v>291.66666670000001</v>
      </c>
      <c r="M29" s="144">
        <f t="array" ref="M29">MEDIAN(IF(Processed_Data!$H$2:$H$152=Prix_Médians!$F29,Processed_Data!R$2:R$152))</f>
        <v>600</v>
      </c>
      <c r="N29" s="17">
        <f t="array" ref="N29">MEDIAN(IF(Processed_Data!$H$2:$H$152=Prix_Médians!$F29,Processed_Data!S$2:S$152))</f>
        <v>22.5</v>
      </c>
      <c r="O29" s="17">
        <f t="array" ref="O29">MEDIAN(IF(Processed_Data!$H$2:$H$152=Prix_Médians!$F29,Processed_Data!T$2:T$152))</f>
        <v>15</v>
      </c>
      <c r="P29" s="17">
        <f t="array" ref="P29">MEDIAN(IF(Processed_Data!$H$2:$H$152=Prix_Médians!$F29,Processed_Data!U$2:U$152))</f>
        <v>25</v>
      </c>
      <c r="Q29" s="19">
        <f t="array" ref="Q29">MEDIAN(IF(Processed_Data!$H$2:$H$152=Prix_Médians!$F29,Processed_Data!V$2:V$152))</f>
        <v>200</v>
      </c>
      <c r="R29" s="17">
        <f t="array" ref="R29">MEDIAN(IF(Processed_Data!$H$2:$H$152=Prix_Médians!$F29,Processed_Data!W$2:W$152))</f>
        <v>20</v>
      </c>
      <c r="S29" s="17">
        <f t="array" ref="S29">MEDIAN(IF(Processed_Data!$H$2:$H$152=Prix_Médians!$F29,Processed_Data!X$2:X$152))</f>
        <v>75</v>
      </c>
      <c r="T29" s="19" t="s">
        <v>176</v>
      </c>
      <c r="U29" s="17">
        <f t="array" ref="U29">MEDIAN(IF(Processed_Data!$H$2:$H$152=Prix_Médians!$F29,Processed_Data!Z$2:Z$152))</f>
        <v>37.5</v>
      </c>
      <c r="V29" s="81"/>
      <c r="W29" s="144">
        <f t="array" ref="W29">TRIMMEAN((IF(Processed_Data!$H$2:$H$152=Prix_Médians!$F29,Processed_Data!Z$2:Z$152)), 0.2)</f>
        <v>30.625</v>
      </c>
      <c r="X29" s="144"/>
      <c r="Y29" s="81"/>
    </row>
    <row r="30" spans="1:25" x14ac:dyDescent="0.35">
      <c r="A30" s="13" t="s">
        <v>191</v>
      </c>
      <c r="B30" s="13" t="s">
        <v>126</v>
      </c>
      <c r="C30" s="13" t="s">
        <v>193</v>
      </c>
      <c r="D30" s="13" t="s">
        <v>2326</v>
      </c>
      <c r="E30" s="13" t="s">
        <v>195</v>
      </c>
      <c r="F30" s="13">
        <v>5</v>
      </c>
      <c r="G30" s="19">
        <f t="array" ref="G30">MEDIAN(IF(Processed_Data!$H$2:$H$152=Prix_Médians!$F30,Processed_Data!L$2:L$152))</f>
        <v>125</v>
      </c>
      <c r="H30" s="19">
        <f t="array" ref="H30">MEDIAN(IF(Processed_Data!$H$2:$H$152=Prix_Médians!$F30,Processed_Data!M$2:M$152))</f>
        <v>105.76923076923055</v>
      </c>
      <c r="I30" s="19">
        <f t="array" ref="I30">MEDIAN(IF(Processed_Data!$H$2:$H$152=Prix_Médians!$F30,Processed_Data!N$2:N$152))</f>
        <v>124.9999999999995</v>
      </c>
      <c r="J30" s="19">
        <f t="array" ref="J30">MEDIAN(IF(Processed_Data!$H$2:$H$152=Prix_Médians!$F30,Processed_Data!O$2:O$152))</f>
        <v>94.827586206896058</v>
      </c>
      <c r="K30" s="143">
        <f t="array" ref="K30">MEDIAN(IF(Processed_Data!$H$2:$H$152=Prix_Médians!$F30,Processed_Data!P$2:P$152))</f>
        <v>229.16666666666652</v>
      </c>
      <c r="L30" s="143" t="s">
        <v>176</v>
      </c>
      <c r="M30" s="143">
        <f t="array" ref="M30">MEDIAN(IF(Processed_Data!$H$2:$H$152=Prix_Médians!$F30,Processed_Data!R$2:R$152))</f>
        <v>650</v>
      </c>
      <c r="N30" s="19">
        <f t="array" ref="N30">MEDIAN(IF(Processed_Data!$H$2:$H$152=Prix_Médians!$F30,Processed_Data!S$2:S$152))</f>
        <v>45</v>
      </c>
      <c r="O30" s="19">
        <f t="array" ref="O30">MEDIAN(IF(Processed_Data!$H$2:$H$152=Prix_Médians!$F30,Processed_Data!T$2:T$152))</f>
        <v>27.5</v>
      </c>
      <c r="P30" s="19">
        <f t="array" ref="P30">MEDIAN(IF(Processed_Data!$H$2:$H$152=Prix_Médians!$F30,Processed_Data!U$2:U$152))</f>
        <v>37.5</v>
      </c>
      <c r="Q30" s="19">
        <f t="array" ref="Q30">MEDIAN(IF(Processed_Data!$H$2:$H$152=Prix_Médians!$F30,Processed_Data!V$2:V$152))</f>
        <v>50</v>
      </c>
      <c r="R30" s="19">
        <f t="array" ref="R30">MEDIAN(IF(Processed_Data!$H$2:$H$152=Prix_Médians!$F30,Processed_Data!W$2:W$152))</f>
        <v>55</v>
      </c>
      <c r="S30" s="19">
        <f t="array" ref="S30">MEDIAN(IF(Processed_Data!$H$2:$H$152=Prix_Médians!$F30,Processed_Data!X$2:X$152))</f>
        <v>87.5</v>
      </c>
      <c r="T30" s="19" t="s">
        <v>176</v>
      </c>
      <c r="U30" s="17">
        <f t="array" ref="U30">MEDIAN(IF(Processed_Data!$H$2:$H$152=Prix_Médians!$F30,Processed_Data!Z$2:Z$152))</f>
        <v>47.5</v>
      </c>
      <c r="V30" s="81"/>
      <c r="W30" s="144">
        <f t="array" ref="W30">TRIMMEAN((IF(Processed_Data!$H$2:$H$152=Prix_Médians!$F30,Processed_Data!Z$2:Z$152)), 0.2)</f>
        <v>48.75</v>
      </c>
      <c r="X30" s="144"/>
      <c r="Y30" s="81"/>
    </row>
    <row r="31" spans="1:25" x14ac:dyDescent="0.35">
      <c r="A31" s="13" t="s">
        <v>198</v>
      </c>
      <c r="B31" s="13" t="s">
        <v>201</v>
      </c>
      <c r="C31" s="13" t="s">
        <v>205</v>
      </c>
      <c r="D31" s="13" t="s">
        <v>2361</v>
      </c>
      <c r="E31" s="13" t="s">
        <v>234</v>
      </c>
      <c r="F31" s="13">
        <v>3</v>
      </c>
      <c r="G31" s="17">
        <f t="array" ref="G31">MEDIAN(IF(Processed_Data!$H$2:$H$152=Prix_Médians!$F31,Processed_Data!L$2:L$152))</f>
        <v>105</v>
      </c>
      <c r="H31" s="17">
        <f t="array" ref="H31">MEDIAN(IF(Processed_Data!$H$2:$H$152=Prix_Médians!$F31,Processed_Data!M$2:M$152))</f>
        <v>92.307692307692307</v>
      </c>
      <c r="I31" s="17">
        <f t="array" ref="I31">MEDIAN(IF(Processed_Data!$H$2:$H$152=Prix_Médians!$F31,Processed_Data!N$2:N$152))</f>
        <v>91.304347826086897</v>
      </c>
      <c r="J31" s="17">
        <f t="array" ref="J31">MEDIAN(IF(Processed_Data!$H$2:$H$152=Prix_Médians!$F31,Processed_Data!O$2:O$152))</f>
        <v>82.758620689655103</v>
      </c>
      <c r="K31" s="17">
        <f t="array" ref="K31">MEDIAN(IF(Processed_Data!$H$2:$H$152=Prix_Médians!$F31,Processed_Data!P$2:P$152))</f>
        <v>187.5</v>
      </c>
      <c r="L31" s="17">
        <f t="array" ref="L31">MEDIAN(IF(Processed_Data!$H$2:$H$152=Prix_Médians!$F31,Processed_Data!Q$2:Q$152))</f>
        <v>375</v>
      </c>
      <c r="M31" s="17">
        <f t="array" ref="M31">MEDIAN(IF(Processed_Data!$H$2:$H$152=Prix_Médians!$F31,Processed_Data!R$2:R$152))</f>
        <v>500</v>
      </c>
      <c r="N31" s="17">
        <f t="array" ref="N31">MEDIAN(IF(Processed_Data!$H$2:$H$152=Prix_Médians!$F31,Processed_Data!S$2:S$152))</f>
        <v>25</v>
      </c>
      <c r="O31" s="17">
        <f t="array" ref="O31">MEDIAN(IF(Processed_Data!$H$2:$H$152=Prix_Médians!$F31,Processed_Data!T$2:T$152))</f>
        <v>25</v>
      </c>
      <c r="P31" s="17">
        <f t="array" ref="P31">MEDIAN(IF(Processed_Data!$H$2:$H$152=Prix_Médians!$F31,Processed_Data!U$2:U$152))</f>
        <v>25</v>
      </c>
      <c r="Q31" s="17">
        <f t="array" ref="Q31">MEDIAN(IF(Processed_Data!$H$2:$H$152=Prix_Médians!$F31,Processed_Data!V$2:V$152))</f>
        <v>50</v>
      </c>
      <c r="R31" s="17">
        <f t="array" ref="R31">MEDIAN(IF(Processed_Data!$H$2:$H$152=Prix_Médians!$F31,Processed_Data!W$2:W$152))</f>
        <v>25</v>
      </c>
      <c r="S31" s="17">
        <f t="array" ref="S31">MEDIAN(IF(Processed_Data!$H$2:$H$152=Prix_Médians!$F31,Processed_Data!X$2:X$152))</f>
        <v>75</v>
      </c>
      <c r="T31" s="19">
        <f t="array" ref="T31">MEDIAN(IF(Processed_Data!$H$2:$H$152=Prix_Médians!$F31,Processed_Data!Y$2:Y$152))</f>
        <v>100</v>
      </c>
      <c r="U31" s="19" t="s">
        <v>176</v>
      </c>
      <c r="V31" s="81"/>
      <c r="W31" s="143" t="s">
        <v>176</v>
      </c>
      <c r="X31" s="144"/>
      <c r="Y31" s="81"/>
    </row>
    <row r="32" spans="1:25" x14ac:dyDescent="0.35">
      <c r="A32" s="13" t="s">
        <v>198</v>
      </c>
      <c r="B32" s="13" t="s">
        <v>201</v>
      </c>
      <c r="C32" s="13" t="s">
        <v>202</v>
      </c>
      <c r="D32" s="13" t="s">
        <v>2326</v>
      </c>
      <c r="E32" s="13" t="s">
        <v>202</v>
      </c>
      <c r="F32" s="13">
        <v>7</v>
      </c>
      <c r="G32" s="17">
        <f t="array" ref="G32">MEDIAN(IF(Processed_Data!$H$2:$H$152=Prix_Médians!$F32,Processed_Data!L$2:L$152))</f>
        <v>105</v>
      </c>
      <c r="H32" s="17">
        <f t="array" ref="H32">MEDIAN(IF(Processed_Data!$H$2:$H$152=Prix_Médians!$F32,Processed_Data!M$2:M$152))</f>
        <v>121.153846153846</v>
      </c>
      <c r="I32" s="17">
        <f t="array" ref="I32">MEDIAN(IF(Processed_Data!$H$2:$H$152=Prix_Médians!$F32,Processed_Data!N$2:N$152))</f>
        <v>91.304347826086897</v>
      </c>
      <c r="J32" s="17">
        <f t="array" ref="J32">MEDIAN(IF(Processed_Data!$H$2:$H$152=Prix_Médians!$F32,Processed_Data!O$2:O$152))</f>
        <v>96.551724137931004</v>
      </c>
      <c r="K32" s="17">
        <f t="array" ref="K32">MEDIAN(IF(Processed_Data!$H$2:$H$152=Prix_Médians!$F32,Processed_Data!P$2:P$152))</f>
        <v>218.75</v>
      </c>
      <c r="L32" s="17">
        <f t="array" ref="L32">MEDIAN(IF(Processed_Data!$H$2:$H$152=Prix_Médians!$F32,Processed_Data!Q$2:Q$152))</f>
        <v>291.66666670000001</v>
      </c>
      <c r="M32" s="17">
        <f t="array" ref="M32">MEDIAN(IF(Processed_Data!$H$2:$H$152=Prix_Médians!$F32,Processed_Data!R$2:R$152))</f>
        <v>600</v>
      </c>
      <c r="N32" s="17">
        <f t="array" ref="N32">MEDIAN(IF(Processed_Data!$H$2:$H$152=Prix_Médians!$F32,Processed_Data!S$2:S$152))</f>
        <v>20</v>
      </c>
      <c r="O32" s="17">
        <f t="array" ref="O32">MEDIAN(IF(Processed_Data!$H$2:$H$152=Prix_Médians!$F32,Processed_Data!T$2:T$152))</f>
        <v>20</v>
      </c>
      <c r="P32" s="17">
        <f t="array" ref="P32">MEDIAN(IF(Processed_Data!$H$2:$H$152=Prix_Médians!$F32,Processed_Data!U$2:U$152))</f>
        <v>25</v>
      </c>
      <c r="Q32" s="17">
        <f t="array" ref="Q32">MEDIAN(IF(Processed_Data!$H$2:$H$152=Prix_Médians!$F32,Processed_Data!V$2:V$152))</f>
        <v>101</v>
      </c>
      <c r="R32" s="17">
        <f t="array" ref="R32">MEDIAN(IF(Processed_Data!$H$2:$H$152=Prix_Médians!$F32,Processed_Data!W$2:W$152))</f>
        <v>25</v>
      </c>
      <c r="S32" s="17">
        <f t="array" ref="S32">MEDIAN(IF(Processed_Data!$H$2:$H$152=Prix_Médians!$F32,Processed_Data!X$2:X$152))</f>
        <v>75</v>
      </c>
      <c r="T32" s="19" t="s">
        <v>176</v>
      </c>
      <c r="U32" s="19" t="s">
        <v>176</v>
      </c>
      <c r="V32" s="81"/>
      <c r="W32" s="143" t="s">
        <v>176</v>
      </c>
      <c r="X32" s="144"/>
      <c r="Y32" s="81"/>
    </row>
    <row r="33" spans="1:25" x14ac:dyDescent="0.35">
      <c r="A33" s="13" t="s">
        <v>198</v>
      </c>
      <c r="B33" s="13" t="s">
        <v>120</v>
      </c>
      <c r="C33" s="13" t="s">
        <v>122</v>
      </c>
      <c r="D33" s="13" t="s">
        <v>2361</v>
      </c>
      <c r="E33" s="13" t="s">
        <v>2413</v>
      </c>
      <c r="F33" s="13">
        <v>6</v>
      </c>
      <c r="G33" s="17">
        <f t="array" ref="G33">MEDIAN(IF(Processed_Data!$H$2:$H$152=Prix_Médians!$F33,Processed_Data!L$2:L$152))</f>
        <v>75</v>
      </c>
      <c r="H33" s="17">
        <f t="array" ref="H33">MEDIAN(IF(Processed_Data!$H$2:$H$152=Prix_Médians!$F33,Processed_Data!M$2:M$152))</f>
        <v>96.153846153846104</v>
      </c>
      <c r="I33" s="17">
        <f t="array" ref="I33">MEDIAN(IF(Processed_Data!$H$2:$H$152=Prix_Médians!$F33,Processed_Data!N$2:N$152))</f>
        <v>86.956521739130395</v>
      </c>
      <c r="J33" s="17">
        <f t="array" ref="J33">MEDIAN(IF(Processed_Data!$H$2:$H$152=Prix_Médians!$F33,Processed_Data!O$2:O$152))</f>
        <v>81.034482758620641</v>
      </c>
      <c r="K33" s="17">
        <f t="array" ref="K33">MEDIAN(IF(Processed_Data!$H$2:$H$152=Prix_Médians!$F33,Processed_Data!P$2:P$152))</f>
        <v>208.333333333333</v>
      </c>
      <c r="L33" s="17">
        <f t="array" ref="L33">MEDIAN(IF(Processed_Data!$H$2:$H$152=Prix_Médians!$F33,Processed_Data!Q$2:Q$152))</f>
        <v>218.75</v>
      </c>
      <c r="M33" s="17">
        <f t="array" ref="M33">MEDIAN(IF(Processed_Data!$H$2:$H$152=Prix_Médians!$F33,Processed_Data!R$2:R$152))</f>
        <v>550</v>
      </c>
      <c r="N33" s="17">
        <f t="array" ref="N33">MEDIAN(IF(Processed_Data!$H$2:$H$152=Prix_Médians!$F33,Processed_Data!S$2:S$152))</f>
        <v>25</v>
      </c>
      <c r="O33" s="17">
        <f t="array" ref="O33">MEDIAN(IF(Processed_Data!$H$2:$H$152=Prix_Médians!$F33,Processed_Data!T$2:T$152))</f>
        <v>25</v>
      </c>
      <c r="P33" s="17">
        <f t="array" ref="P33">MEDIAN(IF(Processed_Data!$H$2:$H$152=Prix_Médians!$F33,Processed_Data!U$2:U$152))</f>
        <v>72.5</v>
      </c>
      <c r="Q33" s="17">
        <f t="array" ref="Q33">MEDIAN(IF(Processed_Data!$H$2:$H$152=Prix_Médians!$F33,Processed_Data!V$2:V$152))</f>
        <v>100</v>
      </c>
      <c r="R33" s="17">
        <f t="array" ref="R33">MEDIAN(IF(Processed_Data!$H$2:$H$152=Prix_Médians!$F33,Processed_Data!W$2:W$152))</f>
        <v>25</v>
      </c>
      <c r="S33" s="17">
        <f t="array" ref="S33">MEDIAN(IF(Processed_Data!$H$2:$H$152=Prix_Médians!$F33,Processed_Data!X$2:X$152))</f>
        <v>63.75</v>
      </c>
      <c r="T33" s="19">
        <f t="array" ref="T33">MEDIAN(IF(Processed_Data!$H$2:$H$152=Prix_Médians!$F33,Processed_Data!Y$2:Y$152))</f>
        <v>75</v>
      </c>
      <c r="U33" s="17">
        <f t="array" ref="U33">MEDIAN(IF(Processed_Data!$H$2:$H$152=Prix_Médians!$F33,Processed_Data!Z$2:Z$152))</f>
        <v>25</v>
      </c>
      <c r="V33" s="81"/>
      <c r="W33" s="144">
        <f t="array" ref="W33">TRIMMEAN((IF(Processed_Data!$H$2:$H$152=Prix_Médians!$F33,Processed_Data!Z$2:Z$152)), 0.2)</f>
        <v>16.666666666666668</v>
      </c>
      <c r="X33" s="144"/>
      <c r="Y33" s="81"/>
    </row>
    <row r="34" spans="1:25" x14ac:dyDescent="0.35">
      <c r="G34" s="19"/>
      <c r="H34" s="17"/>
      <c r="I34" s="17"/>
      <c r="J34" s="17"/>
      <c r="K34" s="17"/>
      <c r="L34" s="17"/>
      <c r="M34" s="17"/>
      <c r="N34" s="17"/>
      <c r="O34" s="17"/>
      <c r="P34" s="17"/>
      <c r="Q34" s="17"/>
      <c r="R34" s="17"/>
      <c r="S34" s="19"/>
      <c r="T34" s="19"/>
      <c r="U34" s="19"/>
      <c r="V34" s="81"/>
      <c r="W34" s="81"/>
      <c r="X34" s="81"/>
      <c r="Y34" s="81"/>
    </row>
    <row r="35" spans="1:25" x14ac:dyDescent="0.35">
      <c r="G35" s="17"/>
      <c r="H35" s="17"/>
      <c r="I35" s="17"/>
      <c r="J35" s="17"/>
      <c r="K35" s="17"/>
      <c r="L35" s="17"/>
      <c r="M35" s="17"/>
      <c r="N35" s="17"/>
      <c r="O35" s="17"/>
      <c r="P35" s="17"/>
      <c r="Q35" s="17"/>
      <c r="R35" s="17"/>
      <c r="S35" s="17"/>
      <c r="T35" s="19"/>
      <c r="U35" s="17"/>
      <c r="V35" s="81"/>
      <c r="W35" s="81"/>
      <c r="X35" s="81"/>
      <c r="Y35" s="81"/>
    </row>
    <row r="36" spans="1:25" x14ac:dyDescent="0.35">
      <c r="V36" s="81"/>
      <c r="W36" s="81"/>
      <c r="X36" s="81"/>
      <c r="Y36" s="81"/>
    </row>
    <row r="37" spans="1:25" x14ac:dyDescent="0.35">
      <c r="A37" s="31" t="s">
        <v>4116</v>
      </c>
      <c r="G37" s="146" t="s">
        <v>4125</v>
      </c>
      <c r="V37" s="81"/>
      <c r="W37" s="81"/>
      <c r="X37" s="81"/>
      <c r="Y37" s="81"/>
    </row>
    <row r="38" spans="1:25" x14ac:dyDescent="0.35">
      <c r="A38" s="31" t="s">
        <v>4117</v>
      </c>
      <c r="G38" s="31" t="s">
        <v>4126</v>
      </c>
    </row>
    <row r="39" spans="1:25" x14ac:dyDescent="0.35">
      <c r="A39" s="31" t="s">
        <v>4118</v>
      </c>
    </row>
    <row r="41" spans="1:25" ht="17.5" x14ac:dyDescent="0.35">
      <c r="A41" s="12" t="s">
        <v>4114</v>
      </c>
    </row>
    <row r="42" spans="1:25" x14ac:dyDescent="0.35">
      <c r="A42" s="18" t="s">
        <v>2036</v>
      </c>
      <c r="B42" s="18" t="s">
        <v>3382</v>
      </c>
      <c r="C42" s="18" t="s">
        <v>131</v>
      </c>
      <c r="D42" s="18" t="s">
        <v>2083</v>
      </c>
      <c r="E42" s="18" t="s">
        <v>253</v>
      </c>
      <c r="F42" s="18" t="s">
        <v>3381</v>
      </c>
      <c r="G42" s="18" t="s">
        <v>3380</v>
      </c>
      <c r="H42" s="18" t="s">
        <v>2075</v>
      </c>
      <c r="I42" s="18" t="s">
        <v>123</v>
      </c>
      <c r="J42" s="18" t="s">
        <v>3379</v>
      </c>
      <c r="K42" s="18" t="s">
        <v>713</v>
      </c>
      <c r="L42" s="18" t="s">
        <v>3378</v>
      </c>
      <c r="M42" s="18" t="s">
        <v>3377</v>
      </c>
      <c r="N42" s="18" t="s">
        <v>712</v>
      </c>
      <c r="O42" s="18" t="s">
        <v>3376</v>
      </c>
      <c r="P42" s="18" t="s">
        <v>3375</v>
      </c>
      <c r="Q42" s="18" t="s">
        <v>4135</v>
      </c>
      <c r="S42" s="18" t="s">
        <v>2164</v>
      </c>
    </row>
    <row r="43" spans="1:25" x14ac:dyDescent="0.35">
      <c r="A43" s="13" t="s">
        <v>2381</v>
      </c>
      <c r="B43" s="17">
        <f t="array" ref="B43">MEDIAN(IF($B$22:$B$33=$A43,G$22:G$33))</f>
        <v>80</v>
      </c>
      <c r="C43" s="17">
        <f t="array" ref="C43">MEDIAN(IF($B$22:$B$33=$A43,H$22:H$33))</f>
        <v>92.307692307692307</v>
      </c>
      <c r="D43" s="17">
        <f t="array" ref="D43">MEDIAN(IF($B$22:$B$33=$A43,I$22:I$33))</f>
        <v>91.304347826086797</v>
      </c>
      <c r="E43" s="17">
        <f t="array" ref="E43">MEDIAN(IF($B$22:$B$33=$A43,J$22:J$33))</f>
        <v>82.758620689655103</v>
      </c>
      <c r="F43" s="17">
        <f t="array" ref="F43">MEDIAN(IF($B$22:$B$33=$A43,K$22:K$33))</f>
        <v>270.83333333333303</v>
      </c>
      <c r="G43" s="17">
        <f t="array" ref="G43">MEDIAN(IF($B$22:$B$33=$A43,L$22:L$33))</f>
        <v>200</v>
      </c>
      <c r="H43" s="17">
        <f t="array" ref="H43">MEDIAN(IF($B$22:$B$33=$A43,M$22:M$33))</f>
        <v>490</v>
      </c>
      <c r="I43" s="17">
        <f t="array" ref="I43">MEDIAN(IF($B$22:$B$33=$A43,N$22:N$33))</f>
        <v>30</v>
      </c>
      <c r="J43" s="17">
        <f t="array" ref="J43">MEDIAN(IF($B$22:$B$33=$A43,O$22:O$33))</f>
        <v>25</v>
      </c>
      <c r="K43" s="17">
        <f t="array" ref="K43">MEDIAN(IF($B$22:$B$33=$A43,P$22:P$33))</f>
        <v>62.5</v>
      </c>
      <c r="L43" s="19" t="s">
        <v>176</v>
      </c>
      <c r="M43" s="17">
        <f t="array" ref="M43">MEDIAN(IF($B$22:$B$33=$A43,R$22:R$33))</f>
        <v>50</v>
      </c>
      <c r="N43" s="17">
        <f t="array" ref="N43">MEDIAN(IF($B$22:$B$33=$A43,S$22:S$33))</f>
        <v>125</v>
      </c>
      <c r="O43" s="19" t="s">
        <v>176</v>
      </c>
      <c r="P43" s="19" t="s">
        <v>176</v>
      </c>
      <c r="S43" s="107">
        <f t="array" ref="S43">(B43*Références!$D$3)+(C43*Références!$D$4)+(D43*Références!$D$5)+(E43*Références!$D$6)+(F43*Références!$D$7)+(G43*Références!$D$8)+(H43*Références!$D$9)+(I43*Références!$D$10)+(J43*Références!$D$11)+(K43*Références!$D$12)+(B15*Références!$D$13)+(M43*Références!$D$14)+(B14*Références!$D$16)+(N43*Références!$D$15)</f>
        <v>13323.30651981701</v>
      </c>
      <c r="T43" s="31" t="s">
        <v>2167</v>
      </c>
    </row>
    <row r="44" spans="1:25" x14ac:dyDescent="0.35">
      <c r="A44" s="13" t="s">
        <v>126</v>
      </c>
      <c r="B44" s="17">
        <f t="array" ref="B44">MEDIAN(IF($B$22:$B$33=$A44,G$22:G$33))</f>
        <v>112.5</v>
      </c>
      <c r="C44" s="17">
        <f t="array" ref="C44">MEDIAN(IF($B$22:$B$33=$A44,H$22:H$33))</f>
        <v>100.96153846153832</v>
      </c>
      <c r="D44" s="17">
        <f t="array" ref="D44">MEDIAN(IF($B$22:$B$33=$A44,I$22:I$33))</f>
        <v>116.84782608695625</v>
      </c>
      <c r="E44" s="17">
        <f t="array" ref="E44">MEDIAN(IF($B$22:$B$33=$A44,J$22:J$33))</f>
        <v>90.517241379310079</v>
      </c>
      <c r="F44" s="17">
        <f t="array" ref="F44">MEDIAN(IF($B$22:$B$33=$A44,K$22:K$33))</f>
        <v>218.74999999999977</v>
      </c>
      <c r="G44" s="144">
        <f t="array" ref="G44">MEDIAN(IF($B$22:$B$33=$A44,L$22:L$33))</f>
        <v>312.5</v>
      </c>
      <c r="H44" s="144">
        <f t="array" ref="H44">MEDIAN(IF($B$22:$B$33=$A44,M$22:M$33))</f>
        <v>625</v>
      </c>
      <c r="I44" s="144">
        <f t="array" ref="I44">MEDIAN(IF($B$22:$B$33=$A44,N$22:N$33))</f>
        <v>37.5</v>
      </c>
      <c r="J44" s="144">
        <f t="array" ref="J44">MEDIAN(IF($B$22:$B$33=$A44,O$22:O$33))</f>
        <v>26.25</v>
      </c>
      <c r="K44" s="144">
        <f t="array" ref="K44">MEDIAN(IF($B$22:$B$33=$A44,P$22:P$33))</f>
        <v>37.5</v>
      </c>
      <c r="L44" s="17">
        <f t="array" ref="L44">MEDIAN(IF($B$22:$B$33=$A44,Q$22:Q$33))</f>
        <v>75</v>
      </c>
      <c r="M44" s="17">
        <f t="array" ref="M44">MEDIAN(IF($B$22:$B$33=$A44,R$22:R$33))</f>
        <v>40</v>
      </c>
      <c r="N44" s="17">
        <f t="array" ref="N44">MEDIAN(IF($B$22:$B$33=$A44,S$22:S$33))</f>
        <v>109.861111111111</v>
      </c>
      <c r="O44" s="17">
        <f t="array" ref="O44">MEDIAN(IF($B$22:$B$33=$A44,T$22:T$33))</f>
        <v>75</v>
      </c>
      <c r="P44" s="17">
        <f t="array" ref="P44">MEDIAN(IF($B$22:$B$33=$A44,U$22:U$33))</f>
        <v>38.75</v>
      </c>
      <c r="Q44" s="32">
        <f t="array" ref="Q44">MEDIAN(IF($B$22:$B$33=$A44,W$22:W$33))</f>
        <v>38.819444444444443</v>
      </c>
      <c r="S44" s="151">
        <f t="array" ref="S44">(B44*Références!$D$3)+(C44*Références!$D$4)+(D44*Références!$D$5)+(E44*Références!$D$6)+(F44*Références!$D$7)+(G44*Références!$D$8)+(H44*Références!$D$9)+(I44*Références!$D$10)+(J44*Références!$D$11)+(K44*Références!$D$12)+(L44*Références!$D$13)+(M44*Références!$D$14)+(O44*Références!$D$16)+(N44*Références!$D$15)</f>
        <v>15355.371865349369</v>
      </c>
      <c r="T44" s="81"/>
    </row>
    <row r="45" spans="1:25" x14ac:dyDescent="0.35">
      <c r="A45" s="13" t="s">
        <v>107</v>
      </c>
      <c r="B45" s="17">
        <f t="array" ref="B45">MEDIAN(IF($B$22:$B$33=$A45,G$22:G$33))</f>
        <v>75</v>
      </c>
      <c r="C45" s="17">
        <f t="array" ref="C45">MEDIAN(IF($B$22:$B$33=$A45,H$22:H$33))</f>
        <v>86.538461538461505</v>
      </c>
      <c r="D45" s="17">
        <f t="array" ref="D45">MEDIAN(IF($B$22:$B$33=$A45,I$22:I$33))</f>
        <v>65.2173913043478</v>
      </c>
      <c r="E45" s="17">
        <f t="array" ref="E45">MEDIAN(IF($B$22:$B$33=$A45,J$22:J$33))</f>
        <v>73.275862068965495</v>
      </c>
      <c r="F45" s="17">
        <f t="array" ref="F45">MEDIAN(IF($B$22:$B$33=$A45,K$22:K$33))</f>
        <v>208.333333333333</v>
      </c>
      <c r="G45" s="144">
        <f t="array" ref="G45">MEDIAN(IF($B$22:$B$33=$A45,L$22:L$33))</f>
        <v>260.41666665000002</v>
      </c>
      <c r="H45" s="144">
        <f t="array" ref="H45">MEDIAN(IF($B$22:$B$33=$A45,M$22:M$33))</f>
        <v>550</v>
      </c>
      <c r="I45" s="144">
        <f t="array" ref="I45">MEDIAN(IF($B$22:$B$33=$A45,N$22:N$33))</f>
        <v>27.5</v>
      </c>
      <c r="J45" s="144">
        <f t="array" ref="J45">MEDIAN(IF($B$22:$B$33=$A45,O$22:O$33))</f>
        <v>15</v>
      </c>
      <c r="K45" s="144">
        <f t="array" ref="K45">MEDIAN(IF($B$22:$B$33=$A45,P$22:P$33))</f>
        <v>50</v>
      </c>
      <c r="L45" s="19" t="s">
        <v>176</v>
      </c>
      <c r="M45" s="17">
        <f t="array" ref="M45">MEDIAN(IF($B$22:$B$33=$A45,R$22:R$33))</f>
        <v>25</v>
      </c>
      <c r="N45" s="17">
        <f t="array" ref="N45">MEDIAN(IF($B$22:$B$33=$A45,S$22:S$33))</f>
        <v>60</v>
      </c>
      <c r="O45" s="17">
        <f t="array" ref="O45">MEDIAN(IF($B$22:$B$33=$A45,T$22:T$33))</f>
        <v>72.5</v>
      </c>
      <c r="P45" s="137">
        <f t="array" ref="P45">MEDIAN(IF($B$22:$B$33=$A45,U$22:U$33))</f>
        <v>0</v>
      </c>
      <c r="Q45" s="32">
        <f t="array" ref="Q45">MEDIAN(IF($B$22:$B$33=$A45,W$22:W$33))</f>
        <v>15</v>
      </c>
      <c r="S45" s="107">
        <f>(B45*Références!$D$3)+(C45*Références!$D$4)+(D45*Références!$D$5)+(E45*Références!$D$6)+(F45*Références!$D$7)+(G45*Références!$D$8)+(H45*Références!$D$9)+(I45*Références!$D$10)+(J45*Références!$D$11)+(K45*Références!$D$12)+(B15*Références!$D$13)+(M45*Références!$D$14)+(O45*Références!$D$16)+(N45*Références!$D$15)</f>
        <v>12177.770729852935</v>
      </c>
    </row>
    <row r="46" spans="1:25" x14ac:dyDescent="0.35">
      <c r="A46" s="13" t="s">
        <v>247</v>
      </c>
      <c r="B46" s="17">
        <f t="array" ref="B46">MEDIAN(IF($B$22:$B$33=$A46,G$22:G$33))</f>
        <v>62.5</v>
      </c>
      <c r="C46" s="17">
        <f t="array" ref="C46">MEDIAN(IF($B$22:$B$33=$A46,H$22:H$33))</f>
        <v>86.538461538461505</v>
      </c>
      <c r="D46" s="17">
        <f t="array" ref="D46">MEDIAN(IF($B$22:$B$33=$A46,I$22:I$33))</f>
        <v>65.2173913043478</v>
      </c>
      <c r="E46" s="17">
        <f t="array" ref="E46">MEDIAN(IF($B$22:$B$33=$A46,J$22:J$33))</f>
        <v>68.965517241379303</v>
      </c>
      <c r="F46" s="17">
        <f t="array" ref="F46">MEDIAN(IF($B$22:$B$33=$A46,K$22:K$33))</f>
        <v>166.666666666666</v>
      </c>
      <c r="G46" s="144">
        <f t="array" ref="G46">MEDIAN(IF($B$22:$B$33=$A46,L$22:L$33))</f>
        <v>291.66666670000001</v>
      </c>
      <c r="H46" s="144">
        <f t="array" ref="H46">MEDIAN(IF($B$22:$B$33=$A46,M$22:M$33))</f>
        <v>600</v>
      </c>
      <c r="I46" s="144">
        <f t="array" ref="I46">MEDIAN(IF($B$22:$B$33=$A46,N$22:N$33))</f>
        <v>22.5</v>
      </c>
      <c r="J46" s="144">
        <f t="array" ref="J46">MEDIAN(IF($B$22:$B$33=$A46,O$22:O$33))</f>
        <v>15</v>
      </c>
      <c r="K46" s="144">
        <f t="array" ref="K46">MEDIAN(IF($B$22:$B$33=$A46,P$22:P$33))</f>
        <v>25</v>
      </c>
      <c r="L46" s="17">
        <f t="array" ref="L46">MEDIAN(IF($B$22:$B$33=$A46,Q$22:Q$33))</f>
        <v>200</v>
      </c>
      <c r="M46" s="17">
        <f t="array" ref="M46">MEDIAN(IF($B$22:$B$33=$A46,R$22:R$33))</f>
        <v>20</v>
      </c>
      <c r="N46" s="17">
        <f t="array" ref="N46">MEDIAN(IF($B$22:$B$33=$A46,S$22:S$33))</f>
        <v>75</v>
      </c>
      <c r="O46" s="19" t="s">
        <v>176</v>
      </c>
      <c r="P46" s="17">
        <f t="array" ref="P46">MEDIAN(IF($B$22:$B$33=$A46,U$22:U$33))</f>
        <v>37.5</v>
      </c>
      <c r="Q46" s="32">
        <f t="array" ref="Q46">MEDIAN(IF($B$22:$B$33=$A46,W$22:W$33))</f>
        <v>30.625</v>
      </c>
      <c r="S46" s="107">
        <f t="array" ref="S46">(B46*Références!$D$3)+(C46*Références!$D$4)+(D46*Références!$D$5)+(E46*Références!$D$6)+(F46*Références!$D$7)+(G46*Références!$D$8)+(H46*Références!$D$9)+(I46*Références!$D$10)+(J46*Références!$D$11)+(K46*Références!$D$12)+(L46*Références!$D$13)+(M46*Références!$D$14)+(B14*Références!$D$16)+(N46*Références!$D$15)</f>
        <v>11595.673029203506</v>
      </c>
    </row>
    <row r="47" spans="1:25" x14ac:dyDescent="0.35">
      <c r="A47" s="13" t="s">
        <v>201</v>
      </c>
      <c r="B47" s="17">
        <f t="array" ref="B47">MEDIAN(IF($B$22:$B$33=$A47,G$22:G$33))</f>
        <v>105</v>
      </c>
      <c r="C47" s="17">
        <f t="array" ref="C47">MEDIAN(IF($B$22:$B$33=$A47,H$22:H$33))</f>
        <v>106.73076923076916</v>
      </c>
      <c r="D47" s="17">
        <f t="array" ref="D47">MEDIAN(IF($B$22:$B$33=$A47,I$22:I$33))</f>
        <v>91.304347826086897</v>
      </c>
      <c r="E47" s="17">
        <f t="array" ref="E47">MEDIAN(IF($B$22:$B$33=$A47,J$22:J$33))</f>
        <v>89.655172413793053</v>
      </c>
      <c r="F47" s="17">
        <f t="array" ref="F47">MEDIAN(IF($B$22:$B$33=$A47,K$22:K$33))</f>
        <v>203.125</v>
      </c>
      <c r="G47" s="144">
        <f t="array" ref="G47">MEDIAN(IF($B$22:$B$33=$A47,L$22:L$33))</f>
        <v>333.33333334999998</v>
      </c>
      <c r="H47" s="144">
        <f t="array" ref="H47">MEDIAN(IF($B$22:$B$33=$A47,M$22:M$33))</f>
        <v>550</v>
      </c>
      <c r="I47" s="144">
        <f t="array" ref="I47">MEDIAN(IF($B$22:$B$33=$A47,N$22:N$33))</f>
        <v>22.5</v>
      </c>
      <c r="J47" s="144">
        <f t="array" ref="J47">MEDIAN(IF($B$22:$B$33=$A47,O$22:O$33))</f>
        <v>22.5</v>
      </c>
      <c r="K47" s="144">
        <f t="array" ref="K47">MEDIAN(IF($B$22:$B$33=$A47,P$22:P$33))</f>
        <v>25</v>
      </c>
      <c r="L47" s="17">
        <f t="array" ref="L47">MEDIAN(IF($B$22:$B$33=$A47,Q$22:Q$33))</f>
        <v>75.5</v>
      </c>
      <c r="M47" s="17">
        <f t="array" ref="M47">MEDIAN(IF($B$22:$B$33=$A47,R$22:R$33))</f>
        <v>25</v>
      </c>
      <c r="N47" s="17">
        <f t="array" ref="N47">MEDIAN(IF($B$22:$B$33=$A47,S$22:S$33))</f>
        <v>75</v>
      </c>
      <c r="O47" s="17">
        <f t="array" ref="O47">MEDIAN(IF($B$22:$B$33=$A47,T$22:T$33))</f>
        <v>100</v>
      </c>
      <c r="P47" s="19" t="s">
        <v>176</v>
      </c>
      <c r="S47" s="26">
        <f t="array" ref="S47">(B47*Références!$D$3)+(C47*Références!$D$4)+(D47*Références!$D$5)+(E47*Références!$D$6)+(F47*Références!$D$7)+(G47*Références!$D$8)+(H47*Références!$D$9)+(I47*Références!$D$10)+(J47*Références!$D$11)+(K47*Références!$D$12)+(L47*Références!$D$13)+(M47*Références!$D$14)+(O47*Références!$D$16)+(N47*Références!$D$15)</f>
        <v>14451.70771361763</v>
      </c>
    </row>
    <row r="48" spans="1:25" x14ac:dyDescent="0.35">
      <c r="A48" s="13" t="s">
        <v>120</v>
      </c>
      <c r="B48" s="17">
        <f t="array" ref="B48">MEDIAN(IF($B$22:$B$33=$A48,G$22:G$33))</f>
        <v>75</v>
      </c>
      <c r="C48" s="17">
        <f t="array" ref="C48">MEDIAN(IF($B$22:$B$33=$A48,H$22:H$33))</f>
        <v>96.153846153846104</v>
      </c>
      <c r="D48" s="17">
        <f t="array" ref="D48">MEDIAN(IF($B$22:$B$33=$A48,I$22:I$33))</f>
        <v>69.565217391304301</v>
      </c>
      <c r="E48" s="17">
        <f t="array" ref="E48">MEDIAN(IF($B$22:$B$33=$A48,J$22:J$33))</f>
        <v>81.896551724137879</v>
      </c>
      <c r="F48" s="17">
        <f t="array" ref="F48">MEDIAN(IF($B$22:$B$33=$A48,K$22:K$33))</f>
        <v>208.333333333333</v>
      </c>
      <c r="G48" s="144">
        <f t="array" ref="G48">MEDIAN(IF($B$22:$B$33=$A48,L$22:L$33))</f>
        <v>223.95833335</v>
      </c>
      <c r="H48" s="144">
        <f t="array" ref="H48">MEDIAN(IF($B$22:$B$33=$A48,M$22:M$33))</f>
        <v>525</v>
      </c>
      <c r="I48" s="144">
        <f t="array" ref="I48">MEDIAN(IF($B$22:$B$33=$A48,N$22:N$33))</f>
        <v>25</v>
      </c>
      <c r="J48" s="144">
        <f t="array" ref="J48">MEDIAN(IF($B$22:$B$33=$A48,O$22:O$33))</f>
        <v>25</v>
      </c>
      <c r="K48" s="144">
        <f t="array" ref="K48">MEDIAN(IF($B$22:$B$33=$A48,P$22:P$33))</f>
        <v>52.5</v>
      </c>
      <c r="L48" s="17">
        <f t="array" ref="L48">MEDIAN(IF($B$22:$B$33=$A48,Q$22:Q$33))</f>
        <v>75</v>
      </c>
      <c r="M48" s="17">
        <f t="array" ref="M48">MEDIAN(IF($B$22:$B$33=$A48,R$22:R$33))</f>
        <v>26.25</v>
      </c>
      <c r="N48" s="17">
        <f t="array" ref="N48">MEDIAN(IF($B$22:$B$33=$A48,S$22:S$33))</f>
        <v>75.625</v>
      </c>
      <c r="O48" s="17">
        <f t="array" ref="O48">MEDIAN(IF($B$22:$B$33=$A48,T$22:T$33))</f>
        <v>75</v>
      </c>
      <c r="P48" s="17">
        <f t="array" ref="P48">MEDIAN(IF($B$22:$B$33=$A48,U$22:U$33))</f>
        <v>25</v>
      </c>
      <c r="Q48" s="32">
        <f t="array" ref="Q48">MEDIAN(IF($B$22:$B$33=$A48,W$22:W$33))</f>
        <v>16.666666666666668</v>
      </c>
      <c r="S48" s="26">
        <f t="array" ref="S48">(B48*Références!$D$3)+(C48*Références!$D$4)+(D48*Références!$D$5)+(E48*Références!$D$6)+(F48*Références!$D$7)+(G48*Références!$D$8)+(H48*Références!$D$9)+(I48*Références!$D$10)+(J48*Références!$D$11)+(K48*Références!$D$12)+(L48*Références!$D$13)+(M48*Références!$D$14)+(O48*Références!$D$16)+(N48*Références!$D$15)</f>
        <v>12084.21041899571</v>
      </c>
    </row>
    <row r="49" spans="1:20" x14ac:dyDescent="0.35">
      <c r="A49"/>
      <c r="G49" s="81"/>
      <c r="H49" s="81"/>
      <c r="I49" s="81"/>
      <c r="J49" s="81"/>
      <c r="K49" s="81"/>
    </row>
    <row r="50" spans="1:20" ht="17.5" x14ac:dyDescent="0.35">
      <c r="A50" s="12" t="s">
        <v>4115</v>
      </c>
      <c r="G50" s="81"/>
      <c r="H50" s="81"/>
      <c r="I50" s="81"/>
      <c r="J50" s="81"/>
      <c r="K50" s="81"/>
    </row>
    <row r="51" spans="1:20" x14ac:dyDescent="0.35">
      <c r="A51" s="18" t="s">
        <v>2037</v>
      </c>
      <c r="B51" s="18" t="s">
        <v>3382</v>
      </c>
      <c r="C51" s="18" t="s">
        <v>131</v>
      </c>
      <c r="D51" s="18" t="s">
        <v>2083</v>
      </c>
      <c r="E51" s="18" t="s">
        <v>253</v>
      </c>
      <c r="F51" s="18" t="s">
        <v>3381</v>
      </c>
      <c r="G51" s="18" t="s">
        <v>3380</v>
      </c>
      <c r="H51" s="18" t="s">
        <v>2075</v>
      </c>
      <c r="I51" s="18" t="s">
        <v>123</v>
      </c>
      <c r="J51" s="18" t="s">
        <v>3379</v>
      </c>
      <c r="K51" s="18" t="s">
        <v>713</v>
      </c>
      <c r="L51" s="18" t="s">
        <v>3378</v>
      </c>
      <c r="M51" s="18" t="s">
        <v>3377</v>
      </c>
      <c r="N51" s="18" t="s">
        <v>712</v>
      </c>
      <c r="O51" s="18" t="s">
        <v>3376</v>
      </c>
      <c r="P51" s="18" t="s">
        <v>3375</v>
      </c>
      <c r="S51" s="18" t="s">
        <v>2164</v>
      </c>
    </row>
    <row r="52" spans="1:20" x14ac:dyDescent="0.35">
      <c r="A52" s="13" t="s">
        <v>2361</v>
      </c>
      <c r="B52" s="17">
        <f t="array" ref="B52">MEDIAN(IF($D$22:$D$33=$A52,G$22:G$33))</f>
        <v>75</v>
      </c>
      <c r="C52" s="17">
        <f t="array" ref="C52">MEDIAN(IF($D$22:$D$33=$A52,H$22:H$33))</f>
        <v>92.307692307692307</v>
      </c>
      <c r="D52" s="17">
        <f t="array" ref="D52">MEDIAN(IF($D$22:$D$33=$A52,I$22:I$33))</f>
        <v>86.956521739130395</v>
      </c>
      <c r="E52" s="17">
        <f t="array" ref="E52">MEDIAN(IF($D$22:$D$33=$A52,J$22:J$33))</f>
        <v>81.034482758620641</v>
      </c>
      <c r="F52" s="17">
        <f t="array" ref="F52">MEDIAN(IF($D$22:$D$33=$A52,K$22:K$33))</f>
        <v>208.333333333333</v>
      </c>
      <c r="G52" s="17">
        <f t="array" ref="G52">MEDIAN(IF($D$22:$D$33=$A52,L$22:L$33))</f>
        <v>260.41666665000002</v>
      </c>
      <c r="H52" s="17">
        <f t="array" ref="H52">MEDIAN(IF($D$22:$D$33=$A52,M$22:M$33))</f>
        <v>550</v>
      </c>
      <c r="I52" s="17">
        <f t="array" ref="I52">MEDIAN(IF($D$22:$D$33=$A52,N$22:N$33))</f>
        <v>27.5</v>
      </c>
      <c r="J52" s="17">
        <f t="array" ref="J52">MEDIAN(IF($D$22:$D$33=$A52,O$22:O$33))</f>
        <v>25</v>
      </c>
      <c r="K52" s="17">
        <f t="array" ref="K52">MEDIAN(IF($D$22:$D$33=$A52,P$22:P$33))</f>
        <v>42.5</v>
      </c>
      <c r="L52" s="17">
        <f t="array" ref="L52">MEDIAN(IF($D$22:$D$33=$A52,Q$22:Q$33))</f>
        <v>100</v>
      </c>
      <c r="M52" s="17">
        <f t="array" ref="M52">MEDIAN(IF($D$22:$D$33=$A52,R$22:R$33))</f>
        <v>25</v>
      </c>
      <c r="N52" s="17">
        <f t="array" ref="N52">MEDIAN(IF($D$22:$D$33=$A52,S$22:S$33))</f>
        <v>75</v>
      </c>
      <c r="O52" s="17">
        <f t="array" ref="O52">MEDIAN(IF($D$22:$D$33=$A52,T$22:T$33))</f>
        <v>75</v>
      </c>
      <c r="P52" s="17">
        <f t="array" ref="P52">MEDIAN(IF($D$22:$D$33=$A52,U$22:U$33))</f>
        <v>30</v>
      </c>
      <c r="S52" s="26">
        <f t="array" ref="S52">(B52*Références!$D$3)+(C52*Références!$D$4)+(D52*Références!$D$5)+(E52*Références!$D$6)+(F52*Références!$D$7)+(G52*Références!$D$8)+(H52*Références!$D$9)+(I52*Références!$D$10)+(J52*Références!$D$11)+(K52*Références!$D$12)+(L52*Références!$D$13)+(M52*Références!$D$14)+(O52*Références!$D$16)+(N52*Références!$D$15)</f>
        <v>12576.322511654344</v>
      </c>
    </row>
    <row r="53" spans="1:20" x14ac:dyDescent="0.35">
      <c r="A53" s="13" t="s">
        <v>2326</v>
      </c>
      <c r="B53" s="17">
        <f t="array" ref="B53">MEDIAN(IF($D$22:$D$33=$A53,G$22:G$33))</f>
        <v>80</v>
      </c>
      <c r="C53" s="17">
        <f t="array" ref="C53">MEDIAN(IF($D$22:$D$33=$A53,H$22:H$33))</f>
        <v>96.153846153846104</v>
      </c>
      <c r="D53" s="17">
        <f t="array" ref="D53">MEDIAN(IF($D$22:$D$33=$A53,I$22:I$33))</f>
        <v>91.304347826086897</v>
      </c>
      <c r="E53" s="17">
        <f t="array" ref="E53">MEDIAN(IF($D$22:$D$33=$A53,J$22:J$33))</f>
        <v>82.758620689655103</v>
      </c>
      <c r="F53" s="17">
        <f t="array" ref="F53">MEDIAN(IF($D$22:$D$33=$A53,K$22:K$33))</f>
        <v>218.75</v>
      </c>
      <c r="G53" s="144">
        <f t="array" ref="G53">MEDIAN(IF($D$22:$D$33=$A53,L$22:L$33))</f>
        <v>255.20833335</v>
      </c>
      <c r="H53" s="144">
        <f t="array" ref="H53">MEDIAN(IF($D$22:$D$33=$A53,M$22:M$33))</f>
        <v>500</v>
      </c>
      <c r="I53" s="144">
        <f t="array" ref="I53">MEDIAN(IF($D$22:$D$33=$A53,N$22:N$33))</f>
        <v>25</v>
      </c>
      <c r="J53" s="17">
        <f t="array" ref="J53">MEDIAN(IF($D$22:$D$33=$A53,O$22:O$33))</f>
        <v>25</v>
      </c>
      <c r="K53" s="17">
        <f t="array" ref="K53">MEDIAN(IF($D$22:$D$33=$A53,P$22:P$33))</f>
        <v>35</v>
      </c>
      <c r="L53" s="17">
        <f t="array" ref="L53">MEDIAN(IF($D$22:$D$33=$A53,Q$22:Q$33))</f>
        <v>50</v>
      </c>
      <c r="M53" s="17">
        <f t="array" ref="M53">MEDIAN(IF($D$22:$D$33=$A53,R$22:R$33))</f>
        <v>27.5</v>
      </c>
      <c r="N53" s="17">
        <f t="array" ref="N53">MEDIAN(IF($D$22:$D$33=$A53,S$22:S$33))</f>
        <v>87.5</v>
      </c>
      <c r="O53" s="17">
        <f t="array" ref="O53">MEDIAN(IF($D$22:$D$33=$A53,T$22:T$33))</f>
        <v>75</v>
      </c>
      <c r="P53" s="17">
        <f t="array" ref="P53">MEDIAN(IF($D$22:$D$33=$A53,U$22:U$33))</f>
        <v>23.75</v>
      </c>
      <c r="S53" s="151">
        <f>(B53*Références!$D$3)+(C53*Références!$D$4)+(D53*Références!$D$5)+(E53*Références!$D$6)+(F53*Références!$D$7)+(G53*Références!$D$8)+(H53*Références!$D$9)+(I53*Références!$D$10)+(J53*Références!$D$11)+(K53*Références!$D$12)+(L53*Références!$D$13)+(M53*Références!$D$14)+(O53*Références!$D$16)+(N53*Références!$D$15)</f>
        <v>12753.979596906756</v>
      </c>
      <c r="T53" s="81"/>
    </row>
    <row r="54" spans="1:20" x14ac:dyDescent="0.35">
      <c r="S54" s="81"/>
      <c r="T54" s="81"/>
    </row>
    <row r="55" spans="1:20" x14ac:dyDescent="0.35">
      <c r="A55"/>
    </row>
    <row r="57" spans="1:20" x14ac:dyDescent="0.35">
      <c r="A57" s="31" t="s">
        <v>4119</v>
      </c>
    </row>
    <row r="58" spans="1:20" x14ac:dyDescent="0.35">
      <c r="A58" s="31" t="s">
        <v>4120</v>
      </c>
    </row>
    <row r="59" spans="1:20" x14ac:dyDescent="0.35">
      <c r="A59" s="31" t="s">
        <v>4121</v>
      </c>
    </row>
    <row r="60" spans="1:20" x14ac:dyDescent="0.35">
      <c r="A60" s="31" t="s">
        <v>4122</v>
      </c>
    </row>
    <row r="61" spans="1:20" x14ac:dyDescent="0.35">
      <c r="A61" s="31"/>
    </row>
  </sheetData>
  <conditionalFormatting sqref="D34:D35">
    <cfRule type="duplicateValues" dxfId="0"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70" workbookViewId="0">
      <selection activeCell="A2" sqref="A2"/>
    </sheetView>
  </sheetViews>
  <sheetFormatPr defaultColWidth="10.6640625" defaultRowHeight="15.5" x14ac:dyDescent="0.35"/>
  <cols>
    <col min="1" max="1" width="25.83203125" customWidth="1"/>
    <col min="2" max="2" width="21.33203125" customWidth="1"/>
    <col min="3" max="3" width="10.58203125" customWidth="1"/>
    <col min="4" max="7" width="12.1640625" customWidth="1"/>
    <col min="8" max="15" width="9.5" customWidth="1"/>
  </cols>
  <sheetData>
    <row r="1" spans="1:15" x14ac:dyDescent="0.35">
      <c r="A1" s="12" t="s">
        <v>2081</v>
      </c>
    </row>
    <row r="2" spans="1:15" x14ac:dyDescent="0.35">
      <c r="A2" s="99" t="s">
        <v>3348</v>
      </c>
    </row>
    <row r="3" spans="1:15" x14ac:dyDescent="0.35">
      <c r="A3" s="91" t="s">
        <v>3350</v>
      </c>
      <c r="B3" s="91" t="s">
        <v>3341</v>
      </c>
      <c r="C3" s="91"/>
      <c r="D3" s="92"/>
    </row>
    <row r="4" spans="1:15" x14ac:dyDescent="0.35">
      <c r="A4" s="93" t="s">
        <v>3348</v>
      </c>
      <c r="B4" s="93" t="s">
        <v>2327</v>
      </c>
      <c r="C4" s="93" t="s">
        <v>3227</v>
      </c>
      <c r="D4" s="69"/>
    </row>
    <row r="5" spans="1:15" x14ac:dyDescent="0.35">
      <c r="A5" s="64" t="s">
        <v>2328</v>
      </c>
      <c r="B5" s="65">
        <v>97</v>
      </c>
      <c r="C5" s="65">
        <v>97</v>
      </c>
      <c r="D5" s="86">
        <f>GETPIVOTDATA("SEXE",$A$3,"ENQUETE","Enquête auprès d'un marchand","SEXE","Femme")/GETPIVOTDATA("SEXE",$A$3,"ENQUETE","Enquête auprès d'un marchand")</f>
        <v>0.8660714285714286</v>
      </c>
    </row>
    <row r="6" spans="1:15" x14ac:dyDescent="0.35">
      <c r="A6" s="64" t="s">
        <v>2340</v>
      </c>
      <c r="B6" s="65">
        <v>15</v>
      </c>
      <c r="C6" s="65">
        <v>15</v>
      </c>
      <c r="D6" s="86">
        <f>GETPIVOTDATA("SEXE",$A$3,"ENQUETE","Enquête auprès d'un marchand","SEXE","Homme")/GETPIVOTDATA("SEXE",$A$3,"ENQUETE","Enquête auprès d'un marchand")</f>
        <v>0.13392857142857142</v>
      </c>
      <c r="E6" t="s">
        <v>3349</v>
      </c>
    </row>
    <row r="7" spans="1:15" x14ac:dyDescent="0.35">
      <c r="A7" s="95" t="s">
        <v>3227</v>
      </c>
      <c r="B7" s="94">
        <v>112</v>
      </c>
      <c r="C7" s="94">
        <v>112</v>
      </c>
      <c r="D7" s="90"/>
    </row>
    <row r="9" spans="1:15" x14ac:dyDescent="0.35">
      <c r="A9" s="99" t="s">
        <v>3334</v>
      </c>
    </row>
    <row r="10" spans="1:15" s="2" customFormat="1" ht="1.5" customHeight="1" x14ac:dyDescent="0.35">
      <c r="B10" s="2" t="s">
        <v>289</v>
      </c>
      <c r="H10"/>
      <c r="I10"/>
      <c r="J10"/>
      <c r="K10"/>
      <c r="L10"/>
      <c r="M10"/>
      <c r="N10"/>
      <c r="O10"/>
    </row>
    <row r="11" spans="1:15" x14ac:dyDescent="0.35">
      <c r="A11" s="91"/>
      <c r="B11" s="91" t="s">
        <v>3341</v>
      </c>
      <c r="C11" s="91"/>
      <c r="D11" s="91" t="s">
        <v>3343</v>
      </c>
      <c r="E11" s="91"/>
      <c r="F11" s="91" t="s">
        <v>3340</v>
      </c>
      <c r="G11" s="91" t="s">
        <v>3342</v>
      </c>
    </row>
    <row r="12" spans="1:15" x14ac:dyDescent="0.35">
      <c r="A12" s="93" t="s">
        <v>3334</v>
      </c>
      <c r="B12" s="93" t="s">
        <v>2326</v>
      </c>
      <c r="C12" s="93" t="s">
        <v>3344</v>
      </c>
      <c r="D12" s="93" t="s">
        <v>2326</v>
      </c>
      <c r="E12" s="93" t="s">
        <v>3344</v>
      </c>
      <c r="F12" s="93"/>
      <c r="G12" s="93"/>
    </row>
    <row r="13" spans="1:15" x14ac:dyDescent="0.35">
      <c r="A13" s="64" t="s">
        <v>2329</v>
      </c>
      <c r="B13" s="65">
        <v>8</v>
      </c>
      <c r="C13" s="65">
        <v>13</v>
      </c>
      <c r="D13" s="86">
        <v>0.18604651162790697</v>
      </c>
      <c r="E13" s="86">
        <v>0.18840579710144928</v>
      </c>
      <c r="F13" s="98">
        <v>21</v>
      </c>
      <c r="G13" s="97">
        <v>0.1875</v>
      </c>
    </row>
    <row r="14" spans="1:15" x14ac:dyDescent="0.35">
      <c r="A14" s="64" t="s">
        <v>2691</v>
      </c>
      <c r="B14" s="65">
        <v>2</v>
      </c>
      <c r="C14" s="65"/>
      <c r="D14" s="86">
        <v>4.6511627906976744E-2</v>
      </c>
      <c r="E14" s="86">
        <v>0</v>
      </c>
      <c r="F14" s="98">
        <v>2</v>
      </c>
      <c r="G14" s="97">
        <v>1.7857142857142856E-2</v>
      </c>
    </row>
    <row r="15" spans="1:15" x14ac:dyDescent="0.35">
      <c r="A15" s="64" t="s">
        <v>2350</v>
      </c>
      <c r="B15" s="65">
        <v>33</v>
      </c>
      <c r="C15" s="65">
        <v>56</v>
      </c>
      <c r="D15" s="86">
        <v>0.76744186046511631</v>
      </c>
      <c r="E15" s="86">
        <v>0.81159420289855078</v>
      </c>
      <c r="F15" s="98">
        <v>89</v>
      </c>
      <c r="G15" s="97">
        <v>0.7946428571428571</v>
      </c>
    </row>
    <row r="16" spans="1:15" x14ac:dyDescent="0.35">
      <c r="A16" s="95" t="s">
        <v>3227</v>
      </c>
      <c r="B16" s="94">
        <v>43</v>
      </c>
      <c r="C16" s="94">
        <v>69</v>
      </c>
      <c r="D16" s="96">
        <v>1</v>
      </c>
      <c r="E16" s="96">
        <v>1</v>
      </c>
      <c r="F16" s="94">
        <v>112</v>
      </c>
      <c r="G16" s="96">
        <v>1</v>
      </c>
    </row>
    <row r="18" spans="1:7" x14ac:dyDescent="0.35">
      <c r="A18" s="99" t="s">
        <v>3335</v>
      </c>
    </row>
    <row r="19" spans="1:7" ht="13.5" customHeight="1" x14ac:dyDescent="0.35">
      <c r="A19" s="91"/>
      <c r="B19" s="91" t="s">
        <v>3341</v>
      </c>
      <c r="C19" s="91"/>
      <c r="D19" s="91"/>
      <c r="E19" s="92" t="s">
        <v>3343</v>
      </c>
      <c r="F19" s="92"/>
    </row>
    <row r="20" spans="1:7" x14ac:dyDescent="0.35">
      <c r="A20" s="93" t="s">
        <v>3335</v>
      </c>
      <c r="B20" s="93" t="s">
        <v>2326</v>
      </c>
      <c r="C20" s="93" t="s">
        <v>3344</v>
      </c>
      <c r="D20" s="93" t="s">
        <v>3227</v>
      </c>
      <c r="E20" s="69" t="s">
        <v>2326</v>
      </c>
      <c r="F20" s="69" t="s">
        <v>3344</v>
      </c>
    </row>
    <row r="21" spans="1:7" x14ac:dyDescent="0.35">
      <c r="A21" s="64" t="s">
        <v>3336</v>
      </c>
      <c r="B21" s="64">
        <v>43</v>
      </c>
      <c r="C21" s="64">
        <v>69</v>
      </c>
      <c r="D21" s="64">
        <v>112</v>
      </c>
      <c r="E21" s="55">
        <f>GETPIVOTDATA("Espèces (gourdes)",$A$19,"MILIEU","Milieu rural")/43</f>
        <v>1</v>
      </c>
      <c r="F21" s="55">
        <f>GETPIVOTDATA("Espèces (gourdes)",$A$19,"MILIEU","Milieu urbain")/69</f>
        <v>1</v>
      </c>
    </row>
    <row r="22" spans="1:7" ht="0.5" customHeight="1" x14ac:dyDescent="0.35">
      <c r="A22" s="64" t="s">
        <v>3333</v>
      </c>
      <c r="B22" s="64">
        <v>51</v>
      </c>
      <c r="C22" s="64">
        <v>100</v>
      </c>
      <c r="D22" s="64">
        <v>151</v>
      </c>
      <c r="E22" s="55">
        <f>GETPIVOTDATA("Espèces (dollars)",$A$19,"MILIEU","Milieu rural")/43</f>
        <v>0</v>
      </c>
      <c r="F22" s="55"/>
    </row>
    <row r="23" spans="1:7" x14ac:dyDescent="0.35">
      <c r="A23" s="64" t="s">
        <v>3337</v>
      </c>
      <c r="B23" s="64">
        <v>0</v>
      </c>
      <c r="C23" s="64">
        <v>2</v>
      </c>
      <c r="D23" s="64">
        <v>2</v>
      </c>
      <c r="E23" s="55">
        <f>GETPIVOTDATA("Espèces (dollars)",$A$19,"MILIEU","Milieu rural")/43</f>
        <v>0</v>
      </c>
      <c r="F23" s="55">
        <f>GETPIVOTDATA("Espèces (dollars)",$A$19,"MILIEU","Milieu urbain")/69</f>
        <v>2.8985507246376812E-2</v>
      </c>
    </row>
    <row r="24" spans="1:7" x14ac:dyDescent="0.35">
      <c r="A24" s="64" t="s">
        <v>3338</v>
      </c>
      <c r="B24" s="64">
        <v>1</v>
      </c>
      <c r="C24" s="64">
        <v>5</v>
      </c>
      <c r="D24" s="64">
        <v>6</v>
      </c>
      <c r="E24" s="55">
        <f>GETPIVOTDATA("Paiement mobile",$A$19,"MILIEU","Milieu rural")/43</f>
        <v>2.3255813953488372E-2</v>
      </c>
      <c r="F24" s="55">
        <f>GETPIVOTDATA("Paiement mobile",$A$19,"MILIEU","Milieu urbain")/69</f>
        <v>7.2463768115942032E-2</v>
      </c>
    </row>
    <row r="25" spans="1:7" x14ac:dyDescent="0.35">
      <c r="A25" s="64" t="s">
        <v>3345</v>
      </c>
      <c r="B25" s="64">
        <v>8</v>
      </c>
      <c r="C25" s="64">
        <v>0</v>
      </c>
      <c r="D25" s="64">
        <v>8</v>
      </c>
      <c r="E25" s="55">
        <f>GETPIVOTDATA("Crédit total",$A$19,"MILIEU","Milieu rural")/43</f>
        <v>0.18604651162790697</v>
      </c>
      <c r="F25" s="55">
        <f>GETPIVOTDATA("Crédit total",$A$19,"MILIEU","Milieu urbain")/69</f>
        <v>0</v>
      </c>
    </row>
    <row r="26" spans="1:7" x14ac:dyDescent="0.35">
      <c r="A26" s="64" t="s">
        <v>3339</v>
      </c>
      <c r="B26" s="64">
        <v>5</v>
      </c>
      <c r="C26" s="64">
        <v>13</v>
      </c>
      <c r="D26" s="64">
        <v>18</v>
      </c>
      <c r="E26" s="55">
        <f>GETPIVOTDATA("Crédit partiel",$A$19,"MILIEU","Milieu rural")/43</f>
        <v>0.11627906976744186</v>
      </c>
      <c r="F26" s="55">
        <f>GETPIVOTDATA("Crédit partiel",$A$19,"MILIEU","Milieu urbain")/69</f>
        <v>0.18840579710144928</v>
      </c>
      <c r="G26" s="64"/>
    </row>
    <row r="28" spans="1:7" x14ac:dyDescent="0.35">
      <c r="A28" s="99" t="s">
        <v>3346</v>
      </c>
    </row>
    <row r="29" spans="1:7" x14ac:dyDescent="0.35">
      <c r="A29" s="93" t="s">
        <v>2070</v>
      </c>
      <c r="B29" s="93" t="s">
        <v>2071</v>
      </c>
    </row>
    <row r="30" spans="1:7" x14ac:dyDescent="0.35">
      <c r="A30" s="64" t="s">
        <v>151</v>
      </c>
      <c r="B30" s="55">
        <v>9.8214285714285712E-2</v>
      </c>
    </row>
    <row r="31" spans="1:7" x14ac:dyDescent="0.35">
      <c r="A31" s="64" t="s">
        <v>116</v>
      </c>
      <c r="B31" s="55">
        <v>0.21428571428571427</v>
      </c>
    </row>
    <row r="32" spans="1:7" x14ac:dyDescent="0.35">
      <c r="A32" s="64" t="s">
        <v>155</v>
      </c>
      <c r="B32" s="55">
        <v>0.19642857142857142</v>
      </c>
    </row>
    <row r="33" spans="1:2" x14ac:dyDescent="0.35">
      <c r="A33" s="64" t="s">
        <v>135</v>
      </c>
      <c r="B33" s="55">
        <v>0.49107142857142855</v>
      </c>
    </row>
    <row r="34" spans="1:2" x14ac:dyDescent="0.35">
      <c r="A34" s="93" t="s">
        <v>3247</v>
      </c>
      <c r="B34" s="100">
        <v>1</v>
      </c>
    </row>
    <row r="36" spans="1:2" x14ac:dyDescent="0.35">
      <c r="A36" s="99" t="s">
        <v>3347</v>
      </c>
    </row>
    <row r="37" spans="1:2" x14ac:dyDescent="0.35">
      <c r="A37" s="93" t="s">
        <v>2139</v>
      </c>
      <c r="B37" s="100" t="s">
        <v>2071</v>
      </c>
    </row>
    <row r="38" spans="1:2" x14ac:dyDescent="0.35">
      <c r="A38" s="64" t="s">
        <v>2331</v>
      </c>
      <c r="B38" s="55">
        <v>0.4375</v>
      </c>
    </row>
    <row r="39" spans="1:2" x14ac:dyDescent="0.35">
      <c r="A39" s="64" t="s">
        <v>151</v>
      </c>
      <c r="B39" s="55">
        <v>0.19642857142857142</v>
      </c>
    </row>
    <row r="40" spans="1:2" x14ac:dyDescent="0.35">
      <c r="A40" s="64" t="s">
        <v>2385</v>
      </c>
      <c r="B40" s="55">
        <v>0.3125</v>
      </c>
    </row>
    <row r="41" spans="1:2" x14ac:dyDescent="0.35">
      <c r="A41" s="64" t="s">
        <v>2342</v>
      </c>
      <c r="B41" s="55">
        <v>5.3571428571428568E-2</v>
      </c>
    </row>
    <row r="42" spans="1:2" x14ac:dyDescent="0.35">
      <c r="A42" s="93" t="s">
        <v>3247</v>
      </c>
      <c r="B42" s="100">
        <v>1</v>
      </c>
    </row>
  </sheetData>
  <conditionalFormatting sqref="C20">
    <cfRule type="dataBar" priority="38">
      <dataBar>
        <cfvo type="min"/>
        <cfvo type="max"/>
        <color rgb="FFFF555A"/>
      </dataBar>
      <extLst>
        <ext xmlns:x14="http://schemas.microsoft.com/office/spreadsheetml/2009/9/main" uri="{B025F937-C7B1-47D3-B67F-A62EFF666E3E}">
          <x14:id>{9D4EB32C-416F-4601-9CBE-438FAD9E4916}</x14:id>
        </ext>
      </extLst>
    </cfRule>
  </conditionalFormatting>
  <conditionalFormatting pivot="1" sqref="G13:G15">
    <cfRule type="dataBar" priority="31">
      <dataBar>
        <cfvo type="min"/>
        <cfvo type="max"/>
        <color rgb="FFFF555A"/>
      </dataBar>
      <extLst>
        <ext xmlns:x14="http://schemas.microsoft.com/office/spreadsheetml/2009/9/main" uri="{B025F937-C7B1-47D3-B67F-A62EFF666E3E}">
          <x14:id>{D927A4B0-56B2-41BF-9559-A1540D80FB4A}</x14:id>
        </ext>
      </extLst>
    </cfRule>
  </conditionalFormatting>
  <conditionalFormatting pivot="1" sqref="E13:E15">
    <cfRule type="dataBar" priority="30">
      <dataBar>
        <cfvo type="min"/>
        <cfvo type="max"/>
        <color rgb="FFFF555A"/>
      </dataBar>
      <extLst>
        <ext xmlns:x14="http://schemas.microsoft.com/office/spreadsheetml/2009/9/main" uri="{B025F937-C7B1-47D3-B67F-A62EFF666E3E}">
          <x14:id>{B8247410-59B2-4927-9F5C-9993209DADCB}</x14:id>
        </ext>
      </extLst>
    </cfRule>
  </conditionalFormatting>
  <conditionalFormatting pivot="1" sqref="D13:D15">
    <cfRule type="dataBar" priority="29">
      <dataBar>
        <cfvo type="min"/>
        <cfvo type="max"/>
        <color rgb="FFFF555A"/>
      </dataBar>
      <extLst>
        <ext xmlns:x14="http://schemas.microsoft.com/office/spreadsheetml/2009/9/main" uri="{B025F937-C7B1-47D3-B67F-A62EFF666E3E}">
          <x14:id>{D7B81978-AC17-4626-A4C1-DE3D05EDA775}</x14:id>
        </ext>
      </extLst>
    </cfRule>
  </conditionalFormatting>
  <conditionalFormatting sqref="F20">
    <cfRule type="dataBar" priority="28">
      <dataBar>
        <cfvo type="min"/>
        <cfvo type="max"/>
        <color rgb="FFFF555A"/>
      </dataBar>
      <extLst>
        <ext xmlns:x14="http://schemas.microsoft.com/office/spreadsheetml/2009/9/main" uri="{B025F937-C7B1-47D3-B67F-A62EFF666E3E}">
          <x14:id>{D883B2C4-D9A7-4669-9FAE-6A22593AAA0A}</x14:id>
        </ext>
      </extLst>
    </cfRule>
  </conditionalFormatting>
  <conditionalFormatting sqref="E24:E25">
    <cfRule type="dataBar" priority="23">
      <dataBar>
        <cfvo type="min"/>
        <cfvo type="max"/>
        <color rgb="FFEE5859"/>
      </dataBar>
      <extLst>
        <ext xmlns:x14="http://schemas.microsoft.com/office/spreadsheetml/2009/9/main" uri="{B025F937-C7B1-47D3-B67F-A62EFF666E3E}">
          <x14:id>{5157AEA6-56DE-4523-821C-A47D8730788D}</x14:id>
        </ext>
      </extLst>
    </cfRule>
  </conditionalFormatting>
  <conditionalFormatting sqref="E21:E23 E26">
    <cfRule type="dataBar" priority="22">
      <dataBar>
        <cfvo type="min"/>
        <cfvo type="max"/>
        <color rgb="FFEE5859"/>
      </dataBar>
      <extLst>
        <ext xmlns:x14="http://schemas.microsoft.com/office/spreadsheetml/2009/9/main" uri="{B025F937-C7B1-47D3-B67F-A62EFF666E3E}">
          <x14:id>{E75E679A-40F9-44AC-9B70-B9EDB3E0E2F4}</x14:id>
        </ext>
      </extLst>
    </cfRule>
  </conditionalFormatting>
  <conditionalFormatting sqref="F24:F25">
    <cfRule type="dataBar" priority="21">
      <dataBar>
        <cfvo type="min"/>
        <cfvo type="max"/>
        <color rgb="FFEE5859"/>
      </dataBar>
      <extLst>
        <ext xmlns:x14="http://schemas.microsoft.com/office/spreadsheetml/2009/9/main" uri="{B025F937-C7B1-47D3-B67F-A62EFF666E3E}">
          <x14:id>{12BC7962-B701-4C87-8A7B-32DCBF233E51}</x14:id>
        </ext>
      </extLst>
    </cfRule>
  </conditionalFormatting>
  <conditionalFormatting sqref="F21:F23 F26">
    <cfRule type="dataBar" priority="20">
      <dataBar>
        <cfvo type="min"/>
        <cfvo type="max"/>
        <color rgb="FFEE5859"/>
      </dataBar>
      <extLst>
        <ext xmlns:x14="http://schemas.microsoft.com/office/spreadsheetml/2009/9/main" uri="{B025F937-C7B1-47D3-B67F-A62EFF666E3E}">
          <x14:id>{856705DC-0517-4F02-B5F9-090DCF50D7C9}</x14:id>
        </ext>
      </extLst>
    </cfRule>
  </conditionalFormatting>
  <conditionalFormatting pivot="1" sqref="B40:B41">
    <cfRule type="dataBar" priority="11">
      <dataBar>
        <cfvo type="min"/>
        <cfvo type="max"/>
        <color rgb="FFEE5859"/>
      </dataBar>
      <extLst>
        <ext xmlns:x14="http://schemas.microsoft.com/office/spreadsheetml/2009/9/main" uri="{B025F937-C7B1-47D3-B67F-A62EFF666E3E}">
          <x14:id>{0B1CFED6-9AE9-4D02-8756-A1F438835473}</x14:id>
        </ext>
      </extLst>
    </cfRule>
  </conditionalFormatting>
  <conditionalFormatting pivot="1" sqref="B38:B39">
    <cfRule type="dataBar" priority="10">
      <dataBar>
        <cfvo type="min"/>
        <cfvo type="max"/>
        <color rgb="FFEE5859"/>
      </dataBar>
      <extLst>
        <ext xmlns:x14="http://schemas.microsoft.com/office/spreadsheetml/2009/9/main" uri="{B025F937-C7B1-47D3-B67F-A62EFF666E3E}">
          <x14:id>{2C5E61E3-4880-4A42-AD4E-C4552FE08BBD}</x14:id>
        </ext>
      </extLst>
    </cfRule>
  </conditionalFormatting>
  <conditionalFormatting pivot="1" sqref="B30:B33">
    <cfRule type="dataBar" priority="5">
      <dataBar>
        <cfvo type="min"/>
        <cfvo type="max"/>
        <color rgb="FFEE5859"/>
      </dataBar>
      <extLst>
        <ext xmlns:x14="http://schemas.microsoft.com/office/spreadsheetml/2009/9/main" uri="{B025F937-C7B1-47D3-B67F-A62EFF666E3E}">
          <x14:id>{4F8F0AAD-1F3B-4425-BE07-32A9DEC8FC07}</x14:id>
        </ext>
      </extLst>
    </cfRule>
  </conditionalFormatting>
  <conditionalFormatting sqref="D5:D6">
    <cfRule type="dataBar" priority="4">
      <dataBar>
        <cfvo type="min"/>
        <cfvo type="max"/>
        <color rgb="FFFF555A"/>
      </dataBar>
      <extLst>
        <ext xmlns:x14="http://schemas.microsoft.com/office/spreadsheetml/2009/9/main" uri="{B025F937-C7B1-47D3-B67F-A62EFF666E3E}">
          <x14:id>{E28D4BEF-BDFD-494D-A791-E0B4F645C62A}</x14:id>
        </ext>
      </extLst>
    </cfRule>
  </conditionalFormatting>
  <pageMargins left="0.7" right="0.7" top="0.75" bottom="0.75" header="0.3" footer="0.3"/>
  <pageSetup orientation="portrait" r:id="rId6"/>
  <extLst>
    <ext xmlns:x14="http://schemas.microsoft.com/office/spreadsheetml/2009/9/main" uri="{78C0D931-6437-407d-A8EE-F0AAD7539E65}">
      <x14:conditionalFormattings>
        <x14:conditionalFormatting xmlns:xm="http://schemas.microsoft.com/office/excel/2006/main">
          <x14:cfRule type="dataBar" id="{9D4EB32C-416F-4601-9CBE-438FAD9E4916}">
            <x14:dataBar minLength="0" maxLength="100" border="1" negativeBarBorderColorSameAsPositive="0">
              <x14:cfvo type="autoMin"/>
              <x14:cfvo type="autoMax"/>
              <x14:borderColor rgb="FFFF555A"/>
              <x14:negativeFillColor rgb="FFFF0000"/>
              <x14:negativeBorderColor rgb="FFFF0000"/>
              <x14:axisColor rgb="FF000000"/>
            </x14:dataBar>
          </x14:cfRule>
          <xm:sqref>C20</xm:sqref>
        </x14:conditionalFormatting>
        <x14:conditionalFormatting xmlns:xm="http://schemas.microsoft.com/office/excel/2006/main" pivot="1">
          <x14:cfRule type="dataBar" id="{D927A4B0-56B2-41BF-9559-A1540D80FB4A}">
            <x14:dataBar minLength="0" maxLength="100" border="1" negativeBarBorderColorSameAsPositive="0">
              <x14:cfvo type="autoMin"/>
              <x14:cfvo type="autoMax"/>
              <x14:borderColor rgb="FFFF555A"/>
              <x14:negativeFillColor rgb="FFFF0000"/>
              <x14:negativeBorderColor rgb="FFFF0000"/>
              <x14:axisColor rgb="FF000000"/>
            </x14:dataBar>
          </x14:cfRule>
          <xm:sqref>G13:G15</xm:sqref>
        </x14:conditionalFormatting>
        <x14:conditionalFormatting xmlns:xm="http://schemas.microsoft.com/office/excel/2006/main" pivot="1">
          <x14:cfRule type="dataBar" id="{B8247410-59B2-4927-9F5C-9993209DADCB}">
            <x14:dataBar minLength="0" maxLength="100" border="1" negativeBarBorderColorSameAsPositive="0">
              <x14:cfvo type="autoMin"/>
              <x14:cfvo type="autoMax"/>
              <x14:borderColor rgb="FFFF555A"/>
              <x14:negativeFillColor rgb="FFFF0000"/>
              <x14:negativeBorderColor rgb="FFFF0000"/>
              <x14:axisColor rgb="FF000000"/>
            </x14:dataBar>
          </x14:cfRule>
          <xm:sqref>E13:E15</xm:sqref>
        </x14:conditionalFormatting>
        <x14:conditionalFormatting xmlns:xm="http://schemas.microsoft.com/office/excel/2006/main" pivot="1">
          <x14:cfRule type="dataBar" id="{D7B81978-AC17-4626-A4C1-DE3D05EDA775}">
            <x14:dataBar minLength="0" maxLength="100" border="1" negativeBarBorderColorSameAsPositive="0">
              <x14:cfvo type="autoMin"/>
              <x14:cfvo type="autoMax"/>
              <x14:borderColor rgb="FFFF555A"/>
              <x14:negativeFillColor rgb="FFFF0000"/>
              <x14:negativeBorderColor rgb="FFFF0000"/>
              <x14:axisColor rgb="FF000000"/>
            </x14:dataBar>
          </x14:cfRule>
          <xm:sqref>D13:D15</xm:sqref>
        </x14:conditionalFormatting>
        <x14:conditionalFormatting xmlns:xm="http://schemas.microsoft.com/office/excel/2006/main">
          <x14:cfRule type="dataBar" id="{D883B2C4-D9A7-4669-9FAE-6A22593AAA0A}">
            <x14:dataBar minLength="0" maxLength="100" border="1" negativeBarBorderColorSameAsPositive="0">
              <x14:cfvo type="autoMin"/>
              <x14:cfvo type="autoMax"/>
              <x14:borderColor rgb="FFFF555A"/>
              <x14:negativeFillColor rgb="FFFF0000"/>
              <x14:negativeBorderColor rgb="FFFF0000"/>
              <x14:axisColor rgb="FF000000"/>
            </x14:dataBar>
          </x14:cfRule>
          <xm:sqref>F20</xm:sqref>
        </x14:conditionalFormatting>
        <x14:conditionalFormatting xmlns:xm="http://schemas.microsoft.com/office/excel/2006/main">
          <x14:cfRule type="dataBar" id="{5157AEA6-56DE-4523-821C-A47D8730788D}">
            <x14:dataBar minLength="0" maxLength="100">
              <x14:cfvo type="autoMin"/>
              <x14:cfvo type="autoMax"/>
              <x14:negativeFillColor rgb="FFFF0000"/>
              <x14:axisColor rgb="FF000000"/>
            </x14:dataBar>
          </x14:cfRule>
          <xm:sqref>E24:E25</xm:sqref>
        </x14:conditionalFormatting>
        <x14:conditionalFormatting xmlns:xm="http://schemas.microsoft.com/office/excel/2006/main">
          <x14:cfRule type="dataBar" id="{E75E679A-40F9-44AC-9B70-B9EDB3E0E2F4}">
            <x14:dataBar minLength="0" maxLength="100">
              <x14:cfvo type="autoMin"/>
              <x14:cfvo type="autoMax"/>
              <x14:negativeFillColor rgb="FFFF0000"/>
              <x14:axisColor rgb="FF000000"/>
            </x14:dataBar>
          </x14:cfRule>
          <xm:sqref>E21:E23 E26</xm:sqref>
        </x14:conditionalFormatting>
        <x14:conditionalFormatting xmlns:xm="http://schemas.microsoft.com/office/excel/2006/main">
          <x14:cfRule type="dataBar" id="{12BC7962-B701-4C87-8A7B-32DCBF233E51}">
            <x14:dataBar minLength="0" maxLength="100">
              <x14:cfvo type="autoMin"/>
              <x14:cfvo type="autoMax"/>
              <x14:negativeFillColor rgb="FFFF0000"/>
              <x14:axisColor rgb="FF000000"/>
            </x14:dataBar>
          </x14:cfRule>
          <xm:sqref>F24:F25</xm:sqref>
        </x14:conditionalFormatting>
        <x14:conditionalFormatting xmlns:xm="http://schemas.microsoft.com/office/excel/2006/main">
          <x14:cfRule type="dataBar" id="{856705DC-0517-4F02-B5F9-090DCF50D7C9}">
            <x14:dataBar minLength="0" maxLength="100">
              <x14:cfvo type="autoMin"/>
              <x14:cfvo type="autoMax"/>
              <x14:negativeFillColor rgb="FFFF0000"/>
              <x14:axisColor rgb="FF000000"/>
            </x14:dataBar>
          </x14:cfRule>
          <xm:sqref>F21:F23 F26</xm:sqref>
        </x14:conditionalFormatting>
        <x14:conditionalFormatting xmlns:xm="http://schemas.microsoft.com/office/excel/2006/main" pivot="1">
          <x14:cfRule type="dataBar" id="{0B1CFED6-9AE9-4D02-8756-A1F438835473}">
            <x14:dataBar minLength="0" maxLength="100">
              <x14:cfvo type="autoMin"/>
              <x14:cfvo type="autoMax"/>
              <x14:negativeFillColor rgb="FFFF0000"/>
              <x14:axisColor rgb="FF000000"/>
            </x14:dataBar>
          </x14:cfRule>
          <xm:sqref>B40:B41</xm:sqref>
        </x14:conditionalFormatting>
        <x14:conditionalFormatting xmlns:xm="http://schemas.microsoft.com/office/excel/2006/main" pivot="1">
          <x14:cfRule type="dataBar" id="{2C5E61E3-4880-4A42-AD4E-C4552FE08BBD}">
            <x14:dataBar minLength="0" maxLength="100">
              <x14:cfvo type="autoMin"/>
              <x14:cfvo type="autoMax"/>
              <x14:negativeFillColor rgb="FFFF0000"/>
              <x14:axisColor rgb="FF000000"/>
            </x14:dataBar>
          </x14:cfRule>
          <xm:sqref>B38:B39</xm:sqref>
        </x14:conditionalFormatting>
        <x14:conditionalFormatting xmlns:xm="http://schemas.microsoft.com/office/excel/2006/main" pivot="1">
          <x14:cfRule type="dataBar" id="{4F8F0AAD-1F3B-4425-BE07-32A9DEC8FC07}">
            <x14:dataBar minLength="0" maxLength="100">
              <x14:cfvo type="autoMin"/>
              <x14:cfvo type="autoMax"/>
              <x14:negativeFillColor rgb="FFFF0000"/>
              <x14:axisColor rgb="FF000000"/>
            </x14:dataBar>
          </x14:cfRule>
          <xm:sqref>B30:B33</xm:sqref>
        </x14:conditionalFormatting>
        <x14:conditionalFormatting xmlns:xm="http://schemas.microsoft.com/office/excel/2006/main">
          <x14:cfRule type="dataBar" id="{E28D4BEF-BDFD-494D-A791-E0B4F645C62A}">
            <x14:dataBar minLength="0" maxLength="100" border="1" negativeBarBorderColorSameAsPositive="0">
              <x14:cfvo type="autoMin"/>
              <x14:cfvo type="autoMax"/>
              <x14:borderColor rgb="FFFF555A"/>
              <x14:negativeFillColor rgb="FFFF0000"/>
              <x14:negativeBorderColor rgb="FFFF0000"/>
              <x14:axisColor rgb="FF000000"/>
            </x14:dataBar>
          </x14:cfRule>
          <xm:sqref>D5:D6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zoomScale="74" workbookViewId="0">
      <selection activeCell="A2" sqref="A2"/>
    </sheetView>
  </sheetViews>
  <sheetFormatPr defaultRowHeight="15.5" x14ac:dyDescent="0.35"/>
  <cols>
    <col min="1" max="1" width="46" customWidth="1"/>
    <col min="2" max="2" width="22.83203125" customWidth="1"/>
    <col min="3" max="3" width="15.75" bestFit="1" customWidth="1"/>
    <col min="4" max="4" width="19.08203125" customWidth="1"/>
    <col min="5" max="5" width="25.08203125" customWidth="1"/>
  </cols>
  <sheetData>
    <row r="2" spans="1:4" x14ac:dyDescent="0.35">
      <c r="A2" s="12" t="s">
        <v>3357</v>
      </c>
    </row>
    <row r="3" spans="1:4" x14ac:dyDescent="0.35">
      <c r="A3" s="99" t="s">
        <v>3351</v>
      </c>
    </row>
    <row r="4" spans="1:4" x14ac:dyDescent="0.35">
      <c r="A4" s="91" t="s">
        <v>3350</v>
      </c>
      <c r="B4" s="91" t="s">
        <v>289</v>
      </c>
      <c r="C4" s="91"/>
      <c r="D4" s="92"/>
    </row>
    <row r="5" spans="1:4" x14ac:dyDescent="0.35">
      <c r="A5" s="93" t="s">
        <v>3348</v>
      </c>
      <c r="B5" s="93" t="s">
        <v>3352</v>
      </c>
      <c r="C5" s="93" t="s">
        <v>3227</v>
      </c>
      <c r="D5" s="69"/>
    </row>
    <row r="6" spans="1:4" x14ac:dyDescent="0.35">
      <c r="A6" s="64" t="s">
        <v>2328</v>
      </c>
      <c r="B6" s="65">
        <v>20</v>
      </c>
      <c r="C6" s="65">
        <v>20</v>
      </c>
      <c r="D6" s="86">
        <f>GETPIVOTDATA("SEXE",$A$4,"ENQUETE","Enquête auprès d'un client (pour l'eau de boisson uniquement)","SEXE","Femme")/GETPIVOTDATA("SEXE",$A$4,"ENQUETE","Enquête auprès d'un client (pour l'eau de boisson uniquement)")</f>
        <v>0.51282051282051277</v>
      </c>
    </row>
    <row r="7" spans="1:4" x14ac:dyDescent="0.35">
      <c r="A7" s="64" t="s">
        <v>2340</v>
      </c>
      <c r="B7" s="65">
        <v>19</v>
      </c>
      <c r="C7" s="65">
        <v>19</v>
      </c>
      <c r="D7" s="86">
        <f>GETPIVOTDATA("SEXE",$A$4,"ENQUETE","Enquête auprès d'un client (pour l'eau de boisson uniquement)","SEXE","Homme")/GETPIVOTDATA("SEXE",$A$4,"ENQUETE","Enquête auprès d'un client (pour l'eau de boisson uniquement)")</f>
        <v>0.48717948717948717</v>
      </c>
    </row>
    <row r="8" spans="1:4" x14ac:dyDescent="0.35">
      <c r="A8" s="95" t="s">
        <v>3227</v>
      </c>
      <c r="B8" s="94">
        <v>39</v>
      </c>
      <c r="C8" s="94">
        <v>39</v>
      </c>
      <c r="D8" s="90"/>
    </row>
    <row r="9" spans="1:4" x14ac:dyDescent="0.35">
      <c r="A9" s="76"/>
      <c r="B9" s="76"/>
      <c r="C9" s="76"/>
    </row>
    <row r="10" spans="1:4" x14ac:dyDescent="0.35">
      <c r="A10" s="99" t="s">
        <v>3358</v>
      </c>
      <c r="B10" s="76"/>
      <c r="C10" s="76"/>
    </row>
    <row r="11" spans="1:4" x14ac:dyDescent="0.35">
      <c r="A11" s="94" t="s">
        <v>3226</v>
      </c>
      <c r="B11" s="94" t="s">
        <v>3353</v>
      </c>
      <c r="C11" s="102"/>
      <c r="D11" s="103"/>
    </row>
    <row r="12" spans="1:4" x14ac:dyDescent="0.35">
      <c r="A12" s="16" t="s">
        <v>2781</v>
      </c>
      <c r="B12" s="15">
        <v>9</v>
      </c>
      <c r="C12" s="55">
        <f>GETPIVOTDATA("type_source",$A$11,"type_source","achat d'eau chez un voisin")/39</f>
        <v>0.23076923076923078</v>
      </c>
    </row>
    <row r="13" spans="1:4" x14ac:dyDescent="0.35">
      <c r="A13" s="16" t="s">
        <v>2733</v>
      </c>
      <c r="B13" s="15">
        <v>4</v>
      </c>
      <c r="C13" s="55">
        <f>GETPIVOTDATA("type_source",$A$11,"type_source","achat d'eau en boutique (bidon ou bouteille fermé)")/39</f>
        <v>0.10256410256410256</v>
      </c>
    </row>
    <row r="14" spans="1:4" x14ac:dyDescent="0.35">
      <c r="A14" s="16" t="s">
        <v>3355</v>
      </c>
      <c r="B14" s="15">
        <v>2</v>
      </c>
      <c r="C14" s="55">
        <f>GETPIVOTDATA("type_source",$A$11,"type_source","autre*")/39</f>
        <v>5.128205128205128E-2</v>
      </c>
    </row>
    <row r="15" spans="1:4" x14ac:dyDescent="0.35">
      <c r="A15" s="16" t="s">
        <v>2868</v>
      </c>
      <c r="B15" s="15">
        <v>3</v>
      </c>
      <c r="C15" s="55">
        <f>GETPIVOTDATA("type_source",$A$11,"type_source","branchement privé")/39</f>
        <v>7.6923076923076927E-2</v>
      </c>
    </row>
    <row r="16" spans="1:4" x14ac:dyDescent="0.35">
      <c r="A16" s="16" t="s">
        <v>3354</v>
      </c>
      <c r="B16" s="15">
        <v>1</v>
      </c>
      <c r="C16" s="55">
        <f>GETPIVOTDATA("type_source",$A$11,"type_source","Pas de réponse")/39</f>
        <v>2.564102564102564E-2</v>
      </c>
    </row>
    <row r="17" spans="1:6" x14ac:dyDescent="0.35">
      <c r="A17" s="16" t="s">
        <v>2722</v>
      </c>
      <c r="B17" s="15">
        <v>4</v>
      </c>
      <c r="C17" s="55">
        <f>GETPIVOTDATA("type_source",$A$11,"type_source","remplissage à un kiosque")/39</f>
        <v>0.10256410256410256</v>
      </c>
    </row>
    <row r="18" spans="1:6" x14ac:dyDescent="0.35">
      <c r="A18" s="16" t="s">
        <v>2454</v>
      </c>
      <c r="B18" s="15">
        <v>11</v>
      </c>
      <c r="C18" s="55">
        <f>GETPIVOTDATA("type_source",$A$11,"type_source","remplissage à une boutique")/39</f>
        <v>0.28205128205128205</v>
      </c>
    </row>
    <row r="19" spans="1:6" x14ac:dyDescent="0.35">
      <c r="A19" s="16" t="s">
        <v>2513</v>
      </c>
      <c r="B19" s="15">
        <v>1</v>
      </c>
      <c r="C19" s="55">
        <f>GETPIVOTDATA("type_source",$A$11,"type_source","remplissage à une rivière/ source non aménagée")/39</f>
        <v>2.564102564102564E-2</v>
      </c>
    </row>
    <row r="20" spans="1:6" x14ac:dyDescent="0.35">
      <c r="A20" s="16" t="s">
        <v>2773</v>
      </c>
      <c r="B20" s="15">
        <v>4</v>
      </c>
      <c r="C20" s="55">
        <f>GETPIVOTDATA("type_source",$A$11,"type_source","remplissage à une source aménagée (borne fontaine, pompe, etc.)")/39</f>
        <v>0.10256410256410256</v>
      </c>
    </row>
    <row r="21" spans="1:6" x14ac:dyDescent="0.35">
      <c r="A21" s="94" t="s">
        <v>3227</v>
      </c>
      <c r="B21" s="94">
        <v>39</v>
      </c>
      <c r="C21" s="102"/>
    </row>
    <row r="23" spans="1:6" x14ac:dyDescent="0.35">
      <c r="A23" s="16" t="s">
        <v>3356</v>
      </c>
      <c r="B23" s="15">
        <v>2</v>
      </c>
      <c r="C23" s="55">
        <f>B23/39</f>
        <v>5.128205128205128E-2</v>
      </c>
    </row>
    <row r="24" spans="1:6" x14ac:dyDescent="0.35">
      <c r="A24" s="76"/>
      <c r="B24" s="76"/>
      <c r="C24" s="76"/>
      <c r="D24" s="76"/>
      <c r="E24" s="76"/>
    </row>
    <row r="25" spans="1:6" x14ac:dyDescent="0.35">
      <c r="A25" s="76"/>
      <c r="B25" s="76"/>
      <c r="C25" s="76"/>
      <c r="D25" s="76"/>
      <c r="E25" s="76"/>
    </row>
    <row r="26" spans="1:6" x14ac:dyDescent="0.35">
      <c r="A26" s="142" t="s">
        <v>4105</v>
      </c>
      <c r="B26" s="76"/>
      <c r="C26" s="76"/>
      <c r="D26" s="76"/>
      <c r="E26" s="76"/>
    </row>
    <row r="27" spans="1:6" x14ac:dyDescent="0.35">
      <c r="A27" s="76"/>
      <c r="B27" s="76"/>
      <c r="C27" s="76"/>
      <c r="D27" s="76"/>
      <c r="E27" s="76"/>
    </row>
    <row r="28" spans="1:6" x14ac:dyDescent="0.35">
      <c r="A28" s="94" t="s">
        <v>3226</v>
      </c>
      <c r="B28" s="94" t="s">
        <v>4107</v>
      </c>
      <c r="C28" s="102" t="s">
        <v>4106</v>
      </c>
      <c r="D28" s="102" t="s">
        <v>4108</v>
      </c>
      <c r="E28" s="102" t="s">
        <v>4109</v>
      </c>
    </row>
    <row r="29" spans="1:6" x14ac:dyDescent="0.35">
      <c r="A29" s="16" t="s">
        <v>4100</v>
      </c>
      <c r="B29" s="15">
        <v>8</v>
      </c>
      <c r="C29" s="13">
        <f t="array" ref="C29">MEDIAN(IF(Processed_Data!DW2:DW132=Processed_Data!DW77,Processed_Data!Z2:Z132))</f>
        <v>12.5</v>
      </c>
      <c r="D29" s="32">
        <f t="array" ref="D29">AVERAGE(IF(Processed_Data!DW2:DW132=Processed_Data!DW77,Processed_Data!Z2:Z132))</f>
        <v>17.5</v>
      </c>
      <c r="E29" s="32">
        <f t="array" ref="E29">TRIMMEAN(IF(Processed_Data!$DW$2:$DW$132=Processed_Data!$DW77,Processed_Data!$Z$2:$Z$132), 0.2)</f>
        <v>17.5</v>
      </c>
      <c r="F29" s="13"/>
    </row>
    <row r="30" spans="1:6" x14ac:dyDescent="0.35">
      <c r="A30" s="16" t="s">
        <v>4099</v>
      </c>
      <c r="B30" s="15">
        <v>15</v>
      </c>
      <c r="C30" s="13">
        <f t="array" ref="C30">MEDIAN(IF(Processed_Data!DW2:DW132=Processed_Data!DW38,Processed_Data!Z2:Z132))</f>
        <v>37.5</v>
      </c>
      <c r="D30" s="32">
        <f t="array" ref="D30">AVERAGE(IF(Processed_Data!DW2:DW132=Processed_Data!DW38,Processed_Data!Z2:Z132))</f>
        <v>37.142857142857146</v>
      </c>
      <c r="E30" s="32">
        <f t="array" ref="E30">TRIMMEAN(IF(Processed_Data!$DW$2:$DW$132="Achat d'eau ou remplissage en boutique",Processed_Data!$Z$2:$Z$132), 0.2)</f>
        <v>37.083333333333336</v>
      </c>
      <c r="F30" s="13"/>
    </row>
    <row r="31" spans="1:6" x14ac:dyDescent="0.35">
      <c r="A31" s="16" t="s">
        <v>4102</v>
      </c>
      <c r="B31" s="15">
        <v>1</v>
      </c>
      <c r="C31" s="20">
        <f t="array" ref="C31">MEDIAN(IF(Processed_Data!DW2:DW132=Processed_Data!DW65,Processed_Data!Z2:Z132))</f>
        <v>0</v>
      </c>
      <c r="D31" s="140">
        <f t="array" ref="D31">AVERAGE(IF(Processed_Data!DW2:DW132=Processed_Data!DW65,Processed_Data!Z2:Z132))</f>
        <v>0</v>
      </c>
      <c r="E31" s="140">
        <f t="array" ref="E31">TRIMMEAN(IF(Processed_Data!$DW$2:$DW$132=Processed_Data!$DW65,Processed_Data!$Z$2:$Z$132), 0.2)</f>
        <v>0</v>
      </c>
      <c r="F31" s="13"/>
    </row>
    <row r="32" spans="1:6" x14ac:dyDescent="0.35">
      <c r="A32" s="16" t="s">
        <v>4103</v>
      </c>
      <c r="B32" s="15">
        <v>2</v>
      </c>
      <c r="C32" s="20">
        <f t="array" ref="C32">MEDIAN(IF(Processed_Data!DW2:DW132=Processed_Data!DW125,Processed_Data!Z2:Z132))</f>
        <v>0</v>
      </c>
      <c r="D32" s="140">
        <f t="array" ref="D32">AVERAGE(IF(Processed_Data!DW2:DW132=Processed_Data!DW125,Processed_Data!Z2:Z132))</f>
        <v>0</v>
      </c>
      <c r="E32" s="140">
        <f t="array" ref="E32">TRIMMEAN(IF(Processed_Data!$DW$2:$DW$132=Processed_Data!$DW125,Processed_Data!$Z$2:$Z$132), 0.2)</f>
        <v>0</v>
      </c>
      <c r="F32" s="13"/>
    </row>
    <row r="33" spans="1:6" x14ac:dyDescent="0.35">
      <c r="A33" s="16" t="s">
        <v>4104</v>
      </c>
      <c r="B33" s="15">
        <v>12</v>
      </c>
      <c r="C33" s="13">
        <f t="array" ref="C33">MEDIAN(IF(Processed_Data!DW2:DW132=Processed_Data!DW95,Processed_Data!Z2:Z132))</f>
        <v>27.5</v>
      </c>
      <c r="D33" s="32">
        <f t="array" ref="D33">AVERAGE(IF(Processed_Data!DW2:DW132=Processed_Data!DW95,Processed_Data!Z2:Z132))</f>
        <v>27.5</v>
      </c>
      <c r="E33" s="32">
        <f t="array" ref="E33">TRIMMEAN(IF(Processed_Data!$DW$2:$DW$132=Processed_Data!$DW95,Processed_Data!$Z$2:$Z$132), 0.2)</f>
        <v>27</v>
      </c>
      <c r="F33" s="13"/>
    </row>
    <row r="34" spans="1:6" x14ac:dyDescent="0.35">
      <c r="A34" s="141" t="s">
        <v>3227</v>
      </c>
      <c r="B34" s="141">
        <v>38</v>
      </c>
      <c r="C34" s="102"/>
      <c r="D34" s="102"/>
      <c r="E34" s="102"/>
      <c r="F34" s="13"/>
    </row>
  </sheetData>
  <conditionalFormatting sqref="D6:D7">
    <cfRule type="dataBar" priority="3">
      <dataBar>
        <cfvo type="min"/>
        <cfvo type="max"/>
        <color rgb="FFFF555A"/>
      </dataBar>
      <extLst>
        <ext xmlns:x14="http://schemas.microsoft.com/office/spreadsheetml/2009/9/main" uri="{B025F937-C7B1-47D3-B67F-A62EFF666E3E}">
          <x14:id>{36BEE9CB-5EDE-45E8-9F8A-CAEC31F12EC8}</x14:id>
        </ext>
      </extLst>
    </cfRule>
  </conditionalFormatting>
  <conditionalFormatting sqref="C12:C20">
    <cfRule type="dataBar" priority="2">
      <dataBar>
        <cfvo type="min"/>
        <cfvo type="max"/>
        <color rgb="FFEE5859"/>
      </dataBar>
      <extLst>
        <ext xmlns:x14="http://schemas.microsoft.com/office/spreadsheetml/2009/9/main" uri="{B025F937-C7B1-47D3-B67F-A62EFF666E3E}">
          <x14:id>{79F08F31-1A6C-4002-B3B5-CC7CB0373973}</x14:id>
        </ext>
      </extLst>
    </cfRule>
  </conditionalFormatting>
  <conditionalFormatting sqref="C23">
    <cfRule type="dataBar" priority="1">
      <dataBar>
        <cfvo type="min"/>
        <cfvo type="max"/>
        <color rgb="FFEE5859"/>
      </dataBar>
      <extLst>
        <ext xmlns:x14="http://schemas.microsoft.com/office/spreadsheetml/2009/9/main" uri="{B025F937-C7B1-47D3-B67F-A62EFF666E3E}">
          <x14:id>{E469C3B2-9207-4CC1-91D1-2E32F11DAFB8}</x14:id>
        </ext>
      </extLst>
    </cfRule>
  </conditionalFormatting>
  <pageMargins left="0.7" right="0.7" top="0.75" bottom="0.75" header="0.3" footer="0.3"/>
  <pageSetup orientation="portrait" r:id="rId4"/>
  <extLst>
    <ext xmlns:x14="http://schemas.microsoft.com/office/spreadsheetml/2009/9/main" uri="{78C0D931-6437-407d-A8EE-F0AAD7539E65}">
      <x14:conditionalFormattings>
        <x14:conditionalFormatting xmlns:xm="http://schemas.microsoft.com/office/excel/2006/main">
          <x14:cfRule type="dataBar" id="{36BEE9CB-5EDE-45E8-9F8A-CAEC31F12EC8}">
            <x14:dataBar minLength="0" maxLength="100" border="1" negativeBarBorderColorSameAsPositive="0">
              <x14:cfvo type="autoMin"/>
              <x14:cfvo type="autoMax"/>
              <x14:borderColor rgb="FFFF555A"/>
              <x14:negativeFillColor rgb="FFFF0000"/>
              <x14:negativeBorderColor rgb="FFFF0000"/>
              <x14:axisColor rgb="FF000000"/>
            </x14:dataBar>
          </x14:cfRule>
          <xm:sqref>D6:D7</xm:sqref>
        </x14:conditionalFormatting>
        <x14:conditionalFormatting xmlns:xm="http://schemas.microsoft.com/office/excel/2006/main">
          <x14:cfRule type="dataBar" id="{79F08F31-1A6C-4002-B3B5-CC7CB0373973}">
            <x14:dataBar minLength="0" maxLength="100">
              <x14:cfvo type="autoMin"/>
              <x14:cfvo type="autoMax"/>
              <x14:negativeFillColor rgb="FFFF0000"/>
              <x14:axisColor rgb="FF000000"/>
            </x14:dataBar>
          </x14:cfRule>
          <xm:sqref>C12:C20</xm:sqref>
        </x14:conditionalFormatting>
        <x14:conditionalFormatting xmlns:xm="http://schemas.microsoft.com/office/excel/2006/main">
          <x14:cfRule type="dataBar" id="{E469C3B2-9207-4CC1-91D1-2E32F11DAFB8}">
            <x14:dataBar minLength="0" maxLength="100">
              <x14:cfvo type="autoMin"/>
              <x14:cfvo type="autoMax"/>
              <x14:negativeFillColor rgb="FFFF0000"/>
              <x14:axisColor rgb="FF000000"/>
            </x14:dataBar>
          </x14:cfRule>
          <xm:sqref>C23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zoomScale="75" workbookViewId="0"/>
  </sheetViews>
  <sheetFormatPr defaultColWidth="10.6640625" defaultRowHeight="15.5" x14ac:dyDescent="0.35"/>
  <cols>
    <col min="1" max="1" width="35.9140625" customWidth="1"/>
    <col min="2" max="2" width="10.33203125" customWidth="1"/>
    <col min="5" max="5" width="24.08203125" style="13" customWidth="1"/>
    <col min="6" max="6" width="31.1640625" style="13" customWidth="1"/>
  </cols>
  <sheetData>
    <row r="1" spans="1:6" x14ac:dyDescent="0.35">
      <c r="A1" s="51" t="s">
        <v>2072</v>
      </c>
      <c r="B1" s="51" t="s">
        <v>2071</v>
      </c>
      <c r="D1" s="20" t="s">
        <v>2140</v>
      </c>
      <c r="F1"/>
    </row>
    <row r="2" spans="1:6" x14ac:dyDescent="0.35">
      <c r="A2" s="16" t="s">
        <v>140</v>
      </c>
      <c r="B2" s="80">
        <v>0.15517241379310345</v>
      </c>
      <c r="D2" s="13" t="str">
        <f>A1</f>
        <v>Farine de blé</v>
      </c>
      <c r="E2" s="45">
        <f>GETPIVOTDATA("importe_farine_ble",$A$1,"importe_farine_ble","Oui")</f>
        <v>0.72413793103448276</v>
      </c>
      <c r="F2"/>
    </row>
    <row r="3" spans="1:6" x14ac:dyDescent="0.35">
      <c r="A3" s="16" t="s">
        <v>117</v>
      </c>
      <c r="B3" s="80">
        <v>0.1206896551724138</v>
      </c>
      <c r="D3" s="13" t="str">
        <f>A7</f>
        <v>Riz</v>
      </c>
      <c r="E3" s="44">
        <f>GETPIVOTDATA("importe_riz",$A$7,"importe_riz","Oui")</f>
        <v>0.93442622950819676</v>
      </c>
      <c r="F3"/>
    </row>
    <row r="4" spans="1:6" x14ac:dyDescent="0.35">
      <c r="A4" s="58" t="s">
        <v>112</v>
      </c>
      <c r="B4" s="80">
        <v>0.72413793103448276</v>
      </c>
      <c r="D4" s="13" t="str">
        <f>A12</f>
        <v>Maïs</v>
      </c>
      <c r="E4" s="43">
        <f>GETPIVOTDATA("importe_mais",$A$12,"importe_mais","Oui")</f>
        <v>0.8</v>
      </c>
      <c r="F4"/>
    </row>
    <row r="5" spans="1:6" x14ac:dyDescent="0.35">
      <c r="A5" s="51" t="s">
        <v>3227</v>
      </c>
      <c r="B5" s="51">
        <v>1</v>
      </c>
      <c r="D5" s="13" t="str">
        <f>A18</f>
        <v>Sucre</v>
      </c>
      <c r="E5" s="43">
        <f>GETPIVOTDATA("importe_sucre",$A$18,"importe_sucre","Oui")</f>
        <v>0.83606557377049184</v>
      </c>
      <c r="F5"/>
    </row>
    <row r="6" spans="1:6" x14ac:dyDescent="0.35">
      <c r="A6" s="1"/>
      <c r="B6" s="41"/>
      <c r="D6" s="13" t="str">
        <f>A24</f>
        <v>Haricot noir</v>
      </c>
      <c r="E6" s="43">
        <f>GETPIVOTDATA("importe_haricot_noir",$A$24,"importe_haricot_noir","Oui")</f>
        <v>0.40425531914893614</v>
      </c>
      <c r="F6"/>
    </row>
    <row r="7" spans="1:6" x14ac:dyDescent="0.35">
      <c r="A7" s="51" t="s">
        <v>131</v>
      </c>
      <c r="B7" s="51" t="s">
        <v>2071</v>
      </c>
      <c r="D7" s="13" t="str">
        <f>A30</f>
        <v>Haricot rouge</v>
      </c>
      <c r="E7" s="45">
        <f>GETPIVOTDATA("importe_haricot_rouge",$A$30,"importe_haricot_rouge","Oui")</f>
        <v>0.46153846153846156</v>
      </c>
      <c r="F7"/>
    </row>
    <row r="8" spans="1:6" x14ac:dyDescent="0.35">
      <c r="A8" s="16" t="s">
        <v>140</v>
      </c>
      <c r="B8" s="80">
        <v>6.5573770491803282E-2</v>
      </c>
      <c r="D8" s="13" t="str">
        <f>A36</f>
        <v>Huile</v>
      </c>
      <c r="E8" s="45">
        <f>GETPIVOTDATA("importe_huile",$A$36,"importe_huile","Oui")</f>
        <v>0.859375</v>
      </c>
      <c r="F8"/>
    </row>
    <row r="9" spans="1:6" x14ac:dyDescent="0.35">
      <c r="A9" s="58" t="s">
        <v>112</v>
      </c>
      <c r="B9" s="80">
        <v>0.93442622950819676</v>
      </c>
      <c r="D9" s="13"/>
      <c r="E9" s="16"/>
      <c r="F9"/>
    </row>
    <row r="10" spans="1:6" x14ac:dyDescent="0.35">
      <c r="A10" s="51" t="s">
        <v>3227</v>
      </c>
      <c r="B10" s="51">
        <v>1</v>
      </c>
      <c r="D10" s="20" t="s">
        <v>2141</v>
      </c>
      <c r="E10" s="16"/>
      <c r="F10"/>
    </row>
    <row r="11" spans="1:6" x14ac:dyDescent="0.35">
      <c r="A11" s="1"/>
      <c r="B11" s="41"/>
      <c r="D11" s="13" t="str">
        <f>A41</f>
        <v>Savon pour la lessive</v>
      </c>
      <c r="E11" s="45">
        <f>GETPIVOTDATA("importe_savon_lessive",$A$41,"importe_savon_lessive","Oui")</f>
        <v>0.56000000000000005</v>
      </c>
      <c r="F11"/>
    </row>
    <row r="12" spans="1:6" x14ac:dyDescent="0.35">
      <c r="A12" s="51" t="s">
        <v>2083</v>
      </c>
      <c r="B12" s="51" t="s">
        <v>2071</v>
      </c>
      <c r="D12" s="17" t="str">
        <f>A47</f>
        <v>Brosse à dent</v>
      </c>
      <c r="E12" s="45">
        <f>GETPIVOTDATA("importe_brosse_dent",$A$47,"importe_brosse_dent","Oui")</f>
        <v>0.62962962962962965</v>
      </c>
      <c r="F12"/>
    </row>
    <row r="13" spans="1:6" x14ac:dyDescent="0.35">
      <c r="A13" s="16" t="s">
        <v>140</v>
      </c>
      <c r="B13" s="80">
        <v>9.0909090909090912E-2</v>
      </c>
      <c r="D13" s="17" t="str">
        <f>A53</f>
        <v>Dentrifrice</v>
      </c>
      <c r="E13" s="45">
        <f>GETPIVOTDATA("importe_dentrifrice",$A$53,"importe_dentrifrice","Oui")</f>
        <v>0.6333333333333333</v>
      </c>
      <c r="F13"/>
    </row>
    <row r="14" spans="1:6" x14ac:dyDescent="0.35">
      <c r="A14" s="16" t="s">
        <v>117</v>
      </c>
      <c r="B14" s="80">
        <v>0.10909090909090909</v>
      </c>
      <c r="D14" s="17" t="str">
        <f>A59</f>
        <v>Papier toilette</v>
      </c>
      <c r="E14" s="45">
        <f>GETPIVOTDATA("importe_papier_toilette",$A$59,"importe_papier_toilette","Oui")</f>
        <v>0.55813953488372092</v>
      </c>
      <c r="F14"/>
    </row>
    <row r="15" spans="1:6" x14ac:dyDescent="0.35">
      <c r="A15" s="58" t="s">
        <v>112</v>
      </c>
      <c r="B15" s="80">
        <v>0.8</v>
      </c>
      <c r="D15" s="17" t="str">
        <f>A65</f>
        <v>Serviettes hygiéniques</v>
      </c>
      <c r="E15" s="45">
        <f>GETPIVOTDATA("importe_serviettes_hygieniques",$A$65,"importe_serviettes_hygieniques","Oui")</f>
        <v>0.53333333333333333</v>
      </c>
      <c r="F15"/>
    </row>
    <row r="16" spans="1:6" x14ac:dyDescent="0.35">
      <c r="A16" s="51" t="s">
        <v>3227</v>
      </c>
      <c r="B16" s="51">
        <v>1</v>
      </c>
      <c r="D16" s="17" t="str">
        <f>A71</f>
        <v>Chlore liquide</v>
      </c>
      <c r="E16" s="45">
        <f>GETPIVOTDATA("importe_chlore_liquide",$A$71,"importe_chlore_liquide","Oui")</f>
        <v>0.65217391304347827</v>
      </c>
      <c r="F16"/>
    </row>
    <row r="17" spans="1:6" x14ac:dyDescent="0.35">
      <c r="A17" s="1"/>
      <c r="B17" s="41"/>
      <c r="D17" s="17" t="str">
        <f>A77</f>
        <v>Savon pour les mains</v>
      </c>
      <c r="E17" s="45">
        <f>GETPIVOTDATA("importe_savon_mains",$A$77,"importe_savon_mains","Oui")</f>
        <v>0.60344827586206895</v>
      </c>
      <c r="F17"/>
    </row>
    <row r="18" spans="1:6" x14ac:dyDescent="0.35">
      <c r="A18" s="51" t="s">
        <v>253</v>
      </c>
      <c r="B18" s="51" t="s">
        <v>2071</v>
      </c>
      <c r="D18" s="17"/>
      <c r="E18" s="23"/>
      <c r="F18"/>
    </row>
    <row r="19" spans="1:6" x14ac:dyDescent="0.35">
      <c r="A19" s="16" t="s">
        <v>140</v>
      </c>
      <c r="B19" s="80">
        <v>0.14754098360655737</v>
      </c>
    </row>
    <row r="20" spans="1:6" x14ac:dyDescent="0.35">
      <c r="A20" s="16" t="s">
        <v>117</v>
      </c>
      <c r="B20" s="80">
        <v>1.6393442622950821E-2</v>
      </c>
    </row>
    <row r="21" spans="1:6" x14ac:dyDescent="0.35">
      <c r="A21" s="58" t="s">
        <v>112</v>
      </c>
      <c r="B21" s="80">
        <v>0.83606557377049184</v>
      </c>
    </row>
    <row r="22" spans="1:6" x14ac:dyDescent="0.35">
      <c r="A22" s="51" t="s">
        <v>3227</v>
      </c>
      <c r="B22" s="51">
        <v>1</v>
      </c>
    </row>
    <row r="23" spans="1:6" x14ac:dyDescent="0.35">
      <c r="A23" s="1"/>
      <c r="B23" s="41"/>
    </row>
    <row r="24" spans="1:6" x14ac:dyDescent="0.35">
      <c r="A24" s="51" t="s">
        <v>139</v>
      </c>
      <c r="B24" s="51" t="s">
        <v>2071</v>
      </c>
    </row>
    <row r="25" spans="1:6" x14ac:dyDescent="0.35">
      <c r="A25" s="16" t="s">
        <v>140</v>
      </c>
      <c r="B25" s="80">
        <v>2.1276595744680851E-2</v>
      </c>
    </row>
    <row r="26" spans="1:6" x14ac:dyDescent="0.35">
      <c r="A26" s="58" t="s">
        <v>117</v>
      </c>
      <c r="B26" s="80">
        <v>0.57446808510638303</v>
      </c>
    </row>
    <row r="27" spans="1:6" x14ac:dyDescent="0.35">
      <c r="A27" s="16" t="s">
        <v>112</v>
      </c>
      <c r="B27" s="80">
        <v>0.40425531914893614</v>
      </c>
    </row>
    <row r="28" spans="1:6" x14ac:dyDescent="0.35">
      <c r="A28" s="51" t="s">
        <v>3227</v>
      </c>
      <c r="B28" s="51">
        <v>1</v>
      </c>
    </row>
    <row r="29" spans="1:6" x14ac:dyDescent="0.35">
      <c r="A29" s="1"/>
      <c r="B29" s="41"/>
    </row>
    <row r="30" spans="1:6" x14ac:dyDescent="0.35">
      <c r="A30" s="51" t="s">
        <v>181</v>
      </c>
      <c r="B30" s="51" t="s">
        <v>2071</v>
      </c>
    </row>
    <row r="31" spans="1:6" x14ac:dyDescent="0.35">
      <c r="A31" s="16" t="s">
        <v>140</v>
      </c>
      <c r="B31" s="80">
        <v>7.6923076923076927E-2</v>
      </c>
    </row>
    <row r="32" spans="1:6" x14ac:dyDescent="0.35">
      <c r="A32" s="16" t="s">
        <v>117</v>
      </c>
      <c r="B32" s="80">
        <v>0.46153846153846156</v>
      </c>
    </row>
    <row r="33" spans="1:2" x14ac:dyDescent="0.35">
      <c r="A33" s="16" t="s">
        <v>112</v>
      </c>
      <c r="B33" s="80">
        <v>0.46153846153846156</v>
      </c>
    </row>
    <row r="34" spans="1:2" x14ac:dyDescent="0.35">
      <c r="A34" s="51" t="s">
        <v>3227</v>
      </c>
      <c r="B34" s="51">
        <v>1</v>
      </c>
    </row>
    <row r="35" spans="1:2" x14ac:dyDescent="0.35">
      <c r="A35" s="1"/>
      <c r="B35" s="21"/>
    </row>
    <row r="36" spans="1:2" x14ac:dyDescent="0.35">
      <c r="A36" s="51" t="s">
        <v>2075</v>
      </c>
      <c r="B36" s="51" t="s">
        <v>2071</v>
      </c>
    </row>
    <row r="37" spans="1:2" x14ac:dyDescent="0.35">
      <c r="A37" s="16" t="s">
        <v>140</v>
      </c>
      <c r="B37" s="80">
        <v>0.140625</v>
      </c>
    </row>
    <row r="38" spans="1:2" x14ac:dyDescent="0.35">
      <c r="A38" s="58" t="s">
        <v>112</v>
      </c>
      <c r="B38" s="80">
        <v>0.859375</v>
      </c>
    </row>
    <row r="39" spans="1:2" x14ac:dyDescent="0.35">
      <c r="A39" s="51" t="s">
        <v>3227</v>
      </c>
      <c r="B39" s="51">
        <v>1</v>
      </c>
    </row>
    <row r="40" spans="1:2" x14ac:dyDescent="0.35">
      <c r="A40" s="1"/>
      <c r="B40" s="21"/>
    </row>
    <row r="41" spans="1:2" x14ac:dyDescent="0.35">
      <c r="A41" s="51" t="s">
        <v>2076</v>
      </c>
      <c r="B41" s="51" t="s">
        <v>2071</v>
      </c>
    </row>
    <row r="42" spans="1:2" x14ac:dyDescent="0.35">
      <c r="A42" s="16" t="s">
        <v>140</v>
      </c>
      <c r="B42" s="80">
        <v>0.2</v>
      </c>
    </row>
    <row r="43" spans="1:2" x14ac:dyDescent="0.35">
      <c r="A43" s="16" t="s">
        <v>117</v>
      </c>
      <c r="B43" s="80">
        <v>0.24</v>
      </c>
    </row>
    <row r="44" spans="1:2" x14ac:dyDescent="0.35">
      <c r="A44" s="58" t="s">
        <v>112</v>
      </c>
      <c r="B44" s="80">
        <v>0.56000000000000005</v>
      </c>
    </row>
    <row r="45" spans="1:2" x14ac:dyDescent="0.35">
      <c r="A45" s="51" t="s">
        <v>3227</v>
      </c>
      <c r="B45" s="51">
        <v>1</v>
      </c>
    </row>
    <row r="46" spans="1:2" x14ac:dyDescent="0.35">
      <c r="A46" s="1"/>
      <c r="B46" s="41"/>
    </row>
    <row r="47" spans="1:2" x14ac:dyDescent="0.35">
      <c r="A47" s="51" t="s">
        <v>711</v>
      </c>
      <c r="B47" s="51" t="s">
        <v>2071</v>
      </c>
    </row>
    <row r="48" spans="1:2" x14ac:dyDescent="0.35">
      <c r="A48" s="16" t="s">
        <v>140</v>
      </c>
      <c r="B48" s="80">
        <v>0.25925925925925924</v>
      </c>
    </row>
    <row r="49" spans="1:2" x14ac:dyDescent="0.35">
      <c r="A49" s="16" t="s">
        <v>117</v>
      </c>
      <c r="B49" s="80">
        <v>0.1111111111111111</v>
      </c>
    </row>
    <row r="50" spans="1:2" x14ac:dyDescent="0.35">
      <c r="A50" s="58" t="s">
        <v>112</v>
      </c>
      <c r="B50" s="80">
        <v>0.62962962962962965</v>
      </c>
    </row>
    <row r="51" spans="1:2" x14ac:dyDescent="0.35">
      <c r="A51" s="51" t="s">
        <v>3227</v>
      </c>
      <c r="B51" s="51">
        <v>1</v>
      </c>
    </row>
    <row r="52" spans="1:2" x14ac:dyDescent="0.35">
      <c r="A52" s="42"/>
      <c r="B52" s="41"/>
    </row>
    <row r="53" spans="1:2" x14ac:dyDescent="0.35">
      <c r="A53" s="51" t="s">
        <v>2077</v>
      </c>
      <c r="B53" s="51" t="s">
        <v>2071</v>
      </c>
    </row>
    <row r="54" spans="1:2" x14ac:dyDescent="0.35">
      <c r="A54" s="16" t="s">
        <v>140</v>
      </c>
      <c r="B54" s="80">
        <v>0.25</v>
      </c>
    </row>
    <row r="55" spans="1:2" x14ac:dyDescent="0.35">
      <c r="A55" s="16" t="s">
        <v>117</v>
      </c>
      <c r="B55" s="80">
        <v>0.11666666666666667</v>
      </c>
    </row>
    <row r="56" spans="1:2" x14ac:dyDescent="0.35">
      <c r="A56" s="58" t="s">
        <v>112</v>
      </c>
      <c r="B56" s="80">
        <v>0.6333333333333333</v>
      </c>
    </row>
    <row r="57" spans="1:2" x14ac:dyDescent="0.35">
      <c r="A57" s="51" t="s">
        <v>3227</v>
      </c>
      <c r="B57" s="51">
        <v>1</v>
      </c>
    </row>
    <row r="58" spans="1:2" x14ac:dyDescent="0.35">
      <c r="A58" s="42"/>
      <c r="B58" s="41"/>
    </row>
    <row r="59" spans="1:2" x14ac:dyDescent="0.35">
      <c r="A59" s="51" t="s">
        <v>713</v>
      </c>
      <c r="B59" s="51" t="s">
        <v>2071</v>
      </c>
    </row>
    <row r="60" spans="1:2" x14ac:dyDescent="0.35">
      <c r="A60" s="16" t="s">
        <v>140</v>
      </c>
      <c r="B60" s="80">
        <v>0.30232558139534882</v>
      </c>
    </row>
    <row r="61" spans="1:2" x14ac:dyDescent="0.35">
      <c r="A61" s="16" t="s">
        <v>117</v>
      </c>
      <c r="B61" s="80">
        <v>0.13953488372093023</v>
      </c>
    </row>
    <row r="62" spans="1:2" x14ac:dyDescent="0.35">
      <c r="A62" s="58" t="s">
        <v>112</v>
      </c>
      <c r="B62" s="80">
        <v>0.55813953488372092</v>
      </c>
    </row>
    <row r="63" spans="1:2" x14ac:dyDescent="0.35">
      <c r="A63" s="51" t="s">
        <v>3227</v>
      </c>
      <c r="B63" s="51">
        <v>1</v>
      </c>
    </row>
    <row r="64" spans="1:2" x14ac:dyDescent="0.35">
      <c r="A64" s="42"/>
      <c r="B64" s="41"/>
    </row>
    <row r="65" spans="1:2" x14ac:dyDescent="0.35">
      <c r="A65" s="51" t="s">
        <v>262</v>
      </c>
      <c r="B65" s="51" t="s">
        <v>2071</v>
      </c>
    </row>
    <row r="66" spans="1:2" x14ac:dyDescent="0.35">
      <c r="A66" s="16" t="s">
        <v>140</v>
      </c>
      <c r="B66" s="80">
        <v>0.28888888888888886</v>
      </c>
    </row>
    <row r="67" spans="1:2" x14ac:dyDescent="0.35">
      <c r="A67" s="16" t="s">
        <v>117</v>
      </c>
      <c r="B67" s="80">
        <v>0.17777777777777778</v>
      </c>
    </row>
    <row r="68" spans="1:2" x14ac:dyDescent="0.35">
      <c r="A68" s="58" t="s">
        <v>112</v>
      </c>
      <c r="B68" s="80">
        <v>0.53333333333333333</v>
      </c>
    </row>
    <row r="69" spans="1:2" x14ac:dyDescent="0.35">
      <c r="A69" s="51" t="s">
        <v>3227</v>
      </c>
      <c r="B69" s="51">
        <v>1</v>
      </c>
    </row>
    <row r="70" spans="1:2" x14ac:dyDescent="0.35">
      <c r="A70" s="42"/>
      <c r="B70" s="21"/>
    </row>
    <row r="71" spans="1:2" x14ac:dyDescent="0.35">
      <c r="A71" s="51" t="s">
        <v>2079</v>
      </c>
      <c r="B71" s="51" t="s">
        <v>2071</v>
      </c>
    </row>
    <row r="72" spans="1:2" x14ac:dyDescent="0.35">
      <c r="A72" s="16" t="s">
        <v>140</v>
      </c>
      <c r="B72" s="80">
        <v>0.13043478260869565</v>
      </c>
    </row>
    <row r="73" spans="1:2" x14ac:dyDescent="0.35">
      <c r="A73" s="16" t="s">
        <v>117</v>
      </c>
      <c r="B73" s="80">
        <v>0.21739130434782608</v>
      </c>
    </row>
    <row r="74" spans="1:2" x14ac:dyDescent="0.35">
      <c r="A74" s="58" t="s">
        <v>112</v>
      </c>
      <c r="B74" s="80">
        <v>0.65217391304347827</v>
      </c>
    </row>
    <row r="75" spans="1:2" x14ac:dyDescent="0.35">
      <c r="A75" s="51" t="s">
        <v>3227</v>
      </c>
      <c r="B75" s="51">
        <v>1</v>
      </c>
    </row>
    <row r="76" spans="1:2" x14ac:dyDescent="0.35">
      <c r="A76" s="42"/>
      <c r="B76" s="41"/>
    </row>
    <row r="77" spans="1:2" x14ac:dyDescent="0.35">
      <c r="A77" s="51" t="s">
        <v>2080</v>
      </c>
      <c r="B77" s="51" t="s">
        <v>2071</v>
      </c>
    </row>
    <row r="78" spans="1:2" x14ac:dyDescent="0.35">
      <c r="A78" s="16" t="s">
        <v>140</v>
      </c>
      <c r="B78" s="80">
        <v>0.22413793103448276</v>
      </c>
    </row>
    <row r="79" spans="1:2" x14ac:dyDescent="0.35">
      <c r="A79" s="16" t="s">
        <v>117</v>
      </c>
      <c r="B79" s="80">
        <v>0.17241379310344829</v>
      </c>
    </row>
    <row r="80" spans="1:2" x14ac:dyDescent="0.35">
      <c r="A80" s="58" t="s">
        <v>112</v>
      </c>
      <c r="B80" s="80">
        <v>0.60344827586206895</v>
      </c>
    </row>
    <row r="81" spans="1:2" x14ac:dyDescent="0.35">
      <c r="A81" s="51" t="s">
        <v>3227</v>
      </c>
      <c r="B81" s="51">
        <v>1</v>
      </c>
    </row>
    <row r="102" spans="2:3" x14ac:dyDescent="0.35">
      <c r="B102" s="13"/>
      <c r="C102" s="13"/>
    </row>
    <row r="103" spans="2:3" x14ac:dyDescent="0.35">
      <c r="B103" s="13"/>
      <c r="C103" s="13"/>
    </row>
    <row r="104" spans="2:3" x14ac:dyDescent="0.35">
      <c r="B104" s="13"/>
      <c r="C104" s="13"/>
    </row>
    <row r="105" spans="2:3" x14ac:dyDescent="0.35">
      <c r="B105" s="13"/>
      <c r="C105" s="13"/>
    </row>
    <row r="106" spans="2:3" x14ac:dyDescent="0.35">
      <c r="B106" s="13"/>
      <c r="C106" s="13"/>
    </row>
  </sheetData>
  <conditionalFormatting sqref="E2:E8">
    <cfRule type="dataBar" priority="16">
      <dataBar>
        <cfvo type="min"/>
        <cfvo type="max"/>
        <color rgb="FFFF555A"/>
      </dataBar>
      <extLst>
        <ext xmlns:x14="http://schemas.microsoft.com/office/spreadsheetml/2009/9/main" uri="{B025F937-C7B1-47D3-B67F-A62EFF666E3E}">
          <x14:id>{C421558E-C1B6-4A99-93CF-3CB26D123F9A}</x14:id>
        </ext>
      </extLst>
    </cfRule>
  </conditionalFormatting>
  <conditionalFormatting sqref="E11:E18">
    <cfRule type="dataBar" priority="15">
      <dataBar>
        <cfvo type="min"/>
        <cfvo type="max"/>
        <color rgb="FFFF555A"/>
      </dataBar>
      <extLst>
        <ext xmlns:x14="http://schemas.microsoft.com/office/spreadsheetml/2009/9/main" uri="{B025F937-C7B1-47D3-B67F-A62EFF666E3E}">
          <x14:id>{A71A6EF3-9EFD-4C2D-BB44-3D3AC8B73CE0}</x14:id>
        </ext>
      </extLst>
    </cfRule>
  </conditionalFormatting>
  <conditionalFormatting pivot="1" sqref="B2:B4">
    <cfRule type="dataBar" priority="14">
      <dataBar>
        <cfvo type="min"/>
        <cfvo type="max"/>
        <color rgb="FFFF555A"/>
      </dataBar>
      <extLst>
        <ext xmlns:x14="http://schemas.microsoft.com/office/spreadsheetml/2009/9/main" uri="{B025F937-C7B1-47D3-B67F-A62EFF666E3E}">
          <x14:id>{82F732E1-1DF2-4768-A043-381B7422026A}</x14:id>
        </ext>
      </extLst>
    </cfRule>
  </conditionalFormatting>
  <conditionalFormatting pivot="1" sqref="B13:B15">
    <cfRule type="dataBar" priority="13">
      <dataBar>
        <cfvo type="min"/>
        <cfvo type="max"/>
        <color rgb="FFFF555A"/>
      </dataBar>
      <extLst>
        <ext xmlns:x14="http://schemas.microsoft.com/office/spreadsheetml/2009/9/main" uri="{B025F937-C7B1-47D3-B67F-A62EFF666E3E}">
          <x14:id>{494E6FDE-D9EF-4D55-A14A-EA2136B07BF7}</x14:id>
        </ext>
      </extLst>
    </cfRule>
  </conditionalFormatting>
  <conditionalFormatting pivot="1" sqref="B19:B21">
    <cfRule type="dataBar" priority="12">
      <dataBar>
        <cfvo type="min"/>
        <cfvo type="max"/>
        <color rgb="FFFF555A"/>
      </dataBar>
      <extLst>
        <ext xmlns:x14="http://schemas.microsoft.com/office/spreadsheetml/2009/9/main" uri="{B025F937-C7B1-47D3-B67F-A62EFF666E3E}">
          <x14:id>{FA8687D1-ACB9-41B7-BA56-B00042BBFADB}</x14:id>
        </ext>
      </extLst>
    </cfRule>
  </conditionalFormatting>
  <conditionalFormatting pivot="1" sqref="B25:B27">
    <cfRule type="dataBar" priority="11">
      <dataBar>
        <cfvo type="min"/>
        <cfvo type="max"/>
        <color rgb="FFFF555A"/>
      </dataBar>
      <extLst>
        <ext xmlns:x14="http://schemas.microsoft.com/office/spreadsheetml/2009/9/main" uri="{B025F937-C7B1-47D3-B67F-A62EFF666E3E}">
          <x14:id>{5DA02207-E99B-40FF-9E00-CB7060E68316}</x14:id>
        </ext>
      </extLst>
    </cfRule>
  </conditionalFormatting>
  <conditionalFormatting pivot="1" sqref="B31:B33">
    <cfRule type="dataBar" priority="10">
      <dataBar>
        <cfvo type="min"/>
        <cfvo type="max"/>
        <color rgb="FFFF555A"/>
      </dataBar>
      <extLst>
        <ext xmlns:x14="http://schemas.microsoft.com/office/spreadsheetml/2009/9/main" uri="{B025F937-C7B1-47D3-B67F-A62EFF666E3E}">
          <x14:id>{EADAC6A8-0FF7-417B-BDD6-14FBB9E27402}</x14:id>
        </ext>
      </extLst>
    </cfRule>
  </conditionalFormatting>
  <conditionalFormatting pivot="1" sqref="B42:B44">
    <cfRule type="dataBar" priority="9">
      <dataBar>
        <cfvo type="min"/>
        <cfvo type="max"/>
        <color rgb="FFFF555A"/>
      </dataBar>
      <extLst>
        <ext xmlns:x14="http://schemas.microsoft.com/office/spreadsheetml/2009/9/main" uri="{B025F937-C7B1-47D3-B67F-A62EFF666E3E}">
          <x14:id>{DA3D3045-97CA-404C-964B-3E9AFA61126A}</x14:id>
        </ext>
      </extLst>
    </cfRule>
  </conditionalFormatting>
  <conditionalFormatting pivot="1" sqref="B48:B50">
    <cfRule type="dataBar" priority="8">
      <dataBar>
        <cfvo type="min"/>
        <cfvo type="max"/>
        <color rgb="FFFF555A"/>
      </dataBar>
      <extLst>
        <ext xmlns:x14="http://schemas.microsoft.com/office/spreadsheetml/2009/9/main" uri="{B025F937-C7B1-47D3-B67F-A62EFF666E3E}">
          <x14:id>{7D8D88AC-EC9F-45CE-9CD4-2CBAFAE927B8}</x14:id>
        </ext>
      </extLst>
    </cfRule>
  </conditionalFormatting>
  <conditionalFormatting pivot="1" sqref="B54:B56">
    <cfRule type="dataBar" priority="7">
      <dataBar>
        <cfvo type="min"/>
        <cfvo type="max"/>
        <color rgb="FFFF555A"/>
      </dataBar>
      <extLst>
        <ext xmlns:x14="http://schemas.microsoft.com/office/spreadsheetml/2009/9/main" uri="{B025F937-C7B1-47D3-B67F-A62EFF666E3E}">
          <x14:id>{CE2455C8-9A8B-4E65-A171-0A1F6942A1E2}</x14:id>
        </ext>
      </extLst>
    </cfRule>
  </conditionalFormatting>
  <conditionalFormatting pivot="1" sqref="B60:B62">
    <cfRule type="dataBar" priority="6">
      <dataBar>
        <cfvo type="min"/>
        <cfvo type="max"/>
        <color rgb="FFFF555A"/>
      </dataBar>
      <extLst>
        <ext xmlns:x14="http://schemas.microsoft.com/office/spreadsheetml/2009/9/main" uri="{B025F937-C7B1-47D3-B67F-A62EFF666E3E}">
          <x14:id>{98A4F146-58DB-4874-BCED-78B13118CB12}</x14:id>
        </ext>
      </extLst>
    </cfRule>
  </conditionalFormatting>
  <conditionalFormatting pivot="1" sqref="B66:B68">
    <cfRule type="dataBar" priority="5">
      <dataBar>
        <cfvo type="min"/>
        <cfvo type="max"/>
        <color rgb="FFFF555A"/>
      </dataBar>
      <extLst>
        <ext xmlns:x14="http://schemas.microsoft.com/office/spreadsheetml/2009/9/main" uri="{B025F937-C7B1-47D3-B67F-A62EFF666E3E}">
          <x14:id>{D3BC4214-1EA0-48E8-B246-876A3A8D72D0}</x14:id>
        </ext>
      </extLst>
    </cfRule>
  </conditionalFormatting>
  <conditionalFormatting pivot="1" sqref="B72:B74">
    <cfRule type="dataBar" priority="4">
      <dataBar>
        <cfvo type="min"/>
        <cfvo type="max"/>
        <color rgb="FFFF555A"/>
      </dataBar>
      <extLst>
        <ext xmlns:x14="http://schemas.microsoft.com/office/spreadsheetml/2009/9/main" uri="{B025F937-C7B1-47D3-B67F-A62EFF666E3E}">
          <x14:id>{969697EE-9516-458F-BBBD-962D77068B08}</x14:id>
        </ext>
      </extLst>
    </cfRule>
  </conditionalFormatting>
  <conditionalFormatting pivot="1" sqref="B78:B80">
    <cfRule type="dataBar" priority="3">
      <dataBar>
        <cfvo type="min"/>
        <cfvo type="max"/>
        <color rgb="FFFF555A"/>
      </dataBar>
      <extLst>
        <ext xmlns:x14="http://schemas.microsoft.com/office/spreadsheetml/2009/9/main" uri="{B025F937-C7B1-47D3-B67F-A62EFF666E3E}">
          <x14:id>{C070B36E-B9E1-4850-86F9-623EA1805F95}</x14:id>
        </ext>
      </extLst>
    </cfRule>
  </conditionalFormatting>
  <conditionalFormatting pivot="1" sqref="B37:B38">
    <cfRule type="dataBar" priority="2">
      <dataBar>
        <cfvo type="min"/>
        <cfvo type="max"/>
        <color rgb="FFFF555A"/>
      </dataBar>
      <extLst>
        <ext xmlns:x14="http://schemas.microsoft.com/office/spreadsheetml/2009/9/main" uri="{B025F937-C7B1-47D3-B67F-A62EFF666E3E}">
          <x14:id>{E5491E3B-FB37-4878-BEED-89192EC4CA31}</x14:id>
        </ext>
      </extLst>
    </cfRule>
  </conditionalFormatting>
  <conditionalFormatting pivot="1" sqref="B8:B9">
    <cfRule type="dataBar" priority="1">
      <dataBar>
        <cfvo type="min"/>
        <cfvo type="max"/>
        <color rgb="FFFF555A"/>
      </dataBar>
      <extLst>
        <ext xmlns:x14="http://schemas.microsoft.com/office/spreadsheetml/2009/9/main" uri="{B025F937-C7B1-47D3-B67F-A62EFF666E3E}">
          <x14:id>{CFE1B4FE-77B2-4C50-9FB1-2D49A6813C6A}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421558E-C1B6-4A99-93CF-3CB26D123F9A}">
            <x14:dataBar minLength="0" maxLength="100" border="1" negativeBarBorderColorSameAsPositive="0">
              <x14:cfvo type="autoMin"/>
              <x14:cfvo type="autoMax"/>
              <x14:borderColor rgb="FFFF555A"/>
              <x14:negativeFillColor rgb="FFFF0000"/>
              <x14:negativeBorderColor rgb="FFFF0000"/>
              <x14:axisColor rgb="FF000000"/>
            </x14:dataBar>
          </x14:cfRule>
          <xm:sqref>E2:E8</xm:sqref>
        </x14:conditionalFormatting>
        <x14:conditionalFormatting xmlns:xm="http://schemas.microsoft.com/office/excel/2006/main">
          <x14:cfRule type="dataBar" id="{A71A6EF3-9EFD-4C2D-BB44-3D3AC8B73CE0}">
            <x14:dataBar minLength="0" maxLength="100" border="1" negativeBarBorderColorSameAsPositive="0">
              <x14:cfvo type="autoMin"/>
              <x14:cfvo type="autoMax"/>
              <x14:borderColor rgb="FFFF555A"/>
              <x14:negativeFillColor rgb="FFFF0000"/>
              <x14:negativeBorderColor rgb="FFFF0000"/>
              <x14:axisColor rgb="FF000000"/>
            </x14:dataBar>
          </x14:cfRule>
          <xm:sqref>E11:E18</xm:sqref>
        </x14:conditionalFormatting>
        <x14:conditionalFormatting xmlns:xm="http://schemas.microsoft.com/office/excel/2006/main" pivot="1">
          <x14:cfRule type="dataBar" id="{82F732E1-1DF2-4768-A043-381B7422026A}">
            <x14:dataBar minLength="0" maxLength="100" border="1" negativeBarBorderColorSameAsPositive="0">
              <x14:cfvo type="autoMin"/>
              <x14:cfvo type="autoMax"/>
              <x14:borderColor rgb="FFFF555A"/>
              <x14:negativeFillColor rgb="FFFF0000"/>
              <x14:negativeBorderColor rgb="FFFF0000"/>
              <x14:axisColor rgb="FF000000"/>
            </x14:dataBar>
          </x14:cfRule>
          <xm:sqref>B2:B4</xm:sqref>
        </x14:conditionalFormatting>
        <x14:conditionalFormatting xmlns:xm="http://schemas.microsoft.com/office/excel/2006/main" pivot="1">
          <x14:cfRule type="dataBar" id="{494E6FDE-D9EF-4D55-A14A-EA2136B07BF7}">
            <x14:dataBar minLength="0" maxLength="100" border="1" negativeBarBorderColorSameAsPositive="0">
              <x14:cfvo type="autoMin"/>
              <x14:cfvo type="autoMax"/>
              <x14:borderColor rgb="FFFF555A"/>
              <x14:negativeFillColor rgb="FFFF0000"/>
              <x14:negativeBorderColor rgb="FFFF0000"/>
              <x14:axisColor rgb="FF000000"/>
            </x14:dataBar>
          </x14:cfRule>
          <xm:sqref>B13:B15</xm:sqref>
        </x14:conditionalFormatting>
        <x14:conditionalFormatting xmlns:xm="http://schemas.microsoft.com/office/excel/2006/main" pivot="1">
          <x14:cfRule type="dataBar" id="{FA8687D1-ACB9-41B7-BA56-B00042BBFADB}">
            <x14:dataBar minLength="0" maxLength="100" border="1" negativeBarBorderColorSameAsPositive="0">
              <x14:cfvo type="autoMin"/>
              <x14:cfvo type="autoMax"/>
              <x14:borderColor rgb="FFFF555A"/>
              <x14:negativeFillColor rgb="FFFF0000"/>
              <x14:negativeBorderColor rgb="FFFF0000"/>
              <x14:axisColor rgb="FF000000"/>
            </x14:dataBar>
          </x14:cfRule>
          <xm:sqref>B19:B21</xm:sqref>
        </x14:conditionalFormatting>
        <x14:conditionalFormatting xmlns:xm="http://schemas.microsoft.com/office/excel/2006/main" pivot="1">
          <x14:cfRule type="dataBar" id="{5DA02207-E99B-40FF-9E00-CB7060E68316}">
            <x14:dataBar minLength="0" maxLength="100" border="1" negativeBarBorderColorSameAsPositive="0">
              <x14:cfvo type="autoMin"/>
              <x14:cfvo type="autoMax"/>
              <x14:borderColor rgb="FFFF555A"/>
              <x14:negativeFillColor rgb="FFFF0000"/>
              <x14:negativeBorderColor rgb="FFFF0000"/>
              <x14:axisColor rgb="FF000000"/>
            </x14:dataBar>
          </x14:cfRule>
          <xm:sqref>B25:B27</xm:sqref>
        </x14:conditionalFormatting>
        <x14:conditionalFormatting xmlns:xm="http://schemas.microsoft.com/office/excel/2006/main" pivot="1">
          <x14:cfRule type="dataBar" id="{EADAC6A8-0FF7-417B-BDD6-14FBB9E27402}">
            <x14:dataBar minLength="0" maxLength="100" border="1" negativeBarBorderColorSameAsPositive="0">
              <x14:cfvo type="autoMin"/>
              <x14:cfvo type="autoMax"/>
              <x14:borderColor rgb="FFFF555A"/>
              <x14:negativeFillColor rgb="FFFF0000"/>
              <x14:negativeBorderColor rgb="FFFF0000"/>
              <x14:axisColor rgb="FF000000"/>
            </x14:dataBar>
          </x14:cfRule>
          <xm:sqref>B31:B33</xm:sqref>
        </x14:conditionalFormatting>
        <x14:conditionalFormatting xmlns:xm="http://schemas.microsoft.com/office/excel/2006/main" pivot="1">
          <x14:cfRule type="dataBar" id="{DA3D3045-97CA-404C-964B-3E9AFA61126A}">
            <x14:dataBar minLength="0" maxLength="100" border="1" negativeBarBorderColorSameAsPositive="0">
              <x14:cfvo type="autoMin"/>
              <x14:cfvo type="autoMax"/>
              <x14:borderColor rgb="FFFF555A"/>
              <x14:negativeFillColor rgb="FFFF0000"/>
              <x14:negativeBorderColor rgb="FFFF0000"/>
              <x14:axisColor rgb="FF000000"/>
            </x14:dataBar>
          </x14:cfRule>
          <xm:sqref>B42:B44</xm:sqref>
        </x14:conditionalFormatting>
        <x14:conditionalFormatting xmlns:xm="http://schemas.microsoft.com/office/excel/2006/main" pivot="1">
          <x14:cfRule type="dataBar" id="{7D8D88AC-EC9F-45CE-9CD4-2CBAFAE927B8}">
            <x14:dataBar minLength="0" maxLength="100" border="1" negativeBarBorderColorSameAsPositive="0">
              <x14:cfvo type="autoMin"/>
              <x14:cfvo type="autoMax"/>
              <x14:borderColor rgb="FFFF555A"/>
              <x14:negativeFillColor rgb="FFFF0000"/>
              <x14:negativeBorderColor rgb="FFFF0000"/>
              <x14:axisColor rgb="FF000000"/>
            </x14:dataBar>
          </x14:cfRule>
          <xm:sqref>B48:B50</xm:sqref>
        </x14:conditionalFormatting>
        <x14:conditionalFormatting xmlns:xm="http://schemas.microsoft.com/office/excel/2006/main" pivot="1">
          <x14:cfRule type="dataBar" id="{CE2455C8-9A8B-4E65-A171-0A1F6942A1E2}">
            <x14:dataBar minLength="0" maxLength="100" border="1" negativeBarBorderColorSameAsPositive="0">
              <x14:cfvo type="autoMin"/>
              <x14:cfvo type="autoMax"/>
              <x14:borderColor rgb="FFFF555A"/>
              <x14:negativeFillColor rgb="FFFF0000"/>
              <x14:negativeBorderColor rgb="FFFF0000"/>
              <x14:axisColor rgb="FF000000"/>
            </x14:dataBar>
          </x14:cfRule>
          <xm:sqref>B54:B56</xm:sqref>
        </x14:conditionalFormatting>
        <x14:conditionalFormatting xmlns:xm="http://schemas.microsoft.com/office/excel/2006/main" pivot="1">
          <x14:cfRule type="dataBar" id="{98A4F146-58DB-4874-BCED-78B13118CB12}">
            <x14:dataBar minLength="0" maxLength="100" border="1" negativeBarBorderColorSameAsPositive="0">
              <x14:cfvo type="autoMin"/>
              <x14:cfvo type="autoMax"/>
              <x14:borderColor rgb="FFFF555A"/>
              <x14:negativeFillColor rgb="FFFF0000"/>
              <x14:negativeBorderColor rgb="FFFF0000"/>
              <x14:axisColor rgb="FF000000"/>
            </x14:dataBar>
          </x14:cfRule>
          <xm:sqref>B60:B62</xm:sqref>
        </x14:conditionalFormatting>
        <x14:conditionalFormatting xmlns:xm="http://schemas.microsoft.com/office/excel/2006/main" pivot="1">
          <x14:cfRule type="dataBar" id="{D3BC4214-1EA0-48E8-B246-876A3A8D72D0}">
            <x14:dataBar minLength="0" maxLength="100" border="1" negativeBarBorderColorSameAsPositive="0">
              <x14:cfvo type="autoMin"/>
              <x14:cfvo type="autoMax"/>
              <x14:borderColor rgb="FFFF555A"/>
              <x14:negativeFillColor rgb="FFFF0000"/>
              <x14:negativeBorderColor rgb="FFFF0000"/>
              <x14:axisColor rgb="FF000000"/>
            </x14:dataBar>
          </x14:cfRule>
          <xm:sqref>B66:B68</xm:sqref>
        </x14:conditionalFormatting>
        <x14:conditionalFormatting xmlns:xm="http://schemas.microsoft.com/office/excel/2006/main" pivot="1">
          <x14:cfRule type="dataBar" id="{969697EE-9516-458F-BBBD-962D77068B08}">
            <x14:dataBar minLength="0" maxLength="100" border="1" negativeBarBorderColorSameAsPositive="0">
              <x14:cfvo type="autoMin"/>
              <x14:cfvo type="autoMax"/>
              <x14:borderColor rgb="FFFF555A"/>
              <x14:negativeFillColor rgb="FFFF0000"/>
              <x14:negativeBorderColor rgb="FFFF0000"/>
              <x14:axisColor rgb="FF000000"/>
            </x14:dataBar>
          </x14:cfRule>
          <xm:sqref>B72:B74</xm:sqref>
        </x14:conditionalFormatting>
        <x14:conditionalFormatting xmlns:xm="http://schemas.microsoft.com/office/excel/2006/main" pivot="1">
          <x14:cfRule type="dataBar" id="{C070B36E-B9E1-4850-86F9-623EA1805F95}">
            <x14:dataBar minLength="0" maxLength="100" border="1" negativeBarBorderColorSameAsPositive="0">
              <x14:cfvo type="autoMin"/>
              <x14:cfvo type="autoMax"/>
              <x14:borderColor rgb="FFFF555A"/>
              <x14:negativeFillColor rgb="FFFF0000"/>
              <x14:negativeBorderColor rgb="FFFF0000"/>
              <x14:axisColor rgb="FF000000"/>
            </x14:dataBar>
          </x14:cfRule>
          <xm:sqref>B78:B80</xm:sqref>
        </x14:conditionalFormatting>
        <x14:conditionalFormatting xmlns:xm="http://schemas.microsoft.com/office/excel/2006/main" pivot="1">
          <x14:cfRule type="dataBar" id="{E5491E3B-FB37-4878-BEED-89192EC4CA31}">
            <x14:dataBar minLength="0" maxLength="100" border="1" negativeBarBorderColorSameAsPositive="0">
              <x14:cfvo type="autoMin"/>
              <x14:cfvo type="autoMax"/>
              <x14:borderColor rgb="FFFF555A"/>
              <x14:negativeFillColor rgb="FFFF0000"/>
              <x14:negativeBorderColor rgb="FFFF0000"/>
              <x14:axisColor rgb="FF000000"/>
            </x14:dataBar>
          </x14:cfRule>
          <xm:sqref>B37:B38</xm:sqref>
        </x14:conditionalFormatting>
        <x14:conditionalFormatting xmlns:xm="http://schemas.microsoft.com/office/excel/2006/main" pivot="1">
          <x14:cfRule type="dataBar" id="{CFE1B4FE-77B2-4C50-9FB1-2D49A6813C6A}">
            <x14:dataBar minLength="0" maxLength="100" border="1" negativeBarBorderColorSameAsPositive="0">
              <x14:cfvo type="autoMin"/>
              <x14:cfvo type="autoMax"/>
              <x14:borderColor rgb="FFFF555A"/>
              <x14:negativeFillColor rgb="FFFF0000"/>
              <x14:negativeBorderColor rgb="FFFF0000"/>
              <x14:axisColor rgb="FF000000"/>
            </x14:dataBar>
          </x14:cfRule>
          <xm:sqref>B8:B9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zoomScale="75" workbookViewId="0">
      <selection activeCell="A2" sqref="A2"/>
    </sheetView>
  </sheetViews>
  <sheetFormatPr defaultColWidth="10.6640625" defaultRowHeight="15.5" x14ac:dyDescent="0.35"/>
  <cols>
    <col min="1" max="1" width="36.25" customWidth="1"/>
    <col min="2" max="2" width="27.08203125" customWidth="1"/>
    <col min="3" max="3" width="34.08203125" customWidth="1"/>
    <col min="4" max="4" width="22.6640625" customWidth="1"/>
    <col min="5" max="5" width="20.58203125" customWidth="1"/>
    <col min="6" max="6" width="8.58203125" customWidth="1"/>
    <col min="7" max="7" width="11.9140625" customWidth="1"/>
    <col min="8" max="8" width="5.6640625" customWidth="1"/>
    <col min="9" max="9" width="11.9140625" bestFit="1" customWidth="1"/>
  </cols>
  <sheetData>
    <row r="1" spans="1:3" s="13" customFormat="1" x14ac:dyDescent="0.35">
      <c r="A1" s="20" t="s">
        <v>2147</v>
      </c>
    </row>
    <row r="2" spans="1:3" x14ac:dyDescent="0.35">
      <c r="A2" s="51" t="s">
        <v>2142</v>
      </c>
      <c r="B2" s="57" t="s">
        <v>2165</v>
      </c>
      <c r="C2" s="52"/>
    </row>
    <row r="3" spans="1:3" x14ac:dyDescent="0.35">
      <c r="A3" s="16" t="s">
        <v>112</v>
      </c>
      <c r="B3" s="15">
        <v>36</v>
      </c>
      <c r="C3" s="59">
        <f>GETPIVOTDATA("RUPTURE_FOOD",$A$2,"RUPTURE_FOOD","Oui")/GETPIVOTDATA("RUPTURE_FOOD",$A$2)</f>
        <v>0.53731343283582089</v>
      </c>
    </row>
    <row r="4" spans="1:3" x14ac:dyDescent="0.35">
      <c r="A4" s="16" t="s">
        <v>117</v>
      </c>
      <c r="B4" s="15">
        <v>31</v>
      </c>
      <c r="C4" s="59">
        <f>GETPIVOTDATA("RUPTURE_FOOD",$A$2,"RUPTURE_FOOD","Non")/GETPIVOTDATA("RUPTURE_FOOD",$A$2)</f>
        <v>0.46268656716417911</v>
      </c>
    </row>
    <row r="5" spans="1:3" x14ac:dyDescent="0.35">
      <c r="A5" s="58" t="s">
        <v>3247</v>
      </c>
      <c r="B5" s="58">
        <v>67</v>
      </c>
      <c r="C5" s="56"/>
    </row>
    <row r="7" spans="1:3" s="13" customFormat="1" x14ac:dyDescent="0.35">
      <c r="A7" s="20" t="s">
        <v>2082</v>
      </c>
    </row>
    <row r="8" spans="1:3" x14ac:dyDescent="0.35">
      <c r="A8" s="63" t="s">
        <v>3308</v>
      </c>
      <c r="B8" s="63"/>
      <c r="C8" s="56"/>
    </row>
    <row r="9" spans="1:3" x14ac:dyDescent="0.35">
      <c r="A9" s="64" t="s">
        <v>3317</v>
      </c>
      <c r="B9" s="65">
        <v>20</v>
      </c>
      <c r="C9" s="46">
        <f>GETPIVOTDATA("Indisponible_fournisseur",$A$8)/GETPIVOTDATA("RUPTURE_FOOD",$A$2,"RUPTURE_FOOD","Oui")</f>
        <v>0.55555555555555558</v>
      </c>
    </row>
    <row r="10" spans="1:3" x14ac:dyDescent="0.35">
      <c r="A10" s="64" t="s">
        <v>3318</v>
      </c>
      <c r="B10" s="65">
        <v>11</v>
      </c>
      <c r="C10" s="46">
        <f>GETPIVOTDATA("Trop_cher",$A$8)/GETPIVOTDATA("RUPTURE_FOOD",$A$2,"RUPTURE_FOOD","Oui")</f>
        <v>0.30555555555555558</v>
      </c>
    </row>
    <row r="11" spans="1:3" x14ac:dyDescent="0.35">
      <c r="A11" s="64" t="s">
        <v>3309</v>
      </c>
      <c r="B11" s="65">
        <v>10</v>
      </c>
      <c r="C11" s="46">
        <f>GETPIVOTDATA("Taux_de_change",$A$8)/GETPIVOTDATA("RUPTURE_FOOD",$A$2,"RUPTURE_FOOD","Oui")</f>
        <v>0.27777777777777779</v>
      </c>
    </row>
    <row r="12" spans="1:3" ht="13.5" customHeight="1" x14ac:dyDescent="0.35">
      <c r="A12" s="64" t="s">
        <v>2333</v>
      </c>
      <c r="B12" s="65">
        <v>9</v>
      </c>
      <c r="C12" s="46">
        <f>GETPIVOTDATA("Insécurite_routes",$A$8)/GETPIVOTDATA("RUPTURE_FOOD",$A$2,"RUPTURE_FOOD","Oui")</f>
        <v>0.25</v>
      </c>
    </row>
    <row r="13" spans="1:3" ht="14" customHeight="1" x14ac:dyDescent="0.35">
      <c r="A13" s="66" t="s">
        <v>3322</v>
      </c>
      <c r="B13" s="65">
        <v>7</v>
      </c>
      <c r="C13" s="46">
        <f>GETPIVOTDATA("Rupture_autre_raison",$A$8)/GETPIVOTDATA("RUPTURE_FOOD",$A$2,"RUPTURE_FOOD","Oui")</f>
        <v>0.19444444444444445</v>
      </c>
    </row>
    <row r="14" spans="1:3" x14ac:dyDescent="0.35">
      <c r="A14" s="64" t="s">
        <v>3319</v>
      </c>
      <c r="B14" s="65">
        <v>4</v>
      </c>
      <c r="C14" s="46">
        <f>GETPIVOTDATA("Prix_transport",$A$8)/GETPIVOTDATA("RUPTURE_FOOD",$A$2,"RUPTURE_FOOD","Oui")</f>
        <v>0.1111111111111111</v>
      </c>
    </row>
    <row r="15" spans="1:3" x14ac:dyDescent="0.35">
      <c r="A15" s="64" t="s">
        <v>3310</v>
      </c>
      <c r="B15" s="65">
        <v>4</v>
      </c>
      <c r="C15" s="46">
        <f>GETPIVOTDATA("Routes_fermees",$A$8)/GETPIVOTDATA("RUPTURE_FOOD",$A$2,"RUPTURE_FOOD","Oui")</f>
        <v>0.1111111111111111</v>
      </c>
    </row>
    <row r="16" spans="1:3" ht="14.5" customHeight="1" x14ac:dyDescent="0.35">
      <c r="A16" s="64" t="s">
        <v>3320</v>
      </c>
      <c r="B16" s="65">
        <v>2</v>
      </c>
      <c r="C16" s="46">
        <f>GETPIVOTDATA("Insecurite_ville",$A$8)/GETPIVOTDATA("RUPTURE_FOOD",$A$2,"RUPTURE_FOOD","Oui")</f>
        <v>5.5555555555555552E-2</v>
      </c>
    </row>
    <row r="17" spans="1:5" hidden="1" x14ac:dyDescent="0.35">
      <c r="A17" s="64" t="s">
        <v>3311</v>
      </c>
      <c r="B17" s="65">
        <v>1</v>
      </c>
      <c r="C17" s="46">
        <f>GETPIVOTDATA("Rupture_nsnr",$A$8)/GETPIVOTDATA("RUPTURE_FOOD",$A$2,"RUPTURE_FOOD","Oui")</f>
        <v>2.7777777777777776E-2</v>
      </c>
    </row>
    <row r="18" spans="1:5" x14ac:dyDescent="0.35">
      <c r="A18" s="64" t="s">
        <v>737</v>
      </c>
      <c r="B18" s="65">
        <v>1</v>
      </c>
      <c r="C18" s="46">
        <f>GETPIVOTDATA("Pb_stockage",$A$8)/GETPIVOTDATA("RUPTURE_FOOD",$A$2,"RUPTURE_FOOD","Oui")</f>
        <v>2.7777777777777776E-2</v>
      </c>
    </row>
    <row r="19" spans="1:5" x14ac:dyDescent="0.35">
      <c r="A19" s="64" t="s">
        <v>3321</v>
      </c>
      <c r="B19" s="65">
        <v>1</v>
      </c>
      <c r="C19" s="46">
        <f>GETPIVOTDATA("Pas_transport",$A$8)/GETPIVOTDATA("RUPTURE_FOOD",$A$2,"RUPTURE_FOOD","Oui")</f>
        <v>2.7777777777777776E-2</v>
      </c>
    </row>
    <row r="20" spans="1:5" x14ac:dyDescent="0.35">
      <c r="A20" s="64" t="s">
        <v>3312</v>
      </c>
      <c r="B20" s="65">
        <v>1</v>
      </c>
      <c r="C20" s="46">
        <f>GETPIVOTDATA("Mauvaises_routes",$A$8)/GETPIVOTDATA("RUPTURE_FOOD",$A$2,"RUPTURE_FOOD","Oui")</f>
        <v>2.7777777777777776E-2</v>
      </c>
    </row>
    <row r="21" spans="1:5" x14ac:dyDescent="0.35">
      <c r="A21" s="64" t="s">
        <v>3313</v>
      </c>
      <c r="B21" s="65">
        <v>1</v>
      </c>
      <c r="C21" s="46">
        <f>GETPIVOTDATA("Port_ferme",$A$8)/GETPIVOTDATA("RUPTURE_FOOD",$A$2,"RUPTURE_FOOD","Oui")</f>
        <v>2.7777777777777776E-2</v>
      </c>
    </row>
    <row r="22" spans="1:5" x14ac:dyDescent="0.35">
      <c r="A22" s="58" t="s">
        <v>3247</v>
      </c>
      <c r="B22" s="58"/>
      <c r="C22" s="56"/>
    </row>
    <row r="23" spans="1:5" x14ac:dyDescent="0.35">
      <c r="A23" s="67"/>
      <c r="B23" s="67"/>
      <c r="C23" s="68"/>
    </row>
    <row r="24" spans="1:5" x14ac:dyDescent="0.35">
      <c r="A24" s="16" t="s">
        <v>3323</v>
      </c>
      <c r="B24" s="15">
        <v>6</v>
      </c>
      <c r="C24" s="46">
        <f>B24/GETPIVOTDATA("RUPTURE_FOOD",$A$2,"RUPTURE_FOOD","Oui")</f>
        <v>0.16666666666666666</v>
      </c>
    </row>
    <row r="25" spans="1:5" x14ac:dyDescent="0.35">
      <c r="A25" s="16" t="s">
        <v>3324</v>
      </c>
      <c r="B25" s="15">
        <v>1</v>
      </c>
      <c r="C25" s="46">
        <f>B25/GETPIVOTDATA("RUPTURE_FOOD",$A$2,"RUPTURE_FOOD","Oui")</f>
        <v>2.7777777777777776E-2</v>
      </c>
    </row>
    <row r="27" spans="1:5" s="13" customFormat="1" x14ac:dyDescent="0.35">
      <c r="A27" s="20" t="s">
        <v>2148</v>
      </c>
    </row>
    <row r="28" spans="1:5" x14ac:dyDescent="0.35">
      <c r="A28" s="51" t="s">
        <v>2150</v>
      </c>
      <c r="B28" s="57"/>
      <c r="C28" s="57" t="s">
        <v>4136</v>
      </c>
      <c r="D28" s="52" t="s">
        <v>2071</v>
      </c>
    </row>
    <row r="29" spans="1:5" x14ac:dyDescent="0.35">
      <c r="A29" s="16" t="s">
        <v>131</v>
      </c>
      <c r="B29" s="15">
        <v>30</v>
      </c>
      <c r="C29" s="13">
        <v>61</v>
      </c>
      <c r="D29" s="46">
        <f>GETPIVOTDATA("Riz",$A$28)/C29</f>
        <v>0.49180327868852458</v>
      </c>
      <c r="E29" s="46"/>
    </row>
    <row r="30" spans="1:5" x14ac:dyDescent="0.35">
      <c r="A30" s="16" t="s">
        <v>2075</v>
      </c>
      <c r="B30" s="15">
        <v>28</v>
      </c>
      <c r="C30" s="13">
        <v>64</v>
      </c>
      <c r="D30" s="46">
        <f>GETPIVOTDATA("Huile",$A$28)/C30</f>
        <v>0.4375</v>
      </c>
      <c r="E30" s="46"/>
    </row>
    <row r="31" spans="1:5" x14ac:dyDescent="0.35">
      <c r="A31" s="16" t="s">
        <v>2072</v>
      </c>
      <c r="B31" s="15">
        <v>26</v>
      </c>
      <c r="C31" s="13">
        <v>58</v>
      </c>
      <c r="D31" s="46">
        <f>GETPIVOTDATA("Farine de blé",$A$28)/C31</f>
        <v>0.44827586206896552</v>
      </c>
      <c r="E31" s="46"/>
    </row>
    <row r="32" spans="1:5" x14ac:dyDescent="0.35">
      <c r="A32" s="16" t="s">
        <v>253</v>
      </c>
      <c r="B32" s="15">
        <v>26</v>
      </c>
      <c r="C32" s="13">
        <v>60</v>
      </c>
      <c r="D32" s="46">
        <f>GETPIVOTDATA("Sucre",$A$28)/C32</f>
        <v>0.43333333333333335</v>
      </c>
      <c r="E32" s="46"/>
    </row>
    <row r="33" spans="1:5" x14ac:dyDescent="0.35">
      <c r="A33" s="16" t="s">
        <v>2083</v>
      </c>
      <c r="B33" s="15">
        <v>18</v>
      </c>
      <c r="C33" s="13">
        <v>53</v>
      </c>
      <c r="D33" s="46">
        <f>GETPIVOTDATA("Maïs",$A$28)/C33</f>
        <v>0.33962264150943394</v>
      </c>
      <c r="E33" s="46"/>
    </row>
    <row r="34" spans="1:5" x14ac:dyDescent="0.35">
      <c r="A34" s="16" t="s">
        <v>139</v>
      </c>
      <c r="B34" s="15">
        <v>17</v>
      </c>
      <c r="C34" s="13">
        <v>47</v>
      </c>
      <c r="D34" s="46">
        <f>GETPIVOTDATA("Haricot noir",$A$28)/C34</f>
        <v>0.36170212765957449</v>
      </c>
      <c r="E34" s="46"/>
    </row>
    <row r="35" spans="1:5" x14ac:dyDescent="0.35">
      <c r="A35" s="16" t="s">
        <v>181</v>
      </c>
      <c r="B35" s="15">
        <v>12</v>
      </c>
      <c r="C35" s="13">
        <v>38</v>
      </c>
      <c r="D35" s="46">
        <f>GETPIVOTDATA("Haricot rouge",$A$28)/C35</f>
        <v>0.31578947368421051</v>
      </c>
      <c r="E35" s="46"/>
    </row>
    <row r="37" spans="1:5" s="13" customFormat="1" x14ac:dyDescent="0.35">
      <c r="A37" s="50" t="s">
        <v>2144</v>
      </c>
      <c r="B37" s="49"/>
    </row>
    <row r="38" spans="1:5" x14ac:dyDescent="0.35">
      <c r="A38" s="51" t="s">
        <v>289</v>
      </c>
      <c r="B38" s="57" t="s">
        <v>3314</v>
      </c>
      <c r="C38" s="79"/>
    </row>
    <row r="39" spans="1:5" x14ac:dyDescent="0.35">
      <c r="A39" s="53" t="s">
        <v>112</v>
      </c>
      <c r="B39" s="54">
        <v>65</v>
      </c>
      <c r="C39" s="55">
        <f>GETPIVOTDATA("Fournisseur_food_en_Haiti",$A$38,"Fournisseur_food_en_Haiti","Oui")/GETPIVOTDATA("Fournisseur_food_en_Haiti",$A$38)</f>
        <v>0.97014925373134331</v>
      </c>
    </row>
    <row r="40" spans="1:5" x14ac:dyDescent="0.35">
      <c r="A40" s="53" t="s">
        <v>117</v>
      </c>
      <c r="B40" s="54">
        <v>2</v>
      </c>
      <c r="C40" s="55">
        <f>GETPIVOTDATA("Fournisseur_food_en_Haiti",$A$38,"Fournisseur_food_en_Haiti","Non")/GETPIVOTDATA("Fournisseur_food_en_Haiti",$A$38)</f>
        <v>2.9850746268656716E-2</v>
      </c>
    </row>
    <row r="41" spans="1:5" x14ac:dyDescent="0.35">
      <c r="A41" s="58" t="s">
        <v>3247</v>
      </c>
      <c r="B41" s="58">
        <v>67</v>
      </c>
      <c r="C41" s="56"/>
    </row>
    <row r="42" spans="1:5" x14ac:dyDescent="0.35">
      <c r="A42" s="13"/>
      <c r="B42" s="22"/>
      <c r="C42" s="13"/>
    </row>
    <row r="43" spans="1:5" x14ac:dyDescent="0.35">
      <c r="A43" s="13"/>
      <c r="B43" s="22"/>
      <c r="C43" s="13"/>
    </row>
    <row r="44" spans="1:5" s="13" customFormat="1" x14ac:dyDescent="0.35">
      <c r="A44" s="50" t="s">
        <v>2143</v>
      </c>
      <c r="B44" s="49"/>
    </row>
    <row r="45" spans="1:5" x14ac:dyDescent="0.35">
      <c r="A45" s="51" t="s">
        <v>289</v>
      </c>
      <c r="B45" s="57" t="s">
        <v>3305</v>
      </c>
      <c r="C45" s="79"/>
    </row>
    <row r="46" spans="1:5" x14ac:dyDescent="0.35">
      <c r="A46" s="53" t="s">
        <v>117</v>
      </c>
      <c r="B46" s="54">
        <v>7</v>
      </c>
      <c r="C46" s="55">
        <f>GETPIVOTDATA("Meme_departement_Nouriture",$A$45,"Meme_departement_Nouriture","Non")/GETPIVOTDATA("Meme_departement_Nouriture",$A$45)</f>
        <v>0.1044776119402985</v>
      </c>
    </row>
    <row r="47" spans="1:5" x14ac:dyDescent="0.35">
      <c r="A47" s="53" t="s">
        <v>112</v>
      </c>
      <c r="B47" s="54">
        <v>60</v>
      </c>
      <c r="C47" s="55">
        <f>GETPIVOTDATA("Meme_departement_Nouriture",$A$45,"Meme_departement_Nouriture","Oui")/GETPIVOTDATA("Meme_departement_Nouriture",$A$45)</f>
        <v>0.89552238805970152</v>
      </c>
    </row>
    <row r="48" spans="1:5" x14ac:dyDescent="0.35">
      <c r="A48" s="58" t="s">
        <v>3227</v>
      </c>
      <c r="B48" s="58">
        <v>67</v>
      </c>
      <c r="C48" s="56"/>
    </row>
    <row r="49" spans="1:3" x14ac:dyDescent="0.35">
      <c r="A49" s="13"/>
      <c r="B49" s="13"/>
      <c r="C49" s="13"/>
    </row>
    <row r="50" spans="1:3" s="13" customFormat="1" x14ac:dyDescent="0.35">
      <c r="A50" s="50" t="s">
        <v>2145</v>
      </c>
      <c r="B50" s="49"/>
    </row>
    <row r="51" spans="1:3" x14ac:dyDescent="0.35">
      <c r="A51" s="51" t="s">
        <v>289</v>
      </c>
      <c r="B51" s="57" t="s">
        <v>3305</v>
      </c>
      <c r="C51" s="79"/>
    </row>
    <row r="52" spans="1:3" x14ac:dyDescent="0.35">
      <c r="A52" s="53" t="s">
        <v>117</v>
      </c>
      <c r="B52" s="54">
        <v>41</v>
      </c>
      <c r="C52" s="55">
        <f>GETPIVOTDATA("Meme_commune_Nouriture",$A$51,"Meme_commune_Nouriture","Non")/GETPIVOTDATA("Meme_commune_Nouriture",$A$51)</f>
        <v>0.61194029850746268</v>
      </c>
    </row>
    <row r="53" spans="1:3" x14ac:dyDescent="0.35">
      <c r="A53" s="53" t="s">
        <v>112</v>
      </c>
      <c r="B53" s="54">
        <v>26</v>
      </c>
      <c r="C53" s="55">
        <f>GETPIVOTDATA("Meme_commune_Nouriture",$A$51,"Meme_commune_Nouriture","Oui")/GETPIVOTDATA("Meme_commune_Nouriture",$A$51)</f>
        <v>0.38805970149253732</v>
      </c>
    </row>
    <row r="54" spans="1:3" x14ac:dyDescent="0.35">
      <c r="A54" s="58" t="s">
        <v>3227</v>
      </c>
      <c r="B54" s="58">
        <v>67</v>
      </c>
      <c r="C54" s="56"/>
    </row>
    <row r="55" spans="1:3" ht="15.65" customHeight="1" x14ac:dyDescent="0.35">
      <c r="A55" s="13"/>
      <c r="B55" s="13"/>
      <c r="C55" s="13"/>
    </row>
    <row r="56" spans="1:3" s="13" customFormat="1" x14ac:dyDescent="0.35">
      <c r="A56" s="20" t="s">
        <v>2084</v>
      </c>
      <c r="B56" s="48"/>
    </row>
    <row r="57" spans="1:3" x14ac:dyDescent="0.35">
      <c r="A57" s="71" t="s">
        <v>289</v>
      </c>
      <c r="B57" s="72" t="s">
        <v>3314</v>
      </c>
      <c r="C57" s="79"/>
    </row>
    <row r="58" spans="1:3" x14ac:dyDescent="0.35">
      <c r="A58" s="77" t="s">
        <v>112</v>
      </c>
      <c r="B58" s="78">
        <v>35</v>
      </c>
      <c r="C58" s="80">
        <f>GETPIVOTDATA("Credit_fournisseur_food",$A$57,"Credit_fournisseur_food","Oui")/GETPIVOTDATA("Credit_fournisseur_food",$A$57)</f>
        <v>0.52238805970149249</v>
      </c>
    </row>
    <row r="59" spans="1:3" x14ac:dyDescent="0.35">
      <c r="A59" s="77" t="s">
        <v>117</v>
      </c>
      <c r="B59" s="78">
        <v>28</v>
      </c>
      <c r="C59" s="80">
        <f>GETPIVOTDATA("Credit_fournisseur_food",$A$57,"Credit_fournisseur_food","Non")/GETPIVOTDATA("Credit_fournisseur_food",$A$57)</f>
        <v>0.41791044776119401</v>
      </c>
    </row>
    <row r="60" spans="1:3" x14ac:dyDescent="0.35">
      <c r="A60" s="77" t="s">
        <v>140</v>
      </c>
      <c r="B60" s="78">
        <v>4</v>
      </c>
      <c r="C60" s="80">
        <f>GETPIVOTDATA("Credit_fournisseur_food",$A$57,"Credit_fournisseur_food","Je ne sais pas, je ne souhaite pas répondre")/GETPIVOTDATA("Credit_fournisseur_food",$A$57)</f>
        <v>5.9701492537313432E-2</v>
      </c>
    </row>
    <row r="61" spans="1:3" x14ac:dyDescent="0.35">
      <c r="A61" s="73" t="s">
        <v>3227</v>
      </c>
      <c r="B61" s="58">
        <v>67</v>
      </c>
      <c r="C61" s="56"/>
    </row>
    <row r="62" spans="1:3" s="76" customFormat="1" x14ac:dyDescent="0.35">
      <c r="A62" s="74"/>
      <c r="B62" s="75"/>
      <c r="C62" s="81"/>
    </row>
    <row r="63" spans="1:3" s="13" customFormat="1" x14ac:dyDescent="0.35">
      <c r="A63" s="20" t="s">
        <v>2156</v>
      </c>
      <c r="B63" s="48"/>
    </row>
    <row r="64" spans="1:3" x14ac:dyDescent="0.35">
      <c r="A64" s="71" t="s">
        <v>289</v>
      </c>
      <c r="B64" s="72" t="s">
        <v>3316</v>
      </c>
      <c r="C64" s="79"/>
    </row>
    <row r="65" spans="1:3" x14ac:dyDescent="0.35">
      <c r="A65" s="77" t="s">
        <v>140</v>
      </c>
      <c r="B65" s="78">
        <v>5</v>
      </c>
      <c r="C65" s="80">
        <f>GETPIVOTDATA("Capacite_stock_food",$A$64,"Capacite_stock_food","Je ne sais pas, je ne souhaite pas répondre")/GETPIVOTDATA("Capacite_stock_food",$A$64)</f>
        <v>7.4626865671641784E-2</v>
      </c>
    </row>
    <row r="66" spans="1:3" x14ac:dyDescent="0.35">
      <c r="A66" s="77" t="s">
        <v>117</v>
      </c>
      <c r="B66" s="78">
        <v>41</v>
      </c>
      <c r="C66" s="80">
        <f>GETPIVOTDATA("Capacite_stock_food",$A$64,"Capacite_stock_food","Non")/GETPIVOTDATA("Capacite_stock_food",$A$64)</f>
        <v>0.61194029850746268</v>
      </c>
    </row>
    <row r="67" spans="1:3" x14ac:dyDescent="0.35">
      <c r="A67" s="77" t="s">
        <v>112</v>
      </c>
      <c r="B67" s="78">
        <v>21</v>
      </c>
      <c r="C67" s="80">
        <f>GETPIVOTDATA("Capacite_stock_food",$A$64,"Capacite_stock_food","Oui")/GETPIVOTDATA("Capacite_stock_food",$A$64)</f>
        <v>0.31343283582089554</v>
      </c>
    </row>
    <row r="68" spans="1:3" x14ac:dyDescent="0.35">
      <c r="A68" s="73" t="s">
        <v>3227</v>
      </c>
      <c r="B68" s="58">
        <v>67</v>
      </c>
      <c r="C68" s="56"/>
    </row>
    <row r="69" spans="1:3" x14ac:dyDescent="0.35">
      <c r="B69" s="47"/>
    </row>
    <row r="70" spans="1:3" x14ac:dyDescent="0.35">
      <c r="B70" s="47"/>
    </row>
    <row r="71" spans="1:3" x14ac:dyDescent="0.35">
      <c r="B71" s="47"/>
    </row>
  </sheetData>
  <conditionalFormatting sqref="C3">
    <cfRule type="dataBar" priority="26">
      <dataBar>
        <cfvo type="min"/>
        <cfvo type="max"/>
        <color rgb="FFFF555A"/>
      </dataBar>
      <extLst>
        <ext xmlns:x14="http://schemas.microsoft.com/office/spreadsheetml/2009/9/main" uri="{B025F937-C7B1-47D3-B67F-A62EFF666E3E}">
          <x14:id>{E51FF299-3BBE-4D49-BAF1-252CCD2BE4DB}</x14:id>
        </ext>
      </extLst>
    </cfRule>
  </conditionalFormatting>
  <conditionalFormatting sqref="C4">
    <cfRule type="dataBar" priority="25">
      <dataBar>
        <cfvo type="min"/>
        <cfvo type="max"/>
        <color rgb="FFFF555A"/>
      </dataBar>
      <extLst>
        <ext xmlns:x14="http://schemas.microsoft.com/office/spreadsheetml/2009/9/main" uri="{B025F937-C7B1-47D3-B67F-A62EFF666E3E}">
          <x14:id>{909DCD69-DBAE-44C2-9CEA-CAA1BE72F705}</x14:id>
        </ext>
      </extLst>
    </cfRule>
  </conditionalFormatting>
  <conditionalFormatting sqref="E29:E35">
    <cfRule type="dataBar" priority="21">
      <dataBar>
        <cfvo type="min"/>
        <cfvo type="max"/>
        <color rgb="FFFF555A"/>
      </dataBar>
      <extLst>
        <ext xmlns:x14="http://schemas.microsoft.com/office/spreadsheetml/2009/9/main" uri="{B025F937-C7B1-47D3-B67F-A62EFF666E3E}">
          <x14:id>{9504FAD9-ACA1-49A2-8395-C1885729527D}</x14:id>
        </ext>
      </extLst>
    </cfRule>
  </conditionalFormatting>
  <conditionalFormatting sqref="C39:C40">
    <cfRule type="dataBar" priority="15">
      <dataBar>
        <cfvo type="min"/>
        <cfvo type="max"/>
        <color rgb="FFEE5859"/>
      </dataBar>
      <extLst>
        <ext xmlns:x14="http://schemas.microsoft.com/office/spreadsheetml/2009/9/main" uri="{B025F937-C7B1-47D3-B67F-A62EFF666E3E}">
          <x14:id>{D3A5C358-5861-44C5-BE26-62D213100068}</x14:id>
        </ext>
      </extLst>
    </cfRule>
  </conditionalFormatting>
  <conditionalFormatting sqref="C24:C25 C9:C21">
    <cfRule type="dataBar" priority="27">
      <dataBar>
        <cfvo type="min"/>
        <cfvo type="max"/>
        <color rgb="FFFF555A"/>
      </dataBar>
      <extLst>
        <ext xmlns:x14="http://schemas.microsoft.com/office/spreadsheetml/2009/9/main" uri="{B025F937-C7B1-47D3-B67F-A62EFF666E3E}">
          <x14:id>{1A0AA0AE-9737-45AC-8C2E-D3E292C72887}</x14:id>
        </ext>
      </extLst>
    </cfRule>
  </conditionalFormatting>
  <conditionalFormatting sqref="C46:C47">
    <cfRule type="dataBar" priority="10">
      <dataBar>
        <cfvo type="min"/>
        <cfvo type="max"/>
        <color rgb="FFEE5859"/>
      </dataBar>
      <extLst>
        <ext xmlns:x14="http://schemas.microsoft.com/office/spreadsheetml/2009/9/main" uri="{B025F937-C7B1-47D3-B67F-A62EFF666E3E}">
          <x14:id>{FD41706A-FEB3-4746-ABDA-AD71F3263777}</x14:id>
        </ext>
      </extLst>
    </cfRule>
  </conditionalFormatting>
  <conditionalFormatting sqref="C52:C53">
    <cfRule type="dataBar" priority="9">
      <dataBar>
        <cfvo type="min"/>
        <cfvo type="max"/>
        <color rgb="FFEE5859"/>
      </dataBar>
      <extLst>
        <ext xmlns:x14="http://schemas.microsoft.com/office/spreadsheetml/2009/9/main" uri="{B025F937-C7B1-47D3-B67F-A62EFF666E3E}">
          <x14:id>{F21047E3-B1F5-479B-9799-3433A862BE5E}</x14:id>
        </ext>
      </extLst>
    </cfRule>
  </conditionalFormatting>
  <conditionalFormatting sqref="C65:C67">
    <cfRule type="dataBar" priority="3">
      <dataBar>
        <cfvo type="min"/>
        <cfvo type="max"/>
        <color rgb="FFFF555A"/>
      </dataBar>
      <extLst>
        <ext xmlns:x14="http://schemas.microsoft.com/office/spreadsheetml/2009/9/main" uri="{B025F937-C7B1-47D3-B67F-A62EFF666E3E}">
          <x14:id>{286632B0-9602-4A94-A2BB-F47DE9C4214E}</x14:id>
        </ext>
      </extLst>
    </cfRule>
  </conditionalFormatting>
  <conditionalFormatting sqref="C58:C60">
    <cfRule type="dataBar" priority="2">
      <dataBar>
        <cfvo type="min"/>
        <cfvo type="max"/>
        <color rgb="FFFF555A"/>
      </dataBar>
      <extLst>
        <ext xmlns:x14="http://schemas.microsoft.com/office/spreadsheetml/2009/9/main" uri="{B025F937-C7B1-47D3-B67F-A62EFF666E3E}">
          <x14:id>{8BE32A5B-6026-47DE-8DB0-84D2513A3F3C}</x14:id>
        </ext>
      </extLst>
    </cfRule>
  </conditionalFormatting>
  <conditionalFormatting sqref="D29:D35">
    <cfRule type="dataBar" priority="1">
      <dataBar>
        <cfvo type="min"/>
        <cfvo type="max"/>
        <color rgb="FFFF555A"/>
      </dataBar>
      <extLst>
        <ext xmlns:x14="http://schemas.microsoft.com/office/spreadsheetml/2009/9/main" uri="{B025F937-C7B1-47D3-B67F-A62EFF666E3E}">
          <x14:id>{C8206B27-EB02-46A5-B29A-1A7286BADD95}</x14:id>
        </ext>
      </extLst>
    </cfRule>
  </conditionalFormatting>
  <pageMargins left="0.7" right="0.7" top="0.75" bottom="0.75" header="0.3" footer="0.3"/>
  <pageSetup orientation="portrait" r:id="rId9"/>
  <extLst>
    <ext xmlns:x14="http://schemas.microsoft.com/office/spreadsheetml/2009/9/main" uri="{78C0D931-6437-407d-A8EE-F0AAD7539E65}">
      <x14:conditionalFormattings>
        <x14:conditionalFormatting xmlns:xm="http://schemas.microsoft.com/office/excel/2006/main">
          <x14:cfRule type="dataBar" id="{E51FF299-3BBE-4D49-BAF1-252CCD2BE4DB}">
            <x14:dataBar minLength="0" maxLength="100" border="1" negativeBarBorderColorSameAsPositive="0">
              <x14:cfvo type="autoMin"/>
              <x14:cfvo type="autoMax"/>
              <x14:borderColor rgb="FFFF555A"/>
              <x14:negativeFillColor rgb="FFFF0000"/>
              <x14:negativeBorderColor rgb="FFFF0000"/>
              <x14:axisColor rgb="FF000000"/>
            </x14:dataBar>
          </x14:cfRule>
          <xm:sqref>C3</xm:sqref>
        </x14:conditionalFormatting>
        <x14:conditionalFormatting xmlns:xm="http://schemas.microsoft.com/office/excel/2006/main">
          <x14:cfRule type="dataBar" id="{909DCD69-DBAE-44C2-9CEA-CAA1BE72F705}">
            <x14:dataBar minLength="0" maxLength="100" border="1" negativeBarBorderColorSameAsPositive="0">
              <x14:cfvo type="autoMin"/>
              <x14:cfvo type="autoMax"/>
              <x14:borderColor rgb="FFFF555A"/>
              <x14:negativeFillColor rgb="FFFF0000"/>
              <x14:negativeBorderColor rgb="FFFF0000"/>
              <x14:axisColor rgb="FF000000"/>
            </x14:dataBar>
          </x14:cfRule>
          <xm:sqref>C4</xm:sqref>
        </x14:conditionalFormatting>
        <x14:conditionalFormatting xmlns:xm="http://schemas.microsoft.com/office/excel/2006/main">
          <x14:cfRule type="dataBar" id="{9504FAD9-ACA1-49A2-8395-C1885729527D}">
            <x14:dataBar minLength="0" maxLength="100" border="1" negativeBarBorderColorSameAsPositive="0">
              <x14:cfvo type="autoMin"/>
              <x14:cfvo type="autoMax"/>
              <x14:borderColor rgb="FFFF555A"/>
              <x14:negativeFillColor rgb="FFFF0000"/>
              <x14:negativeBorderColor rgb="FFFF0000"/>
              <x14:axisColor rgb="FF000000"/>
            </x14:dataBar>
          </x14:cfRule>
          <xm:sqref>E29:E35</xm:sqref>
        </x14:conditionalFormatting>
        <x14:conditionalFormatting xmlns:xm="http://schemas.microsoft.com/office/excel/2006/main">
          <x14:cfRule type="dataBar" id="{D3A5C358-5861-44C5-BE26-62D213100068}">
            <x14:dataBar minLength="0" maxLength="100">
              <x14:cfvo type="autoMin"/>
              <x14:cfvo type="autoMax"/>
              <x14:negativeFillColor rgb="FFFF0000"/>
              <x14:axisColor rgb="FF000000"/>
            </x14:dataBar>
          </x14:cfRule>
          <xm:sqref>C39:C40</xm:sqref>
        </x14:conditionalFormatting>
        <x14:conditionalFormatting xmlns:xm="http://schemas.microsoft.com/office/excel/2006/main">
          <x14:cfRule type="dataBar" id="{1A0AA0AE-9737-45AC-8C2E-D3E292C72887}">
            <x14:dataBar minLength="0" maxLength="100" border="1" negativeBarBorderColorSameAsPositive="0">
              <x14:cfvo type="autoMin"/>
              <x14:cfvo type="autoMax"/>
              <x14:borderColor rgb="FFFF555A"/>
              <x14:negativeFillColor rgb="FFFF0000"/>
              <x14:negativeBorderColor rgb="FFFF0000"/>
              <x14:axisColor rgb="FF000000"/>
            </x14:dataBar>
          </x14:cfRule>
          <xm:sqref>C24:C25 C9:C21</xm:sqref>
        </x14:conditionalFormatting>
        <x14:conditionalFormatting xmlns:xm="http://schemas.microsoft.com/office/excel/2006/main">
          <x14:cfRule type="dataBar" id="{FD41706A-FEB3-4746-ABDA-AD71F3263777}">
            <x14:dataBar minLength="0" maxLength="100">
              <x14:cfvo type="autoMin"/>
              <x14:cfvo type="autoMax"/>
              <x14:negativeFillColor rgb="FFFF0000"/>
              <x14:axisColor rgb="FF000000"/>
            </x14:dataBar>
          </x14:cfRule>
          <xm:sqref>C46:C47</xm:sqref>
        </x14:conditionalFormatting>
        <x14:conditionalFormatting xmlns:xm="http://schemas.microsoft.com/office/excel/2006/main">
          <x14:cfRule type="dataBar" id="{F21047E3-B1F5-479B-9799-3433A862BE5E}">
            <x14:dataBar minLength="0" maxLength="100">
              <x14:cfvo type="autoMin"/>
              <x14:cfvo type="autoMax"/>
              <x14:negativeFillColor rgb="FFFF0000"/>
              <x14:axisColor rgb="FF000000"/>
            </x14:dataBar>
          </x14:cfRule>
          <xm:sqref>C52:C53</xm:sqref>
        </x14:conditionalFormatting>
        <x14:conditionalFormatting xmlns:xm="http://schemas.microsoft.com/office/excel/2006/main">
          <x14:cfRule type="dataBar" id="{286632B0-9602-4A94-A2BB-F47DE9C4214E}">
            <x14:dataBar minLength="0" maxLength="100" border="1" negativeBarBorderColorSameAsPositive="0">
              <x14:cfvo type="autoMin"/>
              <x14:cfvo type="autoMax"/>
              <x14:borderColor rgb="FFFF555A"/>
              <x14:negativeFillColor rgb="FFFF0000"/>
              <x14:negativeBorderColor rgb="FFFF0000"/>
              <x14:axisColor rgb="FF000000"/>
            </x14:dataBar>
          </x14:cfRule>
          <xm:sqref>C65:C67</xm:sqref>
        </x14:conditionalFormatting>
        <x14:conditionalFormatting xmlns:xm="http://schemas.microsoft.com/office/excel/2006/main">
          <x14:cfRule type="dataBar" id="{8BE32A5B-6026-47DE-8DB0-84D2513A3F3C}">
            <x14:dataBar minLength="0" maxLength="100" border="1" negativeBarBorderColorSameAsPositive="0">
              <x14:cfvo type="autoMin"/>
              <x14:cfvo type="autoMax"/>
              <x14:borderColor rgb="FFFF555A"/>
              <x14:negativeFillColor rgb="FFFF0000"/>
              <x14:negativeBorderColor rgb="FFFF0000"/>
              <x14:axisColor rgb="FF000000"/>
            </x14:dataBar>
          </x14:cfRule>
          <xm:sqref>C58:C60</xm:sqref>
        </x14:conditionalFormatting>
        <x14:conditionalFormatting xmlns:xm="http://schemas.microsoft.com/office/excel/2006/main">
          <x14:cfRule type="dataBar" id="{C8206B27-EB02-46A5-B29A-1A7286BADD95}">
            <x14:dataBar minLength="0" maxLength="100" border="1" negativeBarBorderColorSameAsPositive="0">
              <x14:cfvo type="autoMin"/>
              <x14:cfvo type="autoMax"/>
              <x14:borderColor rgb="FFFF555A"/>
              <x14:negativeFillColor rgb="FFFF0000"/>
              <x14:negativeBorderColor rgb="FFFF0000"/>
              <x14:axisColor rgb="FF000000"/>
            </x14:dataBar>
          </x14:cfRule>
          <xm:sqref>D29:D35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zoomScale="77" workbookViewId="0"/>
  </sheetViews>
  <sheetFormatPr defaultColWidth="10.6640625" defaultRowHeight="15.5" x14ac:dyDescent="0.35"/>
  <cols>
    <col min="1" max="1" width="36.75" customWidth="1"/>
    <col min="2" max="2" width="3.4140625" customWidth="1"/>
    <col min="3" max="3" width="38.4140625" customWidth="1"/>
    <col min="4" max="4" width="23.58203125" customWidth="1"/>
    <col min="5" max="5" width="22.58203125" customWidth="1"/>
    <col min="6" max="6" width="11.9140625" customWidth="1"/>
    <col min="7" max="7" width="11.9140625" bestFit="1" customWidth="1"/>
    <col min="8" max="8" width="5.6640625" customWidth="1"/>
    <col min="9" max="9" width="3.83203125" customWidth="1"/>
    <col min="10" max="10" width="6.6640625" customWidth="1"/>
    <col min="11" max="11" width="3.83203125" customWidth="1"/>
    <col min="12" max="12" width="6.6640625" customWidth="1"/>
    <col min="13" max="13" width="11.9140625" bestFit="1" customWidth="1"/>
  </cols>
  <sheetData>
    <row r="1" spans="1:3" s="13" customFormat="1" x14ac:dyDescent="0.35">
      <c r="A1" s="20" t="s">
        <v>2146</v>
      </c>
      <c r="B1" s="49"/>
      <c r="C1"/>
    </row>
    <row r="2" spans="1:3" x14ac:dyDescent="0.35">
      <c r="A2" s="62" t="s">
        <v>2142</v>
      </c>
      <c r="B2" s="62" t="s">
        <v>2165</v>
      </c>
      <c r="C2" s="52"/>
    </row>
    <row r="3" spans="1:3" x14ac:dyDescent="0.35">
      <c r="A3" s="16" t="s">
        <v>112</v>
      </c>
      <c r="B3" s="15">
        <v>37</v>
      </c>
      <c r="C3" s="46">
        <f>GETPIVOTDATA("RUP_EHA",$A$2,"RUP_EHA","Oui")/GETPIVOTDATA("RUP_EHA",$A$2)</f>
        <v>0.52112676056338025</v>
      </c>
    </row>
    <row r="4" spans="1:3" x14ac:dyDescent="0.35">
      <c r="A4" s="16" t="s">
        <v>117</v>
      </c>
      <c r="B4" s="15">
        <v>33</v>
      </c>
      <c r="C4" s="46">
        <f>GETPIVOTDATA("RUP_EHA",$A$2,"RUP_EHA","Non")/GETPIVOTDATA("RUP_EHA",$A$2)</f>
        <v>0.46478873239436619</v>
      </c>
    </row>
    <row r="5" spans="1:3" x14ac:dyDescent="0.35">
      <c r="A5" s="16" t="s">
        <v>140</v>
      </c>
      <c r="B5" s="15">
        <v>1</v>
      </c>
      <c r="C5" s="46">
        <f>GETPIVOTDATA("RUP_EHA",$A$2,"RUP_EHA","Je ne sais pas, je ne souhaite pas répondre")/GETPIVOTDATA("RUP_EHA",$A$2)</f>
        <v>1.4084507042253521E-2</v>
      </c>
    </row>
    <row r="6" spans="1:3" x14ac:dyDescent="0.35">
      <c r="A6" s="61" t="s">
        <v>3227</v>
      </c>
      <c r="B6" s="60">
        <v>71</v>
      </c>
      <c r="C6" s="70"/>
    </row>
    <row r="7" spans="1:3" s="76" customFormat="1" x14ac:dyDescent="0.35">
      <c r="A7" s="82"/>
      <c r="B7" s="83"/>
    </row>
    <row r="8" spans="1:3" s="13" customFormat="1" x14ac:dyDescent="0.35">
      <c r="A8" s="20" t="s">
        <v>2149</v>
      </c>
      <c r="B8" s="49"/>
      <c r="C8"/>
    </row>
    <row r="9" spans="1:3" x14ac:dyDescent="0.35">
      <c r="A9" s="62" t="s">
        <v>3308</v>
      </c>
      <c r="B9" s="62"/>
      <c r="C9" s="52"/>
    </row>
    <row r="10" spans="1:3" x14ac:dyDescent="0.35">
      <c r="A10" s="16" t="s">
        <v>3325</v>
      </c>
      <c r="B10" s="15">
        <v>17</v>
      </c>
      <c r="C10" s="55">
        <f>GETPIVOTDATA("Articles trop chers",$A$9)/GETPIVOTDATA("RUP_EHA",$A$2)</f>
        <v>0.23943661971830985</v>
      </c>
    </row>
    <row r="11" spans="1:3" x14ac:dyDescent="0.35">
      <c r="A11" s="16" t="s">
        <v>3326</v>
      </c>
      <c r="B11" s="15">
        <v>15</v>
      </c>
      <c r="C11" s="55">
        <f>GETPIVOTDATA("Articles indisponibles chez le fournisseur",$A$9)/71</f>
        <v>0.21126760563380281</v>
      </c>
    </row>
    <row r="12" spans="1:3" x14ac:dyDescent="0.35">
      <c r="A12" s="16" t="s">
        <v>3309</v>
      </c>
      <c r="B12" s="15">
        <v>10</v>
      </c>
      <c r="C12" s="55">
        <f>GETPIVOTDATA("Taux de change",$A$9)/GETPIVOTDATA("RUP_EHA",$A$2)</f>
        <v>0.14084507042253522</v>
      </c>
    </row>
    <row r="13" spans="1:3" x14ac:dyDescent="0.35">
      <c r="A13" s="16" t="s">
        <v>3319</v>
      </c>
      <c r="B13" s="15">
        <v>5</v>
      </c>
      <c r="C13" s="55">
        <f>GETPIVOTDATA("Prix du transport",$A$9)/GETPIVOTDATA("RUP_EHA",$A$2)</f>
        <v>7.0422535211267609E-2</v>
      </c>
    </row>
    <row r="14" spans="1:3" x14ac:dyDescent="0.35">
      <c r="A14" s="16" t="s">
        <v>2333</v>
      </c>
      <c r="B14" s="15">
        <v>5</v>
      </c>
      <c r="C14" s="55">
        <f>GETPIVOTDATA("Insécurité sur les routes",$A$9)/GETPIVOTDATA("RUP_EHA",$A$2)</f>
        <v>7.0422535211267609E-2</v>
      </c>
    </row>
    <row r="15" spans="1:3" x14ac:dyDescent="0.35">
      <c r="A15" s="16" t="s">
        <v>3321</v>
      </c>
      <c r="B15" s="15">
        <v>2</v>
      </c>
      <c r="C15" s="55">
        <f>GETPIVOTDATA("Absence de moyens de transport",$A$9)/GETPIVOTDATA("RUP_EHA",$A$2)</f>
        <v>2.8169014084507043E-2</v>
      </c>
    </row>
    <row r="16" spans="1:3" x14ac:dyDescent="0.35">
      <c r="A16" s="16" t="s">
        <v>718</v>
      </c>
      <c r="B16" s="15">
        <v>2</v>
      </c>
      <c r="C16" s="55">
        <f>GETPIVOTDATA("Insécurité en ville",$A$9)/GETPIVOTDATA("RUP_EHA",$A$2)</f>
        <v>2.8169014084507043E-2</v>
      </c>
    </row>
    <row r="17" spans="1:5" x14ac:dyDescent="0.35">
      <c r="A17" s="16" t="s">
        <v>3327</v>
      </c>
      <c r="B17" s="15">
        <v>2</v>
      </c>
      <c r="C17" s="55">
        <f>GETPIVOTDATA("Problèmes de stockage",$A$9)/GETPIVOTDATA("RUP_EHA",$A$2)</f>
        <v>2.8169014084507043E-2</v>
      </c>
    </row>
    <row r="18" spans="1:5" x14ac:dyDescent="0.35">
      <c r="A18" s="16" t="s">
        <v>3310</v>
      </c>
      <c r="B18" s="15">
        <v>1</v>
      </c>
      <c r="C18" s="55">
        <f>GETPIVOTDATA("Routes fermées",$A$9)/GETPIVOTDATA("RUP_EHA",$A$2)</f>
        <v>1.4084507042253521E-2</v>
      </c>
    </row>
    <row r="19" spans="1:5" x14ac:dyDescent="0.35">
      <c r="A19" s="16" t="s">
        <v>3332</v>
      </c>
      <c r="B19" s="15">
        <v>14</v>
      </c>
      <c r="C19" s="55">
        <f>B19/GETPIVOTDATA("RUP_EHA",$A$2)</f>
        <v>0.19718309859154928</v>
      </c>
    </row>
    <row r="20" spans="1:5" x14ac:dyDescent="0.35">
      <c r="A20" s="13"/>
      <c r="B20" s="13"/>
    </row>
    <row r="21" spans="1:5" x14ac:dyDescent="0.35">
      <c r="A21" s="13" t="s">
        <v>3328</v>
      </c>
      <c r="B21" s="13">
        <v>5</v>
      </c>
      <c r="C21" s="55">
        <f>B21/71</f>
        <v>7.0422535211267609E-2</v>
      </c>
    </row>
    <row r="22" spans="1:5" x14ac:dyDescent="0.35">
      <c r="A22" s="13" t="s">
        <v>3331</v>
      </c>
      <c r="B22" s="13">
        <v>4</v>
      </c>
      <c r="C22" s="55">
        <f t="shared" ref="C22:C24" si="0">B22/71</f>
        <v>5.6338028169014086E-2</v>
      </c>
    </row>
    <row r="23" spans="1:5" x14ac:dyDescent="0.35">
      <c r="A23" s="13" t="s">
        <v>3330</v>
      </c>
      <c r="B23" s="13">
        <v>4</v>
      </c>
      <c r="C23" s="55">
        <f t="shared" si="0"/>
        <v>5.6338028169014086E-2</v>
      </c>
    </row>
    <row r="24" spans="1:5" x14ac:dyDescent="0.35">
      <c r="A24" s="13" t="s">
        <v>3329</v>
      </c>
      <c r="B24" s="13">
        <v>1</v>
      </c>
      <c r="C24" s="55">
        <f t="shared" si="0"/>
        <v>1.4084507042253521E-2</v>
      </c>
    </row>
    <row r="25" spans="1:5" x14ac:dyDescent="0.35">
      <c r="A25" s="13"/>
      <c r="B25" s="13"/>
      <c r="C25" s="55"/>
    </row>
    <row r="26" spans="1:5" s="13" customFormat="1" x14ac:dyDescent="0.35">
      <c r="A26" s="20" t="s">
        <v>2151</v>
      </c>
      <c r="B26" s="49"/>
      <c r="C26"/>
    </row>
    <row r="27" spans="1:5" x14ac:dyDescent="0.35">
      <c r="A27" s="62" t="s">
        <v>2150</v>
      </c>
      <c r="B27" s="62"/>
      <c r="C27" s="57" t="s">
        <v>4136</v>
      </c>
      <c r="D27" s="52" t="s">
        <v>2071</v>
      </c>
    </row>
    <row r="28" spans="1:5" x14ac:dyDescent="0.35">
      <c r="A28" s="16" t="s">
        <v>2077</v>
      </c>
      <c r="B28" s="15">
        <v>24</v>
      </c>
      <c r="C28" s="13">
        <v>58</v>
      </c>
      <c r="D28" s="55">
        <f>GETPIVOTDATA("Dentrifrice",$A$27)/C28</f>
        <v>0.41379310344827586</v>
      </c>
      <c r="E28" s="55"/>
    </row>
    <row r="29" spans="1:5" x14ac:dyDescent="0.35">
      <c r="A29" s="16" t="s">
        <v>2080</v>
      </c>
      <c r="B29" s="15">
        <v>23</v>
      </c>
      <c r="C29" s="13">
        <v>57</v>
      </c>
      <c r="D29" s="55">
        <f>GETPIVOTDATA("Savon pour les mains",$A$27)/C29</f>
        <v>0.40350877192982454</v>
      </c>
      <c r="E29" s="55"/>
    </row>
    <row r="30" spans="1:5" x14ac:dyDescent="0.35">
      <c r="A30" s="16" t="s">
        <v>711</v>
      </c>
      <c r="B30" s="15">
        <v>21</v>
      </c>
      <c r="C30" s="13">
        <v>54</v>
      </c>
      <c r="D30" s="55">
        <f>GETPIVOTDATA("Brosse à dent",$A$27)/C30</f>
        <v>0.3888888888888889</v>
      </c>
      <c r="E30" s="55"/>
    </row>
    <row r="31" spans="1:5" x14ac:dyDescent="0.35">
      <c r="A31" s="16" t="s">
        <v>2076</v>
      </c>
      <c r="B31" s="15">
        <v>18</v>
      </c>
      <c r="C31" s="13">
        <v>45</v>
      </c>
      <c r="D31" s="55">
        <f>GETPIVOTDATA("Savon pour la lessive",$A$27)/C31</f>
        <v>0.4</v>
      </c>
      <c r="E31" s="55"/>
    </row>
    <row r="32" spans="1:5" x14ac:dyDescent="0.35">
      <c r="A32" s="16" t="s">
        <v>262</v>
      </c>
      <c r="B32" s="15">
        <v>15</v>
      </c>
      <c r="C32" s="13">
        <v>15</v>
      </c>
      <c r="D32" s="55">
        <f>GETPIVOTDATA("Serviettes hygiéniques",$A$27)/C32</f>
        <v>1</v>
      </c>
      <c r="E32" s="55"/>
    </row>
    <row r="33" spans="1:5" x14ac:dyDescent="0.35">
      <c r="A33" s="16" t="s">
        <v>713</v>
      </c>
      <c r="B33" s="15">
        <v>12</v>
      </c>
      <c r="C33" s="13">
        <v>43</v>
      </c>
      <c r="D33" s="55">
        <f>GETPIVOTDATA("Papier toilette",$A$27)/C33</f>
        <v>0.27906976744186046</v>
      </c>
      <c r="E33" s="55"/>
    </row>
    <row r="34" spans="1:5" x14ac:dyDescent="0.35">
      <c r="A34" s="16" t="s">
        <v>2079</v>
      </c>
      <c r="B34" s="15">
        <v>6</v>
      </c>
      <c r="C34" s="13">
        <v>21</v>
      </c>
      <c r="D34" s="55">
        <f>GETPIVOTDATA("Chlore liquide",$A$27)/C34</f>
        <v>0.2857142857142857</v>
      </c>
      <c r="E34" s="55"/>
    </row>
    <row r="35" spans="1:5" x14ac:dyDescent="0.35">
      <c r="C35" s="46"/>
    </row>
    <row r="36" spans="1:5" s="13" customFormat="1" x14ac:dyDescent="0.35">
      <c r="A36" s="20" t="s">
        <v>2152</v>
      </c>
      <c r="B36" s="49"/>
      <c r="C36"/>
    </row>
    <row r="37" spans="1:5" x14ac:dyDescent="0.35">
      <c r="A37" s="62" t="s">
        <v>289</v>
      </c>
      <c r="B37" s="62" t="s">
        <v>3306</v>
      </c>
      <c r="C37" s="52"/>
    </row>
    <row r="38" spans="1:5" x14ac:dyDescent="0.35">
      <c r="A38" s="16" t="s">
        <v>112</v>
      </c>
      <c r="B38" s="15">
        <v>70</v>
      </c>
      <c r="C38" s="55">
        <f>GETPIVOTDATA("RUP_EHA",$A$37,"Fournisseur_EHA_Haiti","Oui")/GETPIVOTDATA("RUP_EHA",$A$37)</f>
        <v>0.9859154929577465</v>
      </c>
    </row>
    <row r="39" spans="1:5" x14ac:dyDescent="0.35">
      <c r="A39" s="16" t="s">
        <v>117</v>
      </c>
      <c r="B39" s="15">
        <v>1</v>
      </c>
      <c r="C39" s="55">
        <f>GETPIVOTDATA("RUP_EHA",$A$37,"Fournisseur_EHA_Haiti","Non")/GETPIVOTDATA("RUP_EHA",$A$37)</f>
        <v>1.4084507042253521E-2</v>
      </c>
    </row>
    <row r="40" spans="1:5" x14ac:dyDescent="0.35">
      <c r="A40" s="58" t="s">
        <v>3227</v>
      </c>
      <c r="B40" s="58">
        <v>71</v>
      </c>
      <c r="C40" s="56"/>
    </row>
    <row r="42" spans="1:5" s="13" customFormat="1" x14ac:dyDescent="0.35">
      <c r="A42" s="20" t="s">
        <v>3315</v>
      </c>
      <c r="B42" s="49"/>
      <c r="C42"/>
    </row>
    <row r="43" spans="1:5" x14ac:dyDescent="0.35">
      <c r="A43" s="62" t="s">
        <v>289</v>
      </c>
      <c r="B43" s="62" t="s">
        <v>3307</v>
      </c>
      <c r="C43" s="52"/>
    </row>
    <row r="44" spans="1:5" x14ac:dyDescent="0.35">
      <c r="A44" s="16" t="s">
        <v>117</v>
      </c>
      <c r="B44" s="15">
        <v>14</v>
      </c>
      <c r="C44" s="55">
        <f>GETPIVOTDATA("Meme_departement_EHA",$A$43,"Meme_departement_EHA","Non")/GETPIVOTDATA("Meme_departement_EHA",$A$43)</f>
        <v>0.19718309859154928</v>
      </c>
    </row>
    <row r="45" spans="1:5" x14ac:dyDescent="0.35">
      <c r="A45" s="16" t="s">
        <v>112</v>
      </c>
      <c r="B45" s="15">
        <v>57</v>
      </c>
      <c r="C45" s="55">
        <f>GETPIVOTDATA("Meme_departement_EHA",$A$43,"Meme_departement_EHA","Oui")/GETPIVOTDATA("Meme_departement_EHA",$A$43)</f>
        <v>0.80281690140845074</v>
      </c>
    </row>
    <row r="46" spans="1:5" x14ac:dyDescent="0.35">
      <c r="A46" s="58" t="s">
        <v>3227</v>
      </c>
      <c r="B46" s="58">
        <v>71</v>
      </c>
      <c r="C46" s="56"/>
    </row>
    <row r="48" spans="1:5" s="13" customFormat="1" x14ac:dyDescent="0.35">
      <c r="A48" s="20" t="s">
        <v>2153</v>
      </c>
      <c r="B48" s="49"/>
      <c r="C48"/>
    </row>
    <row r="49" spans="1:5" x14ac:dyDescent="0.35">
      <c r="A49" s="62" t="s">
        <v>289</v>
      </c>
      <c r="B49" s="62" t="s">
        <v>3305</v>
      </c>
      <c r="C49" s="52"/>
    </row>
    <row r="50" spans="1:5" x14ac:dyDescent="0.35">
      <c r="A50" s="16" t="s">
        <v>117</v>
      </c>
      <c r="B50" s="15">
        <v>38</v>
      </c>
      <c r="C50" s="55">
        <f>GETPIVOTDATA("Meme_commune_EHA",$A$49,"Meme_commune_EHA","Non")/GETPIVOTDATA("Meme_commune_EHA",$A$49)</f>
        <v>0.53521126760563376</v>
      </c>
    </row>
    <row r="51" spans="1:5" x14ac:dyDescent="0.35">
      <c r="A51" s="16" t="s">
        <v>112</v>
      </c>
      <c r="B51" s="15">
        <v>33</v>
      </c>
      <c r="C51" s="55">
        <f>GETPIVOTDATA("Meme_commune_EHA",$A$49,"Meme_commune_EHA","Oui")/GETPIVOTDATA("Meme_commune_EHA",$A$49)</f>
        <v>0.46478873239436619</v>
      </c>
    </row>
    <row r="52" spans="1:5" x14ac:dyDescent="0.35">
      <c r="A52" s="58" t="s">
        <v>3227</v>
      </c>
      <c r="B52" s="58">
        <v>71</v>
      </c>
      <c r="C52" s="56"/>
    </row>
    <row r="54" spans="1:5" s="13" customFormat="1" x14ac:dyDescent="0.35">
      <c r="A54" s="20" t="s">
        <v>2154</v>
      </c>
      <c r="B54" s="49"/>
      <c r="C54"/>
    </row>
    <row r="55" spans="1:5" x14ac:dyDescent="0.35">
      <c r="A55" s="62" t="s">
        <v>289</v>
      </c>
      <c r="B55" s="62" t="s">
        <v>3305</v>
      </c>
      <c r="C55" s="52"/>
    </row>
    <row r="56" spans="1:5" x14ac:dyDescent="0.35">
      <c r="A56" s="16" t="s">
        <v>140</v>
      </c>
      <c r="B56" s="15">
        <v>6</v>
      </c>
      <c r="C56" s="86">
        <f>GETPIVOTDATA("RUP_EHA",$A$55,"CREDIT_EHA","Je ne sais pas, je ne souhaite pas répondre")/GETPIVOTDATA("RUP_EHA",$A$55)</f>
        <v>8.4507042253521125E-2</v>
      </c>
      <c r="D56" s="89"/>
    </row>
    <row r="57" spans="1:5" x14ac:dyDescent="0.35">
      <c r="A57" s="16" t="s">
        <v>117</v>
      </c>
      <c r="B57" s="15">
        <v>39</v>
      </c>
      <c r="C57" s="86">
        <f>GETPIVOTDATA("RUP_EHA",$A$55,"CREDIT_EHA","Non")/GETPIVOTDATA("RUP_EHA",$A$55)</f>
        <v>0.54929577464788737</v>
      </c>
      <c r="D57" s="89"/>
    </row>
    <row r="58" spans="1:5" x14ac:dyDescent="0.35">
      <c r="A58" s="16" t="s">
        <v>112</v>
      </c>
      <c r="B58" s="15">
        <v>26</v>
      </c>
      <c r="C58" s="86">
        <f>GETPIVOTDATA("RUP_EHA",$A$55,"CREDIT_EHA","Oui")/GETPIVOTDATA("RUP_EHA",$A$55)</f>
        <v>0.36619718309859156</v>
      </c>
      <c r="D58" s="89"/>
    </row>
    <row r="59" spans="1:5" x14ac:dyDescent="0.35">
      <c r="A59" s="87" t="s">
        <v>3227</v>
      </c>
      <c r="B59" s="58">
        <v>71</v>
      </c>
      <c r="C59" s="88"/>
      <c r="D59" s="89"/>
    </row>
    <row r="60" spans="1:5" s="76" customFormat="1" x14ac:dyDescent="0.35">
      <c r="A60" s="84"/>
      <c r="B60" s="85"/>
    </row>
    <row r="61" spans="1:5" s="13" customFormat="1" x14ac:dyDescent="0.35">
      <c r="A61" s="20" t="s">
        <v>2155</v>
      </c>
      <c r="B61" s="49"/>
      <c r="C61"/>
    </row>
    <row r="62" spans="1:5" x14ac:dyDescent="0.35">
      <c r="A62" s="79" t="s">
        <v>289</v>
      </c>
      <c r="B62" s="79" t="s">
        <v>2165</v>
      </c>
      <c r="C62" s="79"/>
      <c r="D62" s="89"/>
      <c r="E62" s="89"/>
    </row>
    <row r="63" spans="1:5" x14ac:dyDescent="0.35">
      <c r="A63" s="16" t="s">
        <v>140</v>
      </c>
      <c r="B63" s="15">
        <v>3</v>
      </c>
      <c r="C63" s="86">
        <f>GETPIVOTDATA("RUP_EHA",$A$62,"Capacite_stockage_EHA","Je ne sais pas, je ne souhaite pas répondre")/GETPIVOTDATA("RUP_EHA",$A$62)</f>
        <v>4.2253521126760563E-2</v>
      </c>
      <c r="D63" s="89"/>
      <c r="E63" s="89"/>
    </row>
    <row r="64" spans="1:5" x14ac:dyDescent="0.35">
      <c r="A64" s="16" t="s">
        <v>117</v>
      </c>
      <c r="B64" s="15">
        <v>51</v>
      </c>
      <c r="C64" s="86">
        <f>GETPIVOTDATA("RUP_EHA",$A$62,"Capacite_stockage_EHA","Non")/GETPIVOTDATA("RUP_EHA",$A$62)</f>
        <v>0.71830985915492962</v>
      </c>
      <c r="D64" s="89"/>
      <c r="E64" s="89"/>
    </row>
    <row r="65" spans="1:5" x14ac:dyDescent="0.35">
      <c r="A65" s="16" t="s">
        <v>112</v>
      </c>
      <c r="B65" s="15">
        <v>17</v>
      </c>
      <c r="C65" s="86">
        <f>GETPIVOTDATA("RUP_EHA",$A$62,"Capacite_stockage_EHA","Oui")/GETPIVOTDATA("RUP_EHA",$A$62)</f>
        <v>0.23943661971830985</v>
      </c>
      <c r="D65" s="89"/>
      <c r="E65" s="89"/>
    </row>
    <row r="66" spans="1:5" x14ac:dyDescent="0.35">
      <c r="A66" s="87" t="s">
        <v>3227</v>
      </c>
      <c r="B66" s="58">
        <v>71</v>
      </c>
      <c r="C66" s="88"/>
      <c r="D66" s="89"/>
      <c r="E66" s="89"/>
    </row>
    <row r="69" spans="1:5" x14ac:dyDescent="0.35">
      <c r="A69" s="20" t="s">
        <v>3369</v>
      </c>
    </row>
    <row r="71" spans="1:5" x14ac:dyDescent="0.35">
      <c r="A71" s="99" t="s">
        <v>3359</v>
      </c>
    </row>
    <row r="72" spans="1:5" x14ac:dyDescent="0.35">
      <c r="A72" s="62" t="s">
        <v>3226</v>
      </c>
      <c r="B72" s="62" t="s">
        <v>3341</v>
      </c>
      <c r="C72" s="79" t="s">
        <v>3343</v>
      </c>
      <c r="D72" s="13"/>
    </row>
    <row r="73" spans="1:5" x14ac:dyDescent="0.35">
      <c r="A73" s="16" t="s">
        <v>117</v>
      </c>
      <c r="B73" s="15">
        <v>20</v>
      </c>
      <c r="C73" s="80">
        <v>0.51282051282051277</v>
      </c>
      <c r="D73" s="13"/>
    </row>
    <row r="74" spans="1:5" x14ac:dyDescent="0.35">
      <c r="A74" s="16" t="s">
        <v>112</v>
      </c>
      <c r="B74" s="15">
        <v>19</v>
      </c>
      <c r="C74" s="80">
        <v>0.48717948717948717</v>
      </c>
      <c r="D74" s="13"/>
    </row>
    <row r="75" spans="1:5" x14ac:dyDescent="0.35">
      <c r="A75" s="62" t="s">
        <v>3227</v>
      </c>
      <c r="B75" s="62">
        <v>39</v>
      </c>
      <c r="C75" s="62">
        <v>1</v>
      </c>
      <c r="D75" s="13"/>
    </row>
    <row r="76" spans="1:5" x14ac:dyDescent="0.35">
      <c r="A76" s="13"/>
      <c r="B76" s="13"/>
      <c r="C76" s="13"/>
      <c r="D76" s="13"/>
    </row>
    <row r="77" spans="1:5" x14ac:dyDescent="0.35">
      <c r="A77" s="99" t="s">
        <v>3360</v>
      </c>
    </row>
    <row r="78" spans="1:5" ht="11.5" customHeight="1" x14ac:dyDescent="0.35"/>
    <row r="79" spans="1:5" hidden="1" x14ac:dyDescent="0.35">
      <c r="B79" s="101" t="s">
        <v>289</v>
      </c>
    </row>
    <row r="80" spans="1:5" x14ac:dyDescent="0.35">
      <c r="A80" s="62" t="s">
        <v>3361</v>
      </c>
      <c r="B80" s="62" t="s">
        <v>112</v>
      </c>
      <c r="C80" s="62" t="s">
        <v>3227</v>
      </c>
      <c r="D80" s="104"/>
    </row>
    <row r="81" spans="1:4" x14ac:dyDescent="0.35">
      <c r="A81" s="16" t="s">
        <v>3362</v>
      </c>
      <c r="B81" s="15">
        <v>1</v>
      </c>
      <c r="C81" s="15">
        <v>1</v>
      </c>
      <c r="D81" s="55">
        <f>GETPIVOTDATA("Problèmes liés à l'insécurité",$A$79,"RUP eau","Oui")/19</f>
        <v>5.2631578947368418E-2</v>
      </c>
    </row>
    <row r="82" spans="1:4" x14ac:dyDescent="0.35">
      <c r="A82" s="16" t="s">
        <v>2521</v>
      </c>
      <c r="B82" s="15">
        <v>4</v>
      </c>
      <c r="C82" s="15">
        <v>4</v>
      </c>
      <c r="D82" s="55">
        <f>GETPIVOTDATA("Problèmes de transport",$A$79,"RUP eau","Oui")/19</f>
        <v>0.21052631578947367</v>
      </c>
    </row>
    <row r="83" spans="1:4" x14ac:dyDescent="0.35">
      <c r="A83" s="16" t="s">
        <v>3363</v>
      </c>
      <c r="B83" s="15">
        <v>1</v>
      </c>
      <c r="C83" s="15">
        <v>1</v>
      </c>
      <c r="D83" s="55">
        <f>GETPIVOTDATA("Catastrophe naturelle",$A$79,"RUP eau","Oui")/19</f>
        <v>5.2631578947368418E-2</v>
      </c>
    </row>
    <row r="84" spans="1:4" x14ac:dyDescent="0.35">
      <c r="A84" s="16" t="s">
        <v>3364</v>
      </c>
      <c r="B84" s="15">
        <v>5</v>
      </c>
      <c r="C84" s="15">
        <v>5</v>
      </c>
      <c r="D84" s="55">
        <f>GETPIVOTDATA("Sécheresse",$A$79,"RUP eau","Oui")/19</f>
        <v>0.26315789473684209</v>
      </c>
    </row>
    <row r="85" spans="1:4" x14ac:dyDescent="0.35">
      <c r="A85" s="16" t="s">
        <v>3365</v>
      </c>
      <c r="B85" s="15">
        <v>5</v>
      </c>
      <c r="C85" s="15">
        <v>5</v>
      </c>
      <c r="D85" s="55">
        <f>GETPIVOTDATA("Problèmes d'infrastructures",$A$79,"RUP eau","Oui")/19</f>
        <v>0.26315789473684209</v>
      </c>
    </row>
    <row r="86" spans="1:4" x14ac:dyDescent="0.35">
      <c r="A86" s="16" t="s">
        <v>3366</v>
      </c>
      <c r="B86" s="15">
        <v>7</v>
      </c>
      <c r="C86" s="15">
        <v>7</v>
      </c>
      <c r="D86" s="55">
        <f>GETPIVOTDATA("Problèmes technique sur le réseau",$A$79,"RUP eau","Oui")/19</f>
        <v>0.36842105263157893</v>
      </c>
    </row>
    <row r="87" spans="1:4" x14ac:dyDescent="0.35">
      <c r="A87" s="16" t="s">
        <v>3367</v>
      </c>
      <c r="B87" s="15">
        <v>1</v>
      </c>
      <c r="C87" s="15">
        <v>1</v>
      </c>
      <c r="D87" s="55">
        <f>GETPIVOTDATA("Difficultés politiques",$A$79,"RUP eau","Oui")/19</f>
        <v>5.2631578947368418E-2</v>
      </c>
    </row>
    <row r="88" spans="1:4" x14ac:dyDescent="0.35">
      <c r="A88" s="16" t="s">
        <v>3332</v>
      </c>
      <c r="B88" s="15">
        <v>1</v>
      </c>
      <c r="C88" s="15">
        <v>1</v>
      </c>
      <c r="D88" s="55">
        <f>GETPIVOTDATA("Autre *",$A$79,"RUP eau","Oui")/19</f>
        <v>5.2631578947368418E-2</v>
      </c>
    </row>
    <row r="89" spans="1:4" x14ac:dyDescent="0.35">
      <c r="D89" s="55"/>
    </row>
    <row r="90" spans="1:4" x14ac:dyDescent="0.35">
      <c r="A90" s="16" t="s">
        <v>3368</v>
      </c>
      <c r="B90" s="15">
        <v>1</v>
      </c>
      <c r="D90" s="55">
        <f>GETPIVOTDATA("Autre *",$A$79,"RUP eau","Oui")/19</f>
        <v>5.2631578947368418E-2</v>
      </c>
    </row>
    <row r="91" spans="1:4" x14ac:dyDescent="0.35">
      <c r="D91" s="46"/>
    </row>
  </sheetData>
  <sortState ref="C41:C42">
    <sortCondition descending="1" ref="C41"/>
  </sortState>
  <conditionalFormatting sqref="C38:C39">
    <cfRule type="dataBar" priority="20">
      <dataBar>
        <cfvo type="min"/>
        <cfvo type="max"/>
        <color rgb="FFEE5859"/>
      </dataBar>
      <extLst>
        <ext xmlns:x14="http://schemas.microsoft.com/office/spreadsheetml/2009/9/main" uri="{B025F937-C7B1-47D3-B67F-A62EFF666E3E}">
          <x14:id>{0273AD62-73DE-4992-B68E-24C4F4542C80}</x14:id>
        </ext>
      </extLst>
    </cfRule>
  </conditionalFormatting>
  <conditionalFormatting sqref="E28:E29 E33:E34">
    <cfRule type="dataBar" priority="19">
      <dataBar>
        <cfvo type="min"/>
        <cfvo type="max"/>
        <color rgb="FFEE5859"/>
      </dataBar>
      <extLst>
        <ext xmlns:x14="http://schemas.microsoft.com/office/spreadsheetml/2009/9/main" uri="{B025F937-C7B1-47D3-B67F-A62EFF666E3E}">
          <x14:id>{E5526161-352C-4C9E-928F-9CF0466A2A19}</x14:id>
        </ext>
      </extLst>
    </cfRule>
  </conditionalFormatting>
  <conditionalFormatting sqref="E30:E32">
    <cfRule type="dataBar" priority="18">
      <dataBar>
        <cfvo type="min"/>
        <cfvo type="max"/>
        <color rgb="FFEE5859"/>
      </dataBar>
      <extLst>
        <ext xmlns:x14="http://schemas.microsoft.com/office/spreadsheetml/2009/9/main" uri="{B025F937-C7B1-47D3-B67F-A62EFF666E3E}">
          <x14:id>{A0B54234-0CD1-4381-B0CD-72FBF9823DC7}</x14:id>
        </ext>
      </extLst>
    </cfRule>
  </conditionalFormatting>
  <conditionalFormatting sqref="C3:C5">
    <cfRule type="dataBar" priority="14">
      <dataBar>
        <cfvo type="min"/>
        <cfvo type="max"/>
        <color rgb="FFFF555A"/>
      </dataBar>
      <extLst>
        <ext xmlns:x14="http://schemas.microsoft.com/office/spreadsheetml/2009/9/main" uri="{B025F937-C7B1-47D3-B67F-A62EFF666E3E}">
          <x14:id>{4ED10361-5924-4779-9A0C-08E0B9903C3E}</x14:id>
        </ext>
      </extLst>
    </cfRule>
  </conditionalFormatting>
  <conditionalFormatting sqref="C10:C19">
    <cfRule type="dataBar" priority="41">
      <dataBar>
        <cfvo type="min"/>
        <cfvo type="max"/>
        <color rgb="FFEE5859"/>
      </dataBar>
      <extLst>
        <ext xmlns:x14="http://schemas.microsoft.com/office/spreadsheetml/2009/9/main" uri="{B025F937-C7B1-47D3-B67F-A62EFF666E3E}">
          <x14:id>{7F4C199D-A467-4600-8F98-7F7CA5EA3F7A}</x14:id>
        </ext>
      </extLst>
    </cfRule>
  </conditionalFormatting>
  <conditionalFormatting sqref="C44:C45">
    <cfRule type="dataBar" priority="13">
      <dataBar>
        <cfvo type="min"/>
        <cfvo type="max"/>
        <color rgb="FFEE5859"/>
      </dataBar>
      <extLst>
        <ext xmlns:x14="http://schemas.microsoft.com/office/spreadsheetml/2009/9/main" uri="{B025F937-C7B1-47D3-B67F-A62EFF666E3E}">
          <x14:id>{E264F232-2A36-4F0E-8ADA-CF187542E198}</x14:id>
        </ext>
      </extLst>
    </cfRule>
  </conditionalFormatting>
  <conditionalFormatting sqref="C50:C51">
    <cfRule type="dataBar" priority="12">
      <dataBar>
        <cfvo type="min"/>
        <cfvo type="max"/>
        <color rgb="FFEE5859"/>
      </dataBar>
      <extLst>
        <ext xmlns:x14="http://schemas.microsoft.com/office/spreadsheetml/2009/9/main" uri="{B025F937-C7B1-47D3-B67F-A62EFF666E3E}">
          <x14:id>{04C71AAD-5817-46C9-8AD1-9946AEEDE33B}</x14:id>
        </ext>
      </extLst>
    </cfRule>
  </conditionalFormatting>
  <conditionalFormatting sqref="C63:C65">
    <cfRule type="dataBar" priority="8">
      <dataBar>
        <cfvo type="min"/>
        <cfvo type="max"/>
        <color rgb="FFFF555A"/>
      </dataBar>
      <extLst>
        <ext xmlns:x14="http://schemas.microsoft.com/office/spreadsheetml/2009/9/main" uri="{B025F937-C7B1-47D3-B67F-A62EFF666E3E}">
          <x14:id>{0BDC3955-90BB-4C47-80D2-E75DCED1509C}</x14:id>
        </ext>
      </extLst>
    </cfRule>
  </conditionalFormatting>
  <conditionalFormatting sqref="C56:C58">
    <cfRule type="dataBar" priority="7">
      <dataBar>
        <cfvo type="min"/>
        <cfvo type="max"/>
        <color rgb="FFFF555A"/>
      </dataBar>
      <extLst>
        <ext xmlns:x14="http://schemas.microsoft.com/office/spreadsheetml/2009/9/main" uri="{B025F937-C7B1-47D3-B67F-A62EFF666E3E}">
          <x14:id>{1E3C5134-B01E-4CFF-919B-33717D40ECB2}</x14:id>
        </ext>
      </extLst>
    </cfRule>
  </conditionalFormatting>
  <conditionalFormatting sqref="C21:C25">
    <cfRule type="dataBar" priority="6">
      <dataBar>
        <cfvo type="min"/>
        <cfvo type="max"/>
        <color rgb="FFEE5859"/>
      </dataBar>
      <extLst>
        <ext xmlns:x14="http://schemas.microsoft.com/office/spreadsheetml/2009/9/main" uri="{B025F937-C7B1-47D3-B67F-A62EFF666E3E}">
          <x14:id>{AA47BC19-51F4-407A-9CAF-B8D550495B8D}</x14:id>
        </ext>
      </extLst>
    </cfRule>
  </conditionalFormatting>
  <conditionalFormatting pivot="1" sqref="C73:C74">
    <cfRule type="dataBar" priority="5">
      <dataBar>
        <cfvo type="min"/>
        <cfvo type="max"/>
        <color rgb="FFFF555A"/>
      </dataBar>
      <extLst>
        <ext xmlns:x14="http://schemas.microsoft.com/office/spreadsheetml/2009/9/main" uri="{B025F937-C7B1-47D3-B67F-A62EFF666E3E}">
          <x14:id>{5133F829-E4A2-46F8-923A-43723C56D6EF}</x14:id>
        </ext>
      </extLst>
    </cfRule>
  </conditionalFormatting>
  <conditionalFormatting sqref="D91">
    <cfRule type="dataBar" priority="4">
      <dataBar>
        <cfvo type="min"/>
        <cfvo type="max"/>
        <color rgb="FFFF555A"/>
      </dataBar>
      <extLst>
        <ext xmlns:x14="http://schemas.microsoft.com/office/spreadsheetml/2009/9/main" uri="{B025F937-C7B1-47D3-B67F-A62EFF666E3E}">
          <x14:id>{34EDA5E9-7CAD-44CE-898C-328F81903575}</x14:id>
        </ext>
      </extLst>
    </cfRule>
  </conditionalFormatting>
  <conditionalFormatting sqref="D81:D90">
    <cfRule type="dataBar" priority="3">
      <dataBar>
        <cfvo type="min"/>
        <cfvo type="max"/>
        <color rgb="FFEE5859"/>
      </dataBar>
      <extLst>
        <ext xmlns:x14="http://schemas.microsoft.com/office/spreadsheetml/2009/9/main" uri="{B025F937-C7B1-47D3-B67F-A62EFF666E3E}">
          <x14:id>{D860E4E2-64B1-4180-8AFE-9CA614CF26DF}</x14:id>
        </ext>
      </extLst>
    </cfRule>
  </conditionalFormatting>
  <conditionalFormatting sqref="D28:D29 D33:D34">
    <cfRule type="dataBar" priority="2">
      <dataBar>
        <cfvo type="min"/>
        <cfvo type="max"/>
        <color rgb="FFEE5859"/>
      </dataBar>
      <extLst>
        <ext xmlns:x14="http://schemas.microsoft.com/office/spreadsheetml/2009/9/main" uri="{B025F937-C7B1-47D3-B67F-A62EFF666E3E}">
          <x14:id>{F81F7095-B6AA-4A84-B2FE-E81FFA32F002}</x14:id>
        </ext>
      </extLst>
    </cfRule>
  </conditionalFormatting>
  <conditionalFormatting sqref="D30:D32">
    <cfRule type="dataBar" priority="1">
      <dataBar>
        <cfvo type="min"/>
        <cfvo type="max"/>
        <color rgb="FFEE5859"/>
      </dataBar>
      <extLst>
        <ext xmlns:x14="http://schemas.microsoft.com/office/spreadsheetml/2009/9/main" uri="{B025F937-C7B1-47D3-B67F-A62EFF666E3E}">
          <x14:id>{AFA53D3D-88D6-46AE-AF4F-3EC864E71DC3}</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273AD62-73DE-4992-B68E-24C4F4542C80}">
            <x14:dataBar minLength="0" maxLength="100">
              <x14:cfvo type="autoMin"/>
              <x14:cfvo type="autoMax"/>
              <x14:negativeFillColor rgb="FFFF0000"/>
              <x14:axisColor rgb="FF000000"/>
            </x14:dataBar>
          </x14:cfRule>
          <xm:sqref>C38:C39</xm:sqref>
        </x14:conditionalFormatting>
        <x14:conditionalFormatting xmlns:xm="http://schemas.microsoft.com/office/excel/2006/main">
          <x14:cfRule type="dataBar" id="{E5526161-352C-4C9E-928F-9CF0466A2A19}">
            <x14:dataBar minLength="0" maxLength="100">
              <x14:cfvo type="autoMin"/>
              <x14:cfvo type="autoMax"/>
              <x14:negativeFillColor rgb="FFFF0000"/>
              <x14:axisColor rgb="FF000000"/>
            </x14:dataBar>
          </x14:cfRule>
          <xm:sqref>E28:E29 E33:E34</xm:sqref>
        </x14:conditionalFormatting>
        <x14:conditionalFormatting xmlns:xm="http://schemas.microsoft.com/office/excel/2006/main">
          <x14:cfRule type="dataBar" id="{A0B54234-0CD1-4381-B0CD-72FBF9823DC7}">
            <x14:dataBar minLength="0" maxLength="100">
              <x14:cfvo type="autoMin"/>
              <x14:cfvo type="autoMax"/>
              <x14:negativeFillColor rgb="FFFF0000"/>
              <x14:axisColor rgb="FF000000"/>
            </x14:dataBar>
          </x14:cfRule>
          <xm:sqref>E30:E32</xm:sqref>
        </x14:conditionalFormatting>
        <x14:conditionalFormatting xmlns:xm="http://schemas.microsoft.com/office/excel/2006/main">
          <x14:cfRule type="dataBar" id="{4ED10361-5924-4779-9A0C-08E0B9903C3E}">
            <x14:dataBar minLength="0" maxLength="100" border="1" negativeBarBorderColorSameAsPositive="0">
              <x14:cfvo type="autoMin"/>
              <x14:cfvo type="autoMax"/>
              <x14:borderColor rgb="FFFF555A"/>
              <x14:negativeFillColor rgb="FFFF0000"/>
              <x14:negativeBorderColor rgb="FFFF0000"/>
              <x14:axisColor rgb="FF000000"/>
            </x14:dataBar>
          </x14:cfRule>
          <xm:sqref>C3:C5</xm:sqref>
        </x14:conditionalFormatting>
        <x14:conditionalFormatting xmlns:xm="http://schemas.microsoft.com/office/excel/2006/main">
          <x14:cfRule type="dataBar" id="{7F4C199D-A467-4600-8F98-7F7CA5EA3F7A}">
            <x14:dataBar minLength="0" maxLength="100">
              <x14:cfvo type="autoMin"/>
              <x14:cfvo type="autoMax"/>
              <x14:negativeFillColor rgb="FFFF0000"/>
              <x14:axisColor rgb="FF000000"/>
            </x14:dataBar>
          </x14:cfRule>
          <xm:sqref>C10:C19</xm:sqref>
        </x14:conditionalFormatting>
        <x14:conditionalFormatting xmlns:xm="http://schemas.microsoft.com/office/excel/2006/main">
          <x14:cfRule type="dataBar" id="{E264F232-2A36-4F0E-8ADA-CF187542E198}">
            <x14:dataBar minLength="0" maxLength="100">
              <x14:cfvo type="autoMin"/>
              <x14:cfvo type="autoMax"/>
              <x14:negativeFillColor rgb="FFFF0000"/>
              <x14:axisColor rgb="FF000000"/>
            </x14:dataBar>
          </x14:cfRule>
          <xm:sqref>C44:C45</xm:sqref>
        </x14:conditionalFormatting>
        <x14:conditionalFormatting xmlns:xm="http://schemas.microsoft.com/office/excel/2006/main">
          <x14:cfRule type="dataBar" id="{04C71AAD-5817-46C9-8AD1-9946AEEDE33B}">
            <x14:dataBar minLength="0" maxLength="100">
              <x14:cfvo type="autoMin"/>
              <x14:cfvo type="autoMax"/>
              <x14:negativeFillColor rgb="FFFF0000"/>
              <x14:axisColor rgb="FF000000"/>
            </x14:dataBar>
          </x14:cfRule>
          <xm:sqref>C50:C51</xm:sqref>
        </x14:conditionalFormatting>
        <x14:conditionalFormatting xmlns:xm="http://schemas.microsoft.com/office/excel/2006/main">
          <x14:cfRule type="dataBar" id="{0BDC3955-90BB-4C47-80D2-E75DCED1509C}">
            <x14:dataBar minLength="0" maxLength="100" border="1" negativeBarBorderColorSameAsPositive="0">
              <x14:cfvo type="autoMin"/>
              <x14:cfvo type="autoMax"/>
              <x14:borderColor rgb="FFFF555A"/>
              <x14:negativeFillColor rgb="FFFF0000"/>
              <x14:negativeBorderColor rgb="FFFF0000"/>
              <x14:axisColor rgb="FF000000"/>
            </x14:dataBar>
          </x14:cfRule>
          <xm:sqref>C63:C65</xm:sqref>
        </x14:conditionalFormatting>
        <x14:conditionalFormatting xmlns:xm="http://schemas.microsoft.com/office/excel/2006/main">
          <x14:cfRule type="dataBar" id="{1E3C5134-B01E-4CFF-919B-33717D40ECB2}">
            <x14:dataBar minLength="0" maxLength="100" border="1" negativeBarBorderColorSameAsPositive="0">
              <x14:cfvo type="autoMin"/>
              <x14:cfvo type="autoMax"/>
              <x14:borderColor rgb="FFFF555A"/>
              <x14:negativeFillColor rgb="FFFF0000"/>
              <x14:negativeBorderColor rgb="FFFF0000"/>
              <x14:axisColor rgb="FF000000"/>
            </x14:dataBar>
          </x14:cfRule>
          <xm:sqref>C56:C58</xm:sqref>
        </x14:conditionalFormatting>
        <x14:conditionalFormatting xmlns:xm="http://schemas.microsoft.com/office/excel/2006/main">
          <x14:cfRule type="dataBar" id="{AA47BC19-51F4-407A-9CAF-B8D550495B8D}">
            <x14:dataBar minLength="0" maxLength="100">
              <x14:cfvo type="autoMin"/>
              <x14:cfvo type="autoMax"/>
              <x14:negativeFillColor rgb="FFFF0000"/>
              <x14:axisColor rgb="FF000000"/>
            </x14:dataBar>
          </x14:cfRule>
          <xm:sqref>C21:C25</xm:sqref>
        </x14:conditionalFormatting>
        <x14:conditionalFormatting xmlns:xm="http://schemas.microsoft.com/office/excel/2006/main" pivot="1">
          <x14:cfRule type="dataBar" id="{5133F829-E4A2-46F8-923A-43723C56D6EF}">
            <x14:dataBar minLength="0" maxLength="100" border="1" negativeBarBorderColorSameAsPositive="0">
              <x14:cfvo type="autoMin"/>
              <x14:cfvo type="autoMax"/>
              <x14:borderColor rgb="FFFF555A"/>
              <x14:negativeFillColor rgb="FFFF0000"/>
              <x14:negativeBorderColor rgb="FFFF0000"/>
              <x14:axisColor rgb="FF000000"/>
            </x14:dataBar>
          </x14:cfRule>
          <xm:sqref>C73:C74</xm:sqref>
        </x14:conditionalFormatting>
        <x14:conditionalFormatting xmlns:xm="http://schemas.microsoft.com/office/excel/2006/main">
          <x14:cfRule type="dataBar" id="{34EDA5E9-7CAD-44CE-898C-328F81903575}">
            <x14:dataBar minLength="0" maxLength="100" border="1" negativeBarBorderColorSameAsPositive="0">
              <x14:cfvo type="autoMin"/>
              <x14:cfvo type="autoMax"/>
              <x14:borderColor rgb="FFFF555A"/>
              <x14:negativeFillColor rgb="FFFF0000"/>
              <x14:negativeBorderColor rgb="FFFF0000"/>
              <x14:axisColor rgb="FF000000"/>
            </x14:dataBar>
          </x14:cfRule>
          <xm:sqref>D91</xm:sqref>
        </x14:conditionalFormatting>
        <x14:conditionalFormatting xmlns:xm="http://schemas.microsoft.com/office/excel/2006/main">
          <x14:cfRule type="dataBar" id="{D860E4E2-64B1-4180-8AFE-9CA614CF26DF}">
            <x14:dataBar minLength="0" maxLength="100">
              <x14:cfvo type="autoMin"/>
              <x14:cfvo type="autoMax"/>
              <x14:negativeFillColor rgb="FFFF0000"/>
              <x14:axisColor rgb="FF000000"/>
            </x14:dataBar>
          </x14:cfRule>
          <xm:sqref>D81:D90</xm:sqref>
        </x14:conditionalFormatting>
        <x14:conditionalFormatting xmlns:xm="http://schemas.microsoft.com/office/excel/2006/main">
          <x14:cfRule type="dataBar" id="{F81F7095-B6AA-4A84-B2FE-E81FFA32F002}">
            <x14:dataBar minLength="0" maxLength="100">
              <x14:cfvo type="autoMin"/>
              <x14:cfvo type="autoMax"/>
              <x14:negativeFillColor rgb="FFFF0000"/>
              <x14:axisColor rgb="FF000000"/>
            </x14:dataBar>
          </x14:cfRule>
          <xm:sqref>D28:D29 D33:D34</xm:sqref>
        </x14:conditionalFormatting>
        <x14:conditionalFormatting xmlns:xm="http://schemas.microsoft.com/office/excel/2006/main">
          <x14:cfRule type="dataBar" id="{AFA53D3D-88D6-46AE-AF4F-3EC864E71DC3}">
            <x14:dataBar minLength="0" maxLength="100">
              <x14:cfvo type="autoMin"/>
              <x14:cfvo type="autoMax"/>
              <x14:negativeFillColor rgb="FFFF0000"/>
              <x14:axisColor rgb="FF000000"/>
            </x14:dataBar>
          </x14:cfRule>
          <xm:sqref>D30:D32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92" workbookViewId="0">
      <selection activeCell="A2" sqref="A2"/>
    </sheetView>
  </sheetViews>
  <sheetFormatPr defaultColWidth="10.83203125" defaultRowHeight="15.5" x14ac:dyDescent="0.35"/>
  <cols>
    <col min="1" max="1" width="29.33203125" style="13" customWidth="1"/>
    <col min="2" max="2" width="19.83203125" style="13" customWidth="1"/>
    <col min="3" max="3" width="21.5" style="13" customWidth="1"/>
    <col min="4" max="4" width="25.6640625" style="13" customWidth="1"/>
    <col min="5" max="5" width="12.5" style="13" customWidth="1"/>
    <col min="6" max="8" width="10.83203125" style="13"/>
    <col min="9" max="9" width="11.5" style="13" bestFit="1" customWidth="1"/>
    <col min="10" max="16384" width="10.83203125" style="13"/>
  </cols>
  <sheetData>
    <row r="1" spans="1:5" x14ac:dyDescent="0.35">
      <c r="A1" s="20" t="s">
        <v>2116</v>
      </c>
    </row>
    <row r="2" spans="1:5" x14ac:dyDescent="0.35">
      <c r="A2" s="18" t="s">
        <v>2117</v>
      </c>
      <c r="B2" s="18" t="s">
        <v>2068</v>
      </c>
      <c r="C2" s="18" t="s">
        <v>2100</v>
      </c>
      <c r="D2" s="18" t="s">
        <v>2158</v>
      </c>
      <c r="E2" s="18" t="s">
        <v>2104</v>
      </c>
    </row>
    <row r="3" spans="1:5" x14ac:dyDescent="0.35">
      <c r="A3" s="13" t="s">
        <v>114</v>
      </c>
      <c r="B3" s="13" t="s">
        <v>2072</v>
      </c>
      <c r="C3" s="22" t="s">
        <v>2102</v>
      </c>
      <c r="D3" s="22">
        <v>30</v>
      </c>
      <c r="E3" s="13" t="s">
        <v>149</v>
      </c>
    </row>
    <row r="4" spans="1:5" x14ac:dyDescent="0.35">
      <c r="A4" s="13" t="s">
        <v>114</v>
      </c>
      <c r="B4" s="13" t="s">
        <v>131</v>
      </c>
      <c r="C4" s="22" t="s">
        <v>2102</v>
      </c>
      <c r="D4" s="22">
        <v>20</v>
      </c>
      <c r="E4" s="13" t="s">
        <v>149</v>
      </c>
    </row>
    <row r="5" spans="1:5" x14ac:dyDescent="0.35">
      <c r="A5" s="13" t="s">
        <v>114</v>
      </c>
      <c r="B5" s="13" t="s">
        <v>2083</v>
      </c>
      <c r="C5" s="22" t="s">
        <v>2102</v>
      </c>
      <c r="D5" s="22">
        <v>10</v>
      </c>
      <c r="E5" s="13" t="s">
        <v>149</v>
      </c>
    </row>
    <row r="6" spans="1:5" x14ac:dyDescent="0.35">
      <c r="A6" s="13" t="s">
        <v>114</v>
      </c>
      <c r="B6" s="13" t="s">
        <v>253</v>
      </c>
      <c r="C6" s="22" t="s">
        <v>2102</v>
      </c>
      <c r="D6" s="22">
        <v>3</v>
      </c>
      <c r="E6" s="13" t="s">
        <v>149</v>
      </c>
    </row>
    <row r="7" spans="1:5" x14ac:dyDescent="0.35">
      <c r="A7" s="13" t="s">
        <v>114</v>
      </c>
      <c r="B7" s="13" t="s">
        <v>139</v>
      </c>
      <c r="C7" s="22" t="s">
        <v>2102</v>
      </c>
      <c r="D7" s="22">
        <v>10</v>
      </c>
      <c r="E7" s="13" t="s">
        <v>149</v>
      </c>
    </row>
    <row r="8" spans="1:5" x14ac:dyDescent="0.35">
      <c r="A8" s="13" t="s">
        <v>114</v>
      </c>
      <c r="B8" s="13" t="s">
        <v>181</v>
      </c>
      <c r="C8" s="22" t="s">
        <v>2102</v>
      </c>
      <c r="D8" s="22">
        <v>10</v>
      </c>
      <c r="E8" s="13" t="s">
        <v>149</v>
      </c>
    </row>
    <row r="9" spans="1:5" x14ac:dyDescent="0.35">
      <c r="A9" s="13" t="s">
        <v>114</v>
      </c>
      <c r="B9" s="13" t="s">
        <v>2091</v>
      </c>
      <c r="C9" s="22" t="s">
        <v>2103</v>
      </c>
      <c r="D9" s="22">
        <v>1.5</v>
      </c>
      <c r="E9" s="13" t="s">
        <v>2092</v>
      </c>
    </row>
    <row r="10" spans="1:5" x14ac:dyDescent="0.35">
      <c r="A10" s="13" t="s">
        <v>2118</v>
      </c>
      <c r="B10" s="13" t="s">
        <v>2076</v>
      </c>
      <c r="C10" s="22" t="s">
        <v>2093</v>
      </c>
      <c r="D10" s="13">
        <v>17</v>
      </c>
      <c r="E10" s="13" t="s">
        <v>2107</v>
      </c>
    </row>
    <row r="11" spans="1:5" x14ac:dyDescent="0.35">
      <c r="A11" s="13" t="s">
        <v>2118</v>
      </c>
      <c r="B11" s="13" t="s">
        <v>711</v>
      </c>
      <c r="C11" s="22" t="s">
        <v>2096</v>
      </c>
      <c r="D11" s="13">
        <v>5</v>
      </c>
      <c r="E11" s="13" t="s">
        <v>2107</v>
      </c>
    </row>
    <row r="12" spans="1:5" x14ac:dyDescent="0.35">
      <c r="A12" s="13" t="s">
        <v>2118</v>
      </c>
      <c r="B12" s="13" t="s">
        <v>713</v>
      </c>
      <c r="C12" s="22" t="s">
        <v>2098</v>
      </c>
      <c r="D12" s="13">
        <v>5</v>
      </c>
      <c r="E12" s="13" t="s">
        <v>2107</v>
      </c>
    </row>
    <row r="13" spans="1:5" x14ac:dyDescent="0.35">
      <c r="A13" s="13" t="s">
        <v>2118</v>
      </c>
      <c r="B13" s="13" t="s">
        <v>2094</v>
      </c>
      <c r="C13" s="22" t="s">
        <v>2099</v>
      </c>
      <c r="D13" s="13">
        <v>1</v>
      </c>
      <c r="E13" s="13" t="s">
        <v>288</v>
      </c>
    </row>
    <row r="14" spans="1:5" x14ac:dyDescent="0.35">
      <c r="A14" s="13" t="s">
        <v>2118</v>
      </c>
      <c r="B14" s="13" t="s">
        <v>2080</v>
      </c>
      <c r="C14" s="22" t="s">
        <v>2093</v>
      </c>
      <c r="D14" s="13">
        <v>17</v>
      </c>
      <c r="E14" s="13" t="s">
        <v>2107</v>
      </c>
    </row>
    <row r="15" spans="1:5" x14ac:dyDescent="0.35">
      <c r="A15" s="13" t="s">
        <v>2118</v>
      </c>
      <c r="B15" s="13" t="s">
        <v>712</v>
      </c>
      <c r="C15" s="22" t="s">
        <v>2097</v>
      </c>
      <c r="D15" s="13">
        <v>1</v>
      </c>
      <c r="E15" s="13" t="s">
        <v>2107</v>
      </c>
    </row>
    <row r="16" spans="1:5" x14ac:dyDescent="0.35">
      <c r="A16" s="13" t="s">
        <v>2118</v>
      </c>
      <c r="B16" s="13" t="s">
        <v>2095</v>
      </c>
      <c r="C16" s="22" t="s">
        <v>2101</v>
      </c>
      <c r="D16" s="13">
        <v>6</v>
      </c>
      <c r="E16" s="13" t="s">
        <v>2105</v>
      </c>
    </row>
    <row r="17" spans="1:5" x14ac:dyDescent="0.35">
      <c r="A17" s="13" t="s">
        <v>2118</v>
      </c>
      <c r="B17" s="13" t="s">
        <v>2078</v>
      </c>
      <c r="C17" s="22" t="s">
        <v>2157</v>
      </c>
      <c r="D17" s="13">
        <v>150</v>
      </c>
      <c r="E17" s="13" t="s">
        <v>2106</v>
      </c>
    </row>
    <row r="18" spans="1:5" x14ac:dyDescent="0.35">
      <c r="A18" s="25" t="s">
        <v>2163</v>
      </c>
    </row>
    <row r="20" spans="1:5" x14ac:dyDescent="0.35">
      <c r="A20" s="20" t="s">
        <v>2159</v>
      </c>
    </row>
    <row r="21" spans="1:5" x14ac:dyDescent="0.35">
      <c r="A21" s="18" t="s">
        <v>2068</v>
      </c>
      <c r="B21" s="18" t="s">
        <v>2110</v>
      </c>
      <c r="C21" s="18" t="s">
        <v>2161</v>
      </c>
    </row>
    <row r="22" spans="1:5" x14ac:dyDescent="0.35">
      <c r="A22" s="13" t="s">
        <v>2108</v>
      </c>
      <c r="B22" s="13" t="s">
        <v>118</v>
      </c>
      <c r="C22" s="22" t="s">
        <v>2111</v>
      </c>
    </row>
    <row r="23" spans="1:5" x14ac:dyDescent="0.35">
      <c r="A23" s="13" t="s">
        <v>131</v>
      </c>
      <c r="B23" s="13" t="s">
        <v>118</v>
      </c>
      <c r="C23" s="22" t="s">
        <v>2112</v>
      </c>
    </row>
    <row r="24" spans="1:5" x14ac:dyDescent="0.35">
      <c r="A24" s="13" t="s">
        <v>2109</v>
      </c>
      <c r="B24" s="13" t="s">
        <v>118</v>
      </c>
      <c r="C24" s="22" t="s">
        <v>2113</v>
      </c>
    </row>
    <row r="25" spans="1:5" x14ac:dyDescent="0.35">
      <c r="A25" s="13" t="s">
        <v>253</v>
      </c>
      <c r="B25" s="13" t="s">
        <v>118</v>
      </c>
      <c r="C25" s="22" t="s">
        <v>2114</v>
      </c>
    </row>
    <row r="26" spans="1:5" x14ac:dyDescent="0.35">
      <c r="A26" s="13" t="s">
        <v>2160</v>
      </c>
      <c r="B26" s="13" t="s">
        <v>118</v>
      </c>
      <c r="C26" s="22" t="s">
        <v>2115</v>
      </c>
    </row>
    <row r="27" spans="1:5" x14ac:dyDescent="0.35">
      <c r="A27" s="24" t="s">
        <v>2162</v>
      </c>
    </row>
  </sheetData>
  <phoneticPr fontId="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5"/>
  <sheetViews>
    <sheetView zoomScale="60" workbookViewId="0">
      <selection activeCell="B22" sqref="B22"/>
    </sheetView>
  </sheetViews>
  <sheetFormatPr defaultColWidth="11.1640625" defaultRowHeight="15.5" x14ac:dyDescent="0.35"/>
  <cols>
    <col min="1" max="1" width="21" style="81" customWidth="1"/>
    <col min="2" max="2" width="28.4140625" style="81" customWidth="1"/>
    <col min="3" max="16" width="15.6640625" style="81" customWidth="1"/>
    <col min="17" max="256" width="11.1640625" style="13"/>
    <col min="257" max="257" width="21" style="13" customWidth="1"/>
    <col min="258" max="258" width="24.33203125" style="13" customWidth="1"/>
    <col min="259" max="259" width="21.6640625" style="13" customWidth="1"/>
    <col min="260" max="260" width="13.1640625" style="13" customWidth="1"/>
    <col min="261" max="261" width="16.33203125" style="13" customWidth="1"/>
    <col min="262" max="262" width="7.6640625" style="13" customWidth="1"/>
    <col min="263" max="263" width="47.5" style="13" customWidth="1"/>
    <col min="264" max="512" width="11.1640625" style="13"/>
    <col min="513" max="513" width="21" style="13" customWidth="1"/>
    <col min="514" max="514" width="24.33203125" style="13" customWidth="1"/>
    <col min="515" max="515" width="21.6640625" style="13" customWidth="1"/>
    <col min="516" max="516" width="13.1640625" style="13" customWidth="1"/>
    <col min="517" max="517" width="16.33203125" style="13" customWidth="1"/>
    <col min="518" max="518" width="7.6640625" style="13" customWidth="1"/>
    <col min="519" max="519" width="47.5" style="13" customWidth="1"/>
    <col min="520" max="768" width="11.1640625" style="13"/>
    <col min="769" max="769" width="21" style="13" customWidth="1"/>
    <col min="770" max="770" width="24.33203125" style="13" customWidth="1"/>
    <col min="771" max="771" width="21.6640625" style="13" customWidth="1"/>
    <col min="772" max="772" width="13.1640625" style="13" customWidth="1"/>
    <col min="773" max="773" width="16.33203125" style="13" customWidth="1"/>
    <col min="774" max="774" width="7.6640625" style="13" customWidth="1"/>
    <col min="775" max="775" width="47.5" style="13" customWidth="1"/>
    <col min="776" max="1024" width="11.1640625" style="13"/>
    <col min="1025" max="1025" width="21" style="13" customWidth="1"/>
    <col min="1026" max="1026" width="24.33203125" style="13" customWidth="1"/>
    <col min="1027" max="1027" width="21.6640625" style="13" customWidth="1"/>
    <col min="1028" max="1028" width="13.1640625" style="13" customWidth="1"/>
    <col min="1029" max="1029" width="16.33203125" style="13" customWidth="1"/>
    <col min="1030" max="1030" width="7.6640625" style="13" customWidth="1"/>
    <col min="1031" max="1031" width="47.5" style="13" customWidth="1"/>
    <col min="1032" max="1280" width="11.1640625" style="13"/>
    <col min="1281" max="1281" width="21" style="13" customWidth="1"/>
    <col min="1282" max="1282" width="24.33203125" style="13" customWidth="1"/>
    <col min="1283" max="1283" width="21.6640625" style="13" customWidth="1"/>
    <col min="1284" max="1284" width="13.1640625" style="13" customWidth="1"/>
    <col min="1285" max="1285" width="16.33203125" style="13" customWidth="1"/>
    <col min="1286" max="1286" width="7.6640625" style="13" customWidth="1"/>
    <col min="1287" max="1287" width="47.5" style="13" customWidth="1"/>
    <col min="1288" max="1536" width="11.1640625" style="13"/>
    <col min="1537" max="1537" width="21" style="13" customWidth="1"/>
    <col min="1538" max="1538" width="24.33203125" style="13" customWidth="1"/>
    <col min="1539" max="1539" width="21.6640625" style="13" customWidth="1"/>
    <col min="1540" max="1540" width="13.1640625" style="13" customWidth="1"/>
    <col min="1541" max="1541" width="16.33203125" style="13" customWidth="1"/>
    <col min="1542" max="1542" width="7.6640625" style="13" customWidth="1"/>
    <col min="1543" max="1543" width="47.5" style="13" customWidth="1"/>
    <col min="1544" max="1792" width="11.1640625" style="13"/>
    <col min="1793" max="1793" width="21" style="13" customWidth="1"/>
    <col min="1794" max="1794" width="24.33203125" style="13" customWidth="1"/>
    <col min="1795" max="1795" width="21.6640625" style="13" customWidth="1"/>
    <col min="1796" max="1796" width="13.1640625" style="13" customWidth="1"/>
    <col min="1797" max="1797" width="16.33203125" style="13" customWidth="1"/>
    <col min="1798" max="1798" width="7.6640625" style="13" customWidth="1"/>
    <col min="1799" max="1799" width="47.5" style="13" customWidth="1"/>
    <col min="1800" max="2048" width="11.1640625" style="13"/>
    <col min="2049" max="2049" width="21" style="13" customWidth="1"/>
    <col min="2050" max="2050" width="24.33203125" style="13" customWidth="1"/>
    <col min="2051" max="2051" width="21.6640625" style="13" customWidth="1"/>
    <col min="2052" max="2052" width="13.1640625" style="13" customWidth="1"/>
    <col min="2053" max="2053" width="16.33203125" style="13" customWidth="1"/>
    <col min="2054" max="2054" width="7.6640625" style="13" customWidth="1"/>
    <col min="2055" max="2055" width="47.5" style="13" customWidth="1"/>
    <col min="2056" max="2304" width="11.1640625" style="13"/>
    <col min="2305" max="2305" width="21" style="13" customWidth="1"/>
    <col min="2306" max="2306" width="24.33203125" style="13" customWidth="1"/>
    <col min="2307" max="2307" width="21.6640625" style="13" customWidth="1"/>
    <col min="2308" max="2308" width="13.1640625" style="13" customWidth="1"/>
    <col min="2309" max="2309" width="16.33203125" style="13" customWidth="1"/>
    <col min="2310" max="2310" width="7.6640625" style="13" customWidth="1"/>
    <col min="2311" max="2311" width="47.5" style="13" customWidth="1"/>
    <col min="2312" max="2560" width="11.1640625" style="13"/>
    <col min="2561" max="2561" width="21" style="13" customWidth="1"/>
    <col min="2562" max="2562" width="24.33203125" style="13" customWidth="1"/>
    <col min="2563" max="2563" width="21.6640625" style="13" customWidth="1"/>
    <col min="2564" max="2564" width="13.1640625" style="13" customWidth="1"/>
    <col min="2565" max="2565" width="16.33203125" style="13" customWidth="1"/>
    <col min="2566" max="2566" width="7.6640625" style="13" customWidth="1"/>
    <col min="2567" max="2567" width="47.5" style="13" customWidth="1"/>
    <col min="2568" max="2816" width="11.1640625" style="13"/>
    <col min="2817" max="2817" width="21" style="13" customWidth="1"/>
    <col min="2818" max="2818" width="24.33203125" style="13" customWidth="1"/>
    <col min="2819" max="2819" width="21.6640625" style="13" customWidth="1"/>
    <col min="2820" max="2820" width="13.1640625" style="13" customWidth="1"/>
    <col min="2821" max="2821" width="16.33203125" style="13" customWidth="1"/>
    <col min="2822" max="2822" width="7.6640625" style="13" customWidth="1"/>
    <col min="2823" max="2823" width="47.5" style="13" customWidth="1"/>
    <col min="2824" max="3072" width="11.1640625" style="13"/>
    <col min="3073" max="3073" width="21" style="13" customWidth="1"/>
    <col min="3074" max="3074" width="24.33203125" style="13" customWidth="1"/>
    <col min="3075" max="3075" width="21.6640625" style="13" customWidth="1"/>
    <col min="3076" max="3076" width="13.1640625" style="13" customWidth="1"/>
    <col min="3077" max="3077" width="16.33203125" style="13" customWidth="1"/>
    <col min="3078" max="3078" width="7.6640625" style="13" customWidth="1"/>
    <col min="3079" max="3079" width="47.5" style="13" customWidth="1"/>
    <col min="3080" max="3328" width="11.1640625" style="13"/>
    <col min="3329" max="3329" width="21" style="13" customWidth="1"/>
    <col min="3330" max="3330" width="24.33203125" style="13" customWidth="1"/>
    <col min="3331" max="3331" width="21.6640625" style="13" customWidth="1"/>
    <col min="3332" max="3332" width="13.1640625" style="13" customWidth="1"/>
    <col min="3333" max="3333" width="16.33203125" style="13" customWidth="1"/>
    <col min="3334" max="3334" width="7.6640625" style="13" customWidth="1"/>
    <col min="3335" max="3335" width="47.5" style="13" customWidth="1"/>
    <col min="3336" max="3584" width="11.1640625" style="13"/>
    <col min="3585" max="3585" width="21" style="13" customWidth="1"/>
    <col min="3586" max="3586" width="24.33203125" style="13" customWidth="1"/>
    <col min="3587" max="3587" width="21.6640625" style="13" customWidth="1"/>
    <col min="3588" max="3588" width="13.1640625" style="13" customWidth="1"/>
    <col min="3589" max="3589" width="16.33203125" style="13" customWidth="1"/>
    <col min="3590" max="3590" width="7.6640625" style="13" customWidth="1"/>
    <col min="3591" max="3591" width="47.5" style="13" customWidth="1"/>
    <col min="3592" max="3840" width="11.1640625" style="13"/>
    <col min="3841" max="3841" width="21" style="13" customWidth="1"/>
    <col min="3842" max="3842" width="24.33203125" style="13" customWidth="1"/>
    <col min="3843" max="3843" width="21.6640625" style="13" customWidth="1"/>
    <col min="3844" max="3844" width="13.1640625" style="13" customWidth="1"/>
    <col min="3845" max="3845" width="16.33203125" style="13" customWidth="1"/>
    <col min="3846" max="3846" width="7.6640625" style="13" customWidth="1"/>
    <col min="3847" max="3847" width="47.5" style="13" customWidth="1"/>
    <col min="3848" max="4096" width="11.1640625" style="13"/>
    <col min="4097" max="4097" width="21" style="13" customWidth="1"/>
    <col min="4098" max="4098" width="24.33203125" style="13" customWidth="1"/>
    <col min="4099" max="4099" width="21.6640625" style="13" customWidth="1"/>
    <col min="4100" max="4100" width="13.1640625" style="13" customWidth="1"/>
    <col min="4101" max="4101" width="16.33203125" style="13" customWidth="1"/>
    <col min="4102" max="4102" width="7.6640625" style="13" customWidth="1"/>
    <col min="4103" max="4103" width="47.5" style="13" customWidth="1"/>
    <col min="4104" max="4352" width="11.1640625" style="13"/>
    <col min="4353" max="4353" width="21" style="13" customWidth="1"/>
    <col min="4354" max="4354" width="24.33203125" style="13" customWidth="1"/>
    <col min="4355" max="4355" width="21.6640625" style="13" customWidth="1"/>
    <col min="4356" max="4356" width="13.1640625" style="13" customWidth="1"/>
    <col min="4357" max="4357" width="16.33203125" style="13" customWidth="1"/>
    <col min="4358" max="4358" width="7.6640625" style="13" customWidth="1"/>
    <col min="4359" max="4359" width="47.5" style="13" customWidth="1"/>
    <col min="4360" max="4608" width="11.1640625" style="13"/>
    <col min="4609" max="4609" width="21" style="13" customWidth="1"/>
    <col min="4610" max="4610" width="24.33203125" style="13" customWidth="1"/>
    <col min="4611" max="4611" width="21.6640625" style="13" customWidth="1"/>
    <col min="4612" max="4612" width="13.1640625" style="13" customWidth="1"/>
    <col min="4613" max="4613" width="16.33203125" style="13" customWidth="1"/>
    <col min="4614" max="4614" width="7.6640625" style="13" customWidth="1"/>
    <col min="4615" max="4615" width="47.5" style="13" customWidth="1"/>
    <col min="4616" max="4864" width="11.1640625" style="13"/>
    <col min="4865" max="4865" width="21" style="13" customWidth="1"/>
    <col min="4866" max="4866" width="24.33203125" style="13" customWidth="1"/>
    <col min="4867" max="4867" width="21.6640625" style="13" customWidth="1"/>
    <col min="4868" max="4868" width="13.1640625" style="13" customWidth="1"/>
    <col min="4869" max="4869" width="16.33203125" style="13" customWidth="1"/>
    <col min="4870" max="4870" width="7.6640625" style="13" customWidth="1"/>
    <col min="4871" max="4871" width="47.5" style="13" customWidth="1"/>
    <col min="4872" max="5120" width="11.1640625" style="13"/>
    <col min="5121" max="5121" width="21" style="13" customWidth="1"/>
    <col min="5122" max="5122" width="24.33203125" style="13" customWidth="1"/>
    <col min="5123" max="5123" width="21.6640625" style="13" customWidth="1"/>
    <col min="5124" max="5124" width="13.1640625" style="13" customWidth="1"/>
    <col min="5125" max="5125" width="16.33203125" style="13" customWidth="1"/>
    <col min="5126" max="5126" width="7.6640625" style="13" customWidth="1"/>
    <col min="5127" max="5127" width="47.5" style="13" customWidth="1"/>
    <col min="5128" max="5376" width="11.1640625" style="13"/>
    <col min="5377" max="5377" width="21" style="13" customWidth="1"/>
    <col min="5378" max="5378" width="24.33203125" style="13" customWidth="1"/>
    <col min="5379" max="5379" width="21.6640625" style="13" customWidth="1"/>
    <col min="5380" max="5380" width="13.1640625" style="13" customWidth="1"/>
    <col min="5381" max="5381" width="16.33203125" style="13" customWidth="1"/>
    <col min="5382" max="5382" width="7.6640625" style="13" customWidth="1"/>
    <col min="5383" max="5383" width="47.5" style="13" customWidth="1"/>
    <col min="5384" max="5632" width="11.1640625" style="13"/>
    <col min="5633" max="5633" width="21" style="13" customWidth="1"/>
    <col min="5634" max="5634" width="24.33203125" style="13" customWidth="1"/>
    <col min="5635" max="5635" width="21.6640625" style="13" customWidth="1"/>
    <col min="5636" max="5636" width="13.1640625" style="13" customWidth="1"/>
    <col min="5637" max="5637" width="16.33203125" style="13" customWidth="1"/>
    <col min="5638" max="5638" width="7.6640625" style="13" customWidth="1"/>
    <col min="5639" max="5639" width="47.5" style="13" customWidth="1"/>
    <col min="5640" max="5888" width="11.1640625" style="13"/>
    <col min="5889" max="5889" width="21" style="13" customWidth="1"/>
    <col min="5890" max="5890" width="24.33203125" style="13" customWidth="1"/>
    <col min="5891" max="5891" width="21.6640625" style="13" customWidth="1"/>
    <col min="5892" max="5892" width="13.1640625" style="13" customWidth="1"/>
    <col min="5893" max="5893" width="16.33203125" style="13" customWidth="1"/>
    <col min="5894" max="5894" width="7.6640625" style="13" customWidth="1"/>
    <col min="5895" max="5895" width="47.5" style="13" customWidth="1"/>
    <col min="5896" max="6144" width="11.1640625" style="13"/>
    <col min="6145" max="6145" width="21" style="13" customWidth="1"/>
    <col min="6146" max="6146" width="24.33203125" style="13" customWidth="1"/>
    <col min="6147" max="6147" width="21.6640625" style="13" customWidth="1"/>
    <col min="6148" max="6148" width="13.1640625" style="13" customWidth="1"/>
    <col min="6149" max="6149" width="16.33203125" style="13" customWidth="1"/>
    <col min="6150" max="6150" width="7.6640625" style="13" customWidth="1"/>
    <col min="6151" max="6151" width="47.5" style="13" customWidth="1"/>
    <col min="6152" max="6400" width="11.1640625" style="13"/>
    <col min="6401" max="6401" width="21" style="13" customWidth="1"/>
    <col min="6402" max="6402" width="24.33203125" style="13" customWidth="1"/>
    <col min="6403" max="6403" width="21.6640625" style="13" customWidth="1"/>
    <col min="6404" max="6404" width="13.1640625" style="13" customWidth="1"/>
    <col min="6405" max="6405" width="16.33203125" style="13" customWidth="1"/>
    <col min="6406" max="6406" width="7.6640625" style="13" customWidth="1"/>
    <col min="6407" max="6407" width="47.5" style="13" customWidth="1"/>
    <col min="6408" max="6656" width="11.1640625" style="13"/>
    <col min="6657" max="6657" width="21" style="13" customWidth="1"/>
    <col min="6658" max="6658" width="24.33203125" style="13" customWidth="1"/>
    <col min="6659" max="6659" width="21.6640625" style="13" customWidth="1"/>
    <col min="6660" max="6660" width="13.1640625" style="13" customWidth="1"/>
    <col min="6661" max="6661" width="16.33203125" style="13" customWidth="1"/>
    <col min="6662" max="6662" width="7.6640625" style="13" customWidth="1"/>
    <col min="6663" max="6663" width="47.5" style="13" customWidth="1"/>
    <col min="6664" max="6912" width="11.1640625" style="13"/>
    <col min="6913" max="6913" width="21" style="13" customWidth="1"/>
    <col min="6914" max="6914" width="24.33203125" style="13" customWidth="1"/>
    <col min="6915" max="6915" width="21.6640625" style="13" customWidth="1"/>
    <col min="6916" max="6916" width="13.1640625" style="13" customWidth="1"/>
    <col min="6917" max="6917" width="16.33203125" style="13" customWidth="1"/>
    <col min="6918" max="6918" width="7.6640625" style="13" customWidth="1"/>
    <col min="6919" max="6919" width="47.5" style="13" customWidth="1"/>
    <col min="6920" max="7168" width="11.1640625" style="13"/>
    <col min="7169" max="7169" width="21" style="13" customWidth="1"/>
    <col min="7170" max="7170" width="24.33203125" style="13" customWidth="1"/>
    <col min="7171" max="7171" width="21.6640625" style="13" customWidth="1"/>
    <col min="7172" max="7172" width="13.1640625" style="13" customWidth="1"/>
    <col min="7173" max="7173" width="16.33203125" style="13" customWidth="1"/>
    <col min="7174" max="7174" width="7.6640625" style="13" customWidth="1"/>
    <col min="7175" max="7175" width="47.5" style="13" customWidth="1"/>
    <col min="7176" max="7424" width="11.1640625" style="13"/>
    <col min="7425" max="7425" width="21" style="13" customWidth="1"/>
    <col min="7426" max="7426" width="24.33203125" style="13" customWidth="1"/>
    <col min="7427" max="7427" width="21.6640625" style="13" customWidth="1"/>
    <col min="7428" max="7428" width="13.1640625" style="13" customWidth="1"/>
    <col min="7429" max="7429" width="16.33203125" style="13" customWidth="1"/>
    <col min="7430" max="7430" width="7.6640625" style="13" customWidth="1"/>
    <col min="7431" max="7431" width="47.5" style="13" customWidth="1"/>
    <col min="7432" max="7680" width="11.1640625" style="13"/>
    <col min="7681" max="7681" width="21" style="13" customWidth="1"/>
    <col min="7682" max="7682" width="24.33203125" style="13" customWidth="1"/>
    <col min="7683" max="7683" width="21.6640625" style="13" customWidth="1"/>
    <col min="7684" max="7684" width="13.1640625" style="13" customWidth="1"/>
    <col min="7685" max="7685" width="16.33203125" style="13" customWidth="1"/>
    <col min="7686" max="7686" width="7.6640625" style="13" customWidth="1"/>
    <col min="7687" max="7687" width="47.5" style="13" customWidth="1"/>
    <col min="7688" max="7936" width="11.1640625" style="13"/>
    <col min="7937" max="7937" width="21" style="13" customWidth="1"/>
    <col min="7938" max="7938" width="24.33203125" style="13" customWidth="1"/>
    <col min="7939" max="7939" width="21.6640625" style="13" customWidth="1"/>
    <col min="7940" max="7940" width="13.1640625" style="13" customWidth="1"/>
    <col min="7941" max="7941" width="16.33203125" style="13" customWidth="1"/>
    <col min="7942" max="7942" width="7.6640625" style="13" customWidth="1"/>
    <col min="7943" max="7943" width="47.5" style="13" customWidth="1"/>
    <col min="7944" max="8192" width="11.1640625" style="13"/>
    <col min="8193" max="8193" width="21" style="13" customWidth="1"/>
    <col min="8194" max="8194" width="24.33203125" style="13" customWidth="1"/>
    <col min="8195" max="8195" width="21.6640625" style="13" customWidth="1"/>
    <col min="8196" max="8196" width="13.1640625" style="13" customWidth="1"/>
    <col min="8197" max="8197" width="16.33203125" style="13" customWidth="1"/>
    <col min="8198" max="8198" width="7.6640625" style="13" customWidth="1"/>
    <col min="8199" max="8199" width="47.5" style="13" customWidth="1"/>
    <col min="8200" max="8448" width="11.1640625" style="13"/>
    <col min="8449" max="8449" width="21" style="13" customWidth="1"/>
    <col min="8450" max="8450" width="24.33203125" style="13" customWidth="1"/>
    <col min="8451" max="8451" width="21.6640625" style="13" customWidth="1"/>
    <col min="8452" max="8452" width="13.1640625" style="13" customWidth="1"/>
    <col min="8453" max="8453" width="16.33203125" style="13" customWidth="1"/>
    <col min="8454" max="8454" width="7.6640625" style="13" customWidth="1"/>
    <col min="8455" max="8455" width="47.5" style="13" customWidth="1"/>
    <col min="8456" max="8704" width="11.1640625" style="13"/>
    <col min="8705" max="8705" width="21" style="13" customWidth="1"/>
    <col min="8706" max="8706" width="24.33203125" style="13" customWidth="1"/>
    <col min="8707" max="8707" width="21.6640625" style="13" customWidth="1"/>
    <col min="8708" max="8708" width="13.1640625" style="13" customWidth="1"/>
    <col min="8709" max="8709" width="16.33203125" style="13" customWidth="1"/>
    <col min="8710" max="8710" width="7.6640625" style="13" customWidth="1"/>
    <col min="8711" max="8711" width="47.5" style="13" customWidth="1"/>
    <col min="8712" max="8960" width="11.1640625" style="13"/>
    <col min="8961" max="8961" width="21" style="13" customWidth="1"/>
    <col min="8962" max="8962" width="24.33203125" style="13" customWidth="1"/>
    <col min="8963" max="8963" width="21.6640625" style="13" customWidth="1"/>
    <col min="8964" max="8964" width="13.1640625" style="13" customWidth="1"/>
    <col min="8965" max="8965" width="16.33203125" style="13" customWidth="1"/>
    <col min="8966" max="8966" width="7.6640625" style="13" customWidth="1"/>
    <col min="8967" max="8967" width="47.5" style="13" customWidth="1"/>
    <col min="8968" max="9216" width="11.1640625" style="13"/>
    <col min="9217" max="9217" width="21" style="13" customWidth="1"/>
    <col min="9218" max="9218" width="24.33203125" style="13" customWidth="1"/>
    <col min="9219" max="9219" width="21.6640625" style="13" customWidth="1"/>
    <col min="9220" max="9220" width="13.1640625" style="13" customWidth="1"/>
    <col min="9221" max="9221" width="16.33203125" style="13" customWidth="1"/>
    <col min="9222" max="9222" width="7.6640625" style="13" customWidth="1"/>
    <col min="9223" max="9223" width="47.5" style="13" customWidth="1"/>
    <col min="9224" max="9472" width="11.1640625" style="13"/>
    <col min="9473" max="9473" width="21" style="13" customWidth="1"/>
    <col min="9474" max="9474" width="24.33203125" style="13" customWidth="1"/>
    <col min="9475" max="9475" width="21.6640625" style="13" customWidth="1"/>
    <col min="9476" max="9476" width="13.1640625" style="13" customWidth="1"/>
    <col min="9477" max="9477" width="16.33203125" style="13" customWidth="1"/>
    <col min="9478" max="9478" width="7.6640625" style="13" customWidth="1"/>
    <col min="9479" max="9479" width="47.5" style="13" customWidth="1"/>
    <col min="9480" max="9728" width="11.1640625" style="13"/>
    <col min="9729" max="9729" width="21" style="13" customWidth="1"/>
    <col min="9730" max="9730" width="24.33203125" style="13" customWidth="1"/>
    <col min="9731" max="9731" width="21.6640625" style="13" customWidth="1"/>
    <col min="9732" max="9732" width="13.1640625" style="13" customWidth="1"/>
    <col min="9733" max="9733" width="16.33203125" style="13" customWidth="1"/>
    <col min="9734" max="9734" width="7.6640625" style="13" customWidth="1"/>
    <col min="9735" max="9735" width="47.5" style="13" customWidth="1"/>
    <col min="9736" max="9984" width="11.1640625" style="13"/>
    <col min="9985" max="9985" width="21" style="13" customWidth="1"/>
    <col min="9986" max="9986" width="24.33203125" style="13" customWidth="1"/>
    <col min="9987" max="9987" width="21.6640625" style="13" customWidth="1"/>
    <col min="9988" max="9988" width="13.1640625" style="13" customWidth="1"/>
    <col min="9989" max="9989" width="16.33203125" style="13" customWidth="1"/>
    <col min="9990" max="9990" width="7.6640625" style="13" customWidth="1"/>
    <col min="9991" max="9991" width="47.5" style="13" customWidth="1"/>
    <col min="9992" max="10240" width="11.1640625" style="13"/>
    <col min="10241" max="10241" width="21" style="13" customWidth="1"/>
    <col min="10242" max="10242" width="24.33203125" style="13" customWidth="1"/>
    <col min="10243" max="10243" width="21.6640625" style="13" customWidth="1"/>
    <col min="10244" max="10244" width="13.1640625" style="13" customWidth="1"/>
    <col min="10245" max="10245" width="16.33203125" style="13" customWidth="1"/>
    <col min="10246" max="10246" width="7.6640625" style="13" customWidth="1"/>
    <col min="10247" max="10247" width="47.5" style="13" customWidth="1"/>
    <col min="10248" max="10496" width="11.1640625" style="13"/>
    <col min="10497" max="10497" width="21" style="13" customWidth="1"/>
    <col min="10498" max="10498" width="24.33203125" style="13" customWidth="1"/>
    <col min="10499" max="10499" width="21.6640625" style="13" customWidth="1"/>
    <col min="10500" max="10500" width="13.1640625" style="13" customWidth="1"/>
    <col min="10501" max="10501" width="16.33203125" style="13" customWidth="1"/>
    <col min="10502" max="10502" width="7.6640625" style="13" customWidth="1"/>
    <col min="10503" max="10503" width="47.5" style="13" customWidth="1"/>
    <col min="10504" max="10752" width="11.1640625" style="13"/>
    <col min="10753" max="10753" width="21" style="13" customWidth="1"/>
    <col min="10754" max="10754" width="24.33203125" style="13" customWidth="1"/>
    <col min="10755" max="10755" width="21.6640625" style="13" customWidth="1"/>
    <col min="10756" max="10756" width="13.1640625" style="13" customWidth="1"/>
    <col min="10757" max="10757" width="16.33203125" style="13" customWidth="1"/>
    <col min="10758" max="10758" width="7.6640625" style="13" customWidth="1"/>
    <col min="10759" max="10759" width="47.5" style="13" customWidth="1"/>
    <col min="10760" max="11008" width="11.1640625" style="13"/>
    <col min="11009" max="11009" width="21" style="13" customWidth="1"/>
    <col min="11010" max="11010" width="24.33203125" style="13" customWidth="1"/>
    <col min="11011" max="11011" width="21.6640625" style="13" customWidth="1"/>
    <col min="11012" max="11012" width="13.1640625" style="13" customWidth="1"/>
    <col min="11013" max="11013" width="16.33203125" style="13" customWidth="1"/>
    <col min="11014" max="11014" width="7.6640625" style="13" customWidth="1"/>
    <col min="11015" max="11015" width="47.5" style="13" customWidth="1"/>
    <col min="11016" max="11264" width="11.1640625" style="13"/>
    <col min="11265" max="11265" width="21" style="13" customWidth="1"/>
    <col min="11266" max="11266" width="24.33203125" style="13" customWidth="1"/>
    <col min="11267" max="11267" width="21.6640625" style="13" customWidth="1"/>
    <col min="11268" max="11268" width="13.1640625" style="13" customWidth="1"/>
    <col min="11269" max="11269" width="16.33203125" style="13" customWidth="1"/>
    <col min="11270" max="11270" width="7.6640625" style="13" customWidth="1"/>
    <col min="11271" max="11271" width="47.5" style="13" customWidth="1"/>
    <col min="11272" max="11520" width="11.1640625" style="13"/>
    <col min="11521" max="11521" width="21" style="13" customWidth="1"/>
    <col min="11522" max="11522" width="24.33203125" style="13" customWidth="1"/>
    <col min="11523" max="11523" width="21.6640625" style="13" customWidth="1"/>
    <col min="11524" max="11524" width="13.1640625" style="13" customWidth="1"/>
    <col min="11525" max="11525" width="16.33203125" style="13" customWidth="1"/>
    <col min="11526" max="11526" width="7.6640625" style="13" customWidth="1"/>
    <col min="11527" max="11527" width="47.5" style="13" customWidth="1"/>
    <col min="11528" max="11776" width="11.1640625" style="13"/>
    <col min="11777" max="11777" width="21" style="13" customWidth="1"/>
    <col min="11778" max="11778" width="24.33203125" style="13" customWidth="1"/>
    <col min="11779" max="11779" width="21.6640625" style="13" customWidth="1"/>
    <col min="11780" max="11780" width="13.1640625" style="13" customWidth="1"/>
    <col min="11781" max="11781" width="16.33203125" style="13" customWidth="1"/>
    <col min="11782" max="11782" width="7.6640625" style="13" customWidth="1"/>
    <col min="11783" max="11783" width="47.5" style="13" customWidth="1"/>
    <col min="11784" max="12032" width="11.1640625" style="13"/>
    <col min="12033" max="12033" width="21" style="13" customWidth="1"/>
    <col min="12034" max="12034" width="24.33203125" style="13" customWidth="1"/>
    <col min="12035" max="12035" width="21.6640625" style="13" customWidth="1"/>
    <col min="12036" max="12036" width="13.1640625" style="13" customWidth="1"/>
    <col min="12037" max="12037" width="16.33203125" style="13" customWidth="1"/>
    <col min="12038" max="12038" width="7.6640625" style="13" customWidth="1"/>
    <col min="12039" max="12039" width="47.5" style="13" customWidth="1"/>
    <col min="12040" max="12288" width="11.1640625" style="13"/>
    <col min="12289" max="12289" width="21" style="13" customWidth="1"/>
    <col min="12290" max="12290" width="24.33203125" style="13" customWidth="1"/>
    <col min="12291" max="12291" width="21.6640625" style="13" customWidth="1"/>
    <col min="12292" max="12292" width="13.1640625" style="13" customWidth="1"/>
    <col min="12293" max="12293" width="16.33203125" style="13" customWidth="1"/>
    <col min="12294" max="12294" width="7.6640625" style="13" customWidth="1"/>
    <col min="12295" max="12295" width="47.5" style="13" customWidth="1"/>
    <col min="12296" max="12544" width="11.1640625" style="13"/>
    <col min="12545" max="12545" width="21" style="13" customWidth="1"/>
    <col min="12546" max="12546" width="24.33203125" style="13" customWidth="1"/>
    <col min="12547" max="12547" width="21.6640625" style="13" customWidth="1"/>
    <col min="12548" max="12548" width="13.1640625" style="13" customWidth="1"/>
    <col min="12549" max="12549" width="16.33203125" style="13" customWidth="1"/>
    <col min="12550" max="12550" width="7.6640625" style="13" customWidth="1"/>
    <col min="12551" max="12551" width="47.5" style="13" customWidth="1"/>
    <col min="12552" max="12800" width="11.1640625" style="13"/>
    <col min="12801" max="12801" width="21" style="13" customWidth="1"/>
    <col min="12802" max="12802" width="24.33203125" style="13" customWidth="1"/>
    <col min="12803" max="12803" width="21.6640625" style="13" customWidth="1"/>
    <col min="12804" max="12804" width="13.1640625" style="13" customWidth="1"/>
    <col min="12805" max="12805" width="16.33203125" style="13" customWidth="1"/>
    <col min="12806" max="12806" width="7.6640625" style="13" customWidth="1"/>
    <col min="12807" max="12807" width="47.5" style="13" customWidth="1"/>
    <col min="12808" max="13056" width="11.1640625" style="13"/>
    <col min="13057" max="13057" width="21" style="13" customWidth="1"/>
    <col min="13058" max="13058" width="24.33203125" style="13" customWidth="1"/>
    <col min="13059" max="13059" width="21.6640625" style="13" customWidth="1"/>
    <col min="13060" max="13060" width="13.1640625" style="13" customWidth="1"/>
    <col min="13061" max="13061" width="16.33203125" style="13" customWidth="1"/>
    <col min="13062" max="13062" width="7.6640625" style="13" customWidth="1"/>
    <col min="13063" max="13063" width="47.5" style="13" customWidth="1"/>
    <col min="13064" max="13312" width="11.1640625" style="13"/>
    <col min="13313" max="13313" width="21" style="13" customWidth="1"/>
    <col min="13314" max="13314" width="24.33203125" style="13" customWidth="1"/>
    <col min="13315" max="13315" width="21.6640625" style="13" customWidth="1"/>
    <col min="13316" max="13316" width="13.1640625" style="13" customWidth="1"/>
    <col min="13317" max="13317" width="16.33203125" style="13" customWidth="1"/>
    <col min="13318" max="13318" width="7.6640625" style="13" customWidth="1"/>
    <col min="13319" max="13319" width="47.5" style="13" customWidth="1"/>
    <col min="13320" max="13568" width="11.1640625" style="13"/>
    <col min="13569" max="13569" width="21" style="13" customWidth="1"/>
    <col min="13570" max="13570" width="24.33203125" style="13" customWidth="1"/>
    <col min="13571" max="13571" width="21.6640625" style="13" customWidth="1"/>
    <col min="13572" max="13572" width="13.1640625" style="13" customWidth="1"/>
    <col min="13573" max="13573" width="16.33203125" style="13" customWidth="1"/>
    <col min="13574" max="13574" width="7.6640625" style="13" customWidth="1"/>
    <col min="13575" max="13575" width="47.5" style="13" customWidth="1"/>
    <col min="13576" max="13824" width="11.1640625" style="13"/>
    <col min="13825" max="13825" width="21" style="13" customWidth="1"/>
    <col min="13826" max="13826" width="24.33203125" style="13" customWidth="1"/>
    <col min="13827" max="13827" width="21.6640625" style="13" customWidth="1"/>
    <col min="13828" max="13828" width="13.1640625" style="13" customWidth="1"/>
    <col min="13829" max="13829" width="16.33203125" style="13" customWidth="1"/>
    <col min="13830" max="13830" width="7.6640625" style="13" customWidth="1"/>
    <col min="13831" max="13831" width="47.5" style="13" customWidth="1"/>
    <col min="13832" max="14080" width="11.1640625" style="13"/>
    <col min="14081" max="14081" width="21" style="13" customWidth="1"/>
    <col min="14082" max="14082" width="24.33203125" style="13" customWidth="1"/>
    <col min="14083" max="14083" width="21.6640625" style="13" customWidth="1"/>
    <col min="14084" max="14084" width="13.1640625" style="13" customWidth="1"/>
    <col min="14085" max="14085" width="16.33203125" style="13" customWidth="1"/>
    <col min="14086" max="14086" width="7.6640625" style="13" customWidth="1"/>
    <col min="14087" max="14087" width="47.5" style="13" customWidth="1"/>
    <col min="14088" max="14336" width="11.1640625" style="13"/>
    <col min="14337" max="14337" width="21" style="13" customWidth="1"/>
    <col min="14338" max="14338" width="24.33203125" style="13" customWidth="1"/>
    <col min="14339" max="14339" width="21.6640625" style="13" customWidth="1"/>
    <col min="14340" max="14340" width="13.1640625" style="13" customWidth="1"/>
    <col min="14341" max="14341" width="16.33203125" style="13" customWidth="1"/>
    <col min="14342" max="14342" width="7.6640625" style="13" customWidth="1"/>
    <col min="14343" max="14343" width="47.5" style="13" customWidth="1"/>
    <col min="14344" max="14592" width="11.1640625" style="13"/>
    <col min="14593" max="14593" width="21" style="13" customWidth="1"/>
    <col min="14594" max="14594" width="24.33203125" style="13" customWidth="1"/>
    <col min="14595" max="14595" width="21.6640625" style="13" customWidth="1"/>
    <col min="14596" max="14596" width="13.1640625" style="13" customWidth="1"/>
    <col min="14597" max="14597" width="16.33203125" style="13" customWidth="1"/>
    <col min="14598" max="14598" width="7.6640625" style="13" customWidth="1"/>
    <col min="14599" max="14599" width="47.5" style="13" customWidth="1"/>
    <col min="14600" max="14848" width="11.1640625" style="13"/>
    <col min="14849" max="14849" width="21" style="13" customWidth="1"/>
    <col min="14850" max="14850" width="24.33203125" style="13" customWidth="1"/>
    <col min="14851" max="14851" width="21.6640625" style="13" customWidth="1"/>
    <col min="14852" max="14852" width="13.1640625" style="13" customWidth="1"/>
    <col min="14853" max="14853" width="16.33203125" style="13" customWidth="1"/>
    <col min="14854" max="14854" width="7.6640625" style="13" customWidth="1"/>
    <col min="14855" max="14855" width="47.5" style="13" customWidth="1"/>
    <col min="14856" max="15104" width="11.1640625" style="13"/>
    <col min="15105" max="15105" width="21" style="13" customWidth="1"/>
    <col min="15106" max="15106" width="24.33203125" style="13" customWidth="1"/>
    <col min="15107" max="15107" width="21.6640625" style="13" customWidth="1"/>
    <col min="15108" max="15108" width="13.1640625" style="13" customWidth="1"/>
    <col min="15109" max="15109" width="16.33203125" style="13" customWidth="1"/>
    <col min="15110" max="15110" width="7.6640625" style="13" customWidth="1"/>
    <col min="15111" max="15111" width="47.5" style="13" customWidth="1"/>
    <col min="15112" max="15360" width="11.1640625" style="13"/>
    <col min="15361" max="15361" width="21" style="13" customWidth="1"/>
    <col min="15362" max="15362" width="24.33203125" style="13" customWidth="1"/>
    <col min="15363" max="15363" width="21.6640625" style="13" customWidth="1"/>
    <col min="15364" max="15364" width="13.1640625" style="13" customWidth="1"/>
    <col min="15365" max="15365" width="16.33203125" style="13" customWidth="1"/>
    <col min="15366" max="15366" width="7.6640625" style="13" customWidth="1"/>
    <col min="15367" max="15367" width="47.5" style="13" customWidth="1"/>
    <col min="15368" max="15616" width="11.1640625" style="13"/>
    <col min="15617" max="15617" width="21" style="13" customWidth="1"/>
    <col min="15618" max="15618" width="24.33203125" style="13" customWidth="1"/>
    <col min="15619" max="15619" width="21.6640625" style="13" customWidth="1"/>
    <col min="15620" max="15620" width="13.1640625" style="13" customWidth="1"/>
    <col min="15621" max="15621" width="16.33203125" style="13" customWidth="1"/>
    <col min="15622" max="15622" width="7.6640625" style="13" customWidth="1"/>
    <col min="15623" max="15623" width="47.5" style="13" customWidth="1"/>
    <col min="15624" max="15872" width="11.1640625" style="13"/>
    <col min="15873" max="15873" width="21" style="13" customWidth="1"/>
    <col min="15874" max="15874" width="24.33203125" style="13" customWidth="1"/>
    <col min="15875" max="15875" width="21.6640625" style="13" customWidth="1"/>
    <col min="15876" max="15876" width="13.1640625" style="13" customWidth="1"/>
    <col min="15877" max="15877" width="16.33203125" style="13" customWidth="1"/>
    <col min="15878" max="15878" width="7.6640625" style="13" customWidth="1"/>
    <col min="15879" max="15879" width="47.5" style="13" customWidth="1"/>
    <col min="15880" max="16128" width="11.1640625" style="13"/>
    <col min="16129" max="16129" width="21" style="13" customWidth="1"/>
    <col min="16130" max="16130" width="24.33203125" style="13" customWidth="1"/>
    <col min="16131" max="16131" width="21.6640625" style="13" customWidth="1"/>
    <col min="16132" max="16132" width="13.1640625" style="13" customWidth="1"/>
    <col min="16133" max="16133" width="16.33203125" style="13" customWidth="1"/>
    <col min="16134" max="16134" width="7.6640625" style="13" customWidth="1"/>
    <col min="16135" max="16135" width="47.5" style="13" customWidth="1"/>
    <col min="16136" max="16384" width="11.1640625" style="13"/>
  </cols>
  <sheetData>
    <row r="1" spans="1:16" ht="22" customHeight="1" x14ac:dyDescent="0.35">
      <c r="A1" s="130" t="s">
        <v>293</v>
      </c>
      <c r="B1" s="130" t="s">
        <v>294</v>
      </c>
      <c r="C1" s="130" t="s">
        <v>3541</v>
      </c>
      <c r="D1" s="130" t="s">
        <v>3542</v>
      </c>
      <c r="E1" s="130" t="s">
        <v>3543</v>
      </c>
      <c r="F1" s="130" t="s">
        <v>3544</v>
      </c>
      <c r="G1" s="130" t="s">
        <v>295</v>
      </c>
      <c r="H1" s="130" t="s">
        <v>296</v>
      </c>
      <c r="I1" s="130" t="s">
        <v>297</v>
      </c>
      <c r="J1" s="130" t="s">
        <v>298</v>
      </c>
      <c r="K1" s="130" t="s">
        <v>299</v>
      </c>
      <c r="L1" s="130" t="s">
        <v>300</v>
      </c>
      <c r="M1" s="130" t="s">
        <v>301</v>
      </c>
      <c r="N1" s="130" t="s">
        <v>302</v>
      </c>
      <c r="O1" s="130" t="s">
        <v>303</v>
      </c>
      <c r="P1" s="130" t="s">
        <v>304</v>
      </c>
    </row>
    <row r="2" spans="1:16" x14ac:dyDescent="0.35">
      <c r="A2" s="127" t="s">
        <v>0</v>
      </c>
      <c r="B2" s="127" t="s">
        <v>0</v>
      </c>
      <c r="C2" s="127"/>
      <c r="D2" s="127"/>
      <c r="E2" s="127"/>
      <c r="F2" s="127"/>
      <c r="G2" s="127"/>
      <c r="H2" s="127"/>
      <c r="I2" s="127"/>
      <c r="J2" s="127"/>
      <c r="K2" s="127"/>
      <c r="L2" s="127"/>
      <c r="M2" s="127"/>
      <c r="N2" s="127"/>
      <c r="O2" s="127"/>
      <c r="P2" s="127"/>
    </row>
    <row r="3" spans="1:16" x14ac:dyDescent="0.35">
      <c r="A3" s="127" t="s">
        <v>1</v>
      </c>
      <c r="B3" s="127" t="s">
        <v>1</v>
      </c>
      <c r="C3" s="127"/>
      <c r="D3" s="127"/>
      <c r="E3" s="127"/>
      <c r="F3" s="127"/>
      <c r="G3" s="127"/>
      <c r="H3" s="127"/>
      <c r="I3" s="127"/>
      <c r="J3" s="127"/>
      <c r="K3" s="127"/>
      <c r="L3" s="127"/>
      <c r="M3" s="127"/>
      <c r="N3" s="127"/>
      <c r="O3" s="127"/>
      <c r="P3" s="127"/>
    </row>
    <row r="4" spans="1:16" x14ac:dyDescent="0.35">
      <c r="A4" s="127" t="s">
        <v>305</v>
      </c>
      <c r="B4" s="127" t="s">
        <v>5</v>
      </c>
      <c r="C4" s="127"/>
      <c r="D4" s="127"/>
      <c r="E4" s="127"/>
      <c r="F4" s="127"/>
      <c r="G4" s="127"/>
      <c r="H4" s="127"/>
      <c r="I4" s="127"/>
      <c r="J4" s="127"/>
      <c r="K4" s="127"/>
      <c r="L4" s="127" t="s">
        <v>306</v>
      </c>
      <c r="M4" s="127"/>
      <c r="N4" s="127"/>
      <c r="O4" s="127"/>
      <c r="P4" s="127"/>
    </row>
    <row r="5" spans="1:16" x14ac:dyDescent="0.35">
      <c r="A5" s="127" t="s">
        <v>2</v>
      </c>
      <c r="B5" s="127" t="s">
        <v>2</v>
      </c>
      <c r="C5" s="127"/>
      <c r="D5" s="127"/>
      <c r="E5" s="127"/>
      <c r="F5" s="127"/>
      <c r="G5" s="127"/>
      <c r="H5" s="127"/>
      <c r="I5" s="127"/>
      <c r="J5" s="127"/>
      <c r="K5" s="127"/>
      <c r="L5" s="127"/>
      <c r="M5" s="127"/>
      <c r="N5" s="127"/>
      <c r="O5" s="127"/>
      <c r="P5" s="127"/>
    </row>
    <row r="6" spans="1:16" x14ac:dyDescent="0.35">
      <c r="A6" s="127" t="s">
        <v>3</v>
      </c>
      <c r="B6" s="127" t="s">
        <v>3</v>
      </c>
      <c r="C6" s="127"/>
      <c r="D6" s="127"/>
      <c r="E6" s="127"/>
      <c r="F6" s="127"/>
      <c r="G6" s="127"/>
      <c r="H6" s="127"/>
      <c r="I6" s="127"/>
      <c r="J6" s="127"/>
      <c r="K6" s="127"/>
      <c r="L6" s="127"/>
      <c r="M6" s="127"/>
      <c r="N6" s="127"/>
      <c r="O6" s="127"/>
      <c r="P6" s="127"/>
    </row>
    <row r="7" spans="1:16" x14ac:dyDescent="0.35">
      <c r="A7" s="127" t="s">
        <v>4</v>
      </c>
      <c r="B7" s="127" t="s">
        <v>4</v>
      </c>
      <c r="C7" s="127"/>
      <c r="D7" s="127"/>
      <c r="E7" s="127"/>
      <c r="F7" s="127"/>
      <c r="G7" s="127"/>
      <c r="H7" s="127"/>
      <c r="I7" s="127"/>
      <c r="J7" s="127"/>
      <c r="K7" s="127"/>
      <c r="L7" s="127"/>
      <c r="M7" s="127"/>
      <c r="N7" s="127"/>
      <c r="O7" s="127"/>
      <c r="P7" s="127"/>
    </row>
    <row r="8" spans="1:16" x14ac:dyDescent="0.35">
      <c r="A8" s="127"/>
      <c r="B8" s="127"/>
      <c r="C8" s="127"/>
      <c r="D8" s="127"/>
      <c r="E8" s="127"/>
      <c r="F8" s="127"/>
      <c r="G8" s="127"/>
      <c r="H8" s="127"/>
      <c r="I8" s="127"/>
      <c r="J8" s="127"/>
      <c r="K8" s="127"/>
      <c r="L8" s="127"/>
      <c r="M8" s="127"/>
      <c r="N8" s="127"/>
      <c r="O8" s="127"/>
      <c r="P8" s="127"/>
    </row>
    <row r="9" spans="1:16" x14ac:dyDescent="0.35">
      <c r="A9" s="128" t="s">
        <v>307</v>
      </c>
      <c r="B9" s="128" t="s">
        <v>308</v>
      </c>
      <c r="C9" s="128" t="s">
        <v>309</v>
      </c>
      <c r="D9" s="128" t="s">
        <v>309</v>
      </c>
      <c r="E9" s="128"/>
      <c r="F9" s="128"/>
      <c r="G9" s="128"/>
      <c r="H9" s="128"/>
      <c r="I9" s="128"/>
      <c r="J9" s="128"/>
      <c r="K9" s="128"/>
      <c r="L9" s="128"/>
      <c r="M9" s="128"/>
      <c r="N9" s="128"/>
      <c r="O9" s="128"/>
      <c r="P9" s="128"/>
    </row>
    <row r="10" spans="1:16" ht="13.75" customHeight="1" x14ac:dyDescent="0.35">
      <c r="A10" s="127" t="s">
        <v>310</v>
      </c>
      <c r="B10" s="127" t="s">
        <v>6</v>
      </c>
      <c r="C10" s="127" t="s">
        <v>311</v>
      </c>
      <c r="D10" s="127" t="s">
        <v>3545</v>
      </c>
      <c r="E10" s="127"/>
      <c r="F10" s="127"/>
      <c r="G10" s="127" t="s">
        <v>312</v>
      </c>
      <c r="H10" s="127"/>
      <c r="I10" s="127"/>
      <c r="J10" s="127"/>
      <c r="K10" s="127"/>
      <c r="L10" s="127"/>
      <c r="M10" s="127"/>
      <c r="N10" s="127"/>
      <c r="O10" s="127"/>
      <c r="P10" s="127" t="s">
        <v>313</v>
      </c>
    </row>
    <row r="11" spans="1:16" x14ac:dyDescent="0.35">
      <c r="A11" s="127" t="s">
        <v>314</v>
      </c>
      <c r="B11" s="127" t="s">
        <v>7</v>
      </c>
      <c r="C11" s="127" t="s">
        <v>315</v>
      </c>
      <c r="D11" s="127" t="s">
        <v>3793</v>
      </c>
      <c r="E11" s="127"/>
      <c r="F11" s="127"/>
      <c r="G11" s="127"/>
      <c r="H11" s="127"/>
      <c r="I11" s="127"/>
      <c r="J11" s="127"/>
      <c r="K11" s="127" t="s">
        <v>316</v>
      </c>
      <c r="L11" s="127"/>
      <c r="M11" s="127"/>
      <c r="N11" s="127"/>
      <c r="O11" s="127"/>
      <c r="P11" s="127" t="s">
        <v>313</v>
      </c>
    </row>
    <row r="12" spans="1:16" x14ac:dyDescent="0.35">
      <c r="A12" s="127" t="s">
        <v>317</v>
      </c>
      <c r="B12" s="127" t="s">
        <v>8</v>
      </c>
      <c r="C12" s="127" t="s">
        <v>318</v>
      </c>
      <c r="D12" s="127" t="s">
        <v>3794</v>
      </c>
      <c r="E12" s="127"/>
      <c r="F12" s="127"/>
      <c r="G12" s="127"/>
      <c r="H12" s="127"/>
      <c r="I12" s="127" t="s">
        <v>3546</v>
      </c>
      <c r="J12" s="127"/>
      <c r="K12" s="127"/>
      <c r="L12" s="127"/>
      <c r="M12" s="127"/>
      <c r="N12" s="127"/>
      <c r="O12" s="127"/>
      <c r="P12" s="127"/>
    </row>
    <row r="13" spans="1:16" x14ac:dyDescent="0.35">
      <c r="A13" s="127" t="s">
        <v>305</v>
      </c>
      <c r="B13" s="127" t="s">
        <v>9</v>
      </c>
      <c r="C13" s="127"/>
      <c r="D13" s="127"/>
      <c r="E13" s="127"/>
      <c r="F13" s="127"/>
      <c r="G13" s="127"/>
      <c r="H13" s="127"/>
      <c r="I13" s="127"/>
      <c r="J13" s="127"/>
      <c r="K13" s="127"/>
      <c r="L13" s="127" t="s">
        <v>319</v>
      </c>
      <c r="M13" s="127"/>
      <c r="N13" s="127"/>
      <c r="O13" s="127"/>
      <c r="P13" s="127"/>
    </row>
    <row r="14" spans="1:16" x14ac:dyDescent="0.35">
      <c r="A14" s="127" t="s">
        <v>305</v>
      </c>
      <c r="B14" s="127" t="s">
        <v>10</v>
      </c>
      <c r="C14" s="127"/>
      <c r="D14" s="127"/>
      <c r="E14" s="127"/>
      <c r="F14" s="127"/>
      <c r="G14" s="127"/>
      <c r="H14" s="127"/>
      <c r="I14" s="127"/>
      <c r="J14" s="127"/>
      <c r="K14" s="127"/>
      <c r="L14" s="127" t="s">
        <v>320</v>
      </c>
      <c r="M14" s="127"/>
      <c r="N14" s="127"/>
      <c r="O14" s="127"/>
      <c r="P14" s="127"/>
    </row>
    <row r="15" spans="1:16" x14ac:dyDescent="0.35">
      <c r="A15" s="127" t="s">
        <v>305</v>
      </c>
      <c r="B15" s="127" t="s">
        <v>11</v>
      </c>
      <c r="C15" s="127"/>
      <c r="D15" s="127"/>
      <c r="E15" s="127"/>
      <c r="F15" s="127"/>
      <c r="G15" s="127"/>
      <c r="H15" s="127"/>
      <c r="I15" s="127"/>
      <c r="J15" s="127"/>
      <c r="K15" s="127"/>
      <c r="L15" s="127" t="s">
        <v>321</v>
      </c>
      <c r="M15" s="127"/>
      <c r="N15" s="127"/>
      <c r="O15" s="127"/>
      <c r="P15" s="127"/>
    </row>
    <row r="16" spans="1:16" x14ac:dyDescent="0.35">
      <c r="A16" s="127" t="s">
        <v>322</v>
      </c>
      <c r="B16" s="127" t="s">
        <v>12</v>
      </c>
      <c r="C16" s="127" t="s">
        <v>323</v>
      </c>
      <c r="D16" s="127" t="s">
        <v>3795</v>
      </c>
      <c r="E16" s="127"/>
      <c r="F16" s="127"/>
      <c r="G16" s="127"/>
      <c r="H16" s="127"/>
      <c r="I16" s="127"/>
      <c r="J16" s="127" t="s">
        <v>324</v>
      </c>
      <c r="K16" s="127" t="s">
        <v>316</v>
      </c>
      <c r="L16" s="127"/>
      <c r="M16" s="127"/>
      <c r="N16" s="127"/>
      <c r="O16" s="127"/>
      <c r="P16" s="127" t="s">
        <v>313</v>
      </c>
    </row>
    <row r="17" spans="1:16" x14ac:dyDescent="0.35">
      <c r="A17" s="127" t="s">
        <v>317</v>
      </c>
      <c r="B17" s="127" t="s">
        <v>13</v>
      </c>
      <c r="C17" s="127" t="s">
        <v>325</v>
      </c>
      <c r="D17" s="127" t="s">
        <v>3547</v>
      </c>
      <c r="E17" s="127" t="s">
        <v>326</v>
      </c>
      <c r="F17" s="127" t="s">
        <v>3548</v>
      </c>
      <c r="G17" s="127"/>
      <c r="H17" s="127"/>
      <c r="I17" s="127" t="s">
        <v>3549</v>
      </c>
      <c r="J17" s="127"/>
      <c r="K17" s="127"/>
      <c r="L17" s="127"/>
      <c r="M17" s="127"/>
      <c r="N17" s="127"/>
      <c r="O17" s="127"/>
      <c r="P17" s="127" t="s">
        <v>313</v>
      </c>
    </row>
    <row r="18" spans="1:16" x14ac:dyDescent="0.35">
      <c r="A18" s="127" t="s">
        <v>327</v>
      </c>
      <c r="B18" s="127" t="s">
        <v>14</v>
      </c>
      <c r="C18" s="127" t="s">
        <v>328</v>
      </c>
      <c r="D18" s="127" t="s">
        <v>3550</v>
      </c>
      <c r="E18" s="127"/>
      <c r="F18" s="127"/>
      <c r="G18" s="127"/>
      <c r="H18" s="127"/>
      <c r="I18" s="127"/>
      <c r="J18" s="127"/>
      <c r="K18" s="127" t="s">
        <v>316</v>
      </c>
      <c r="L18" s="127"/>
      <c r="M18" s="127"/>
      <c r="N18" s="127"/>
      <c r="O18" s="127"/>
      <c r="P18" s="127" t="s">
        <v>313</v>
      </c>
    </row>
    <row r="19" spans="1:16" x14ac:dyDescent="0.35">
      <c r="A19" s="127" t="s">
        <v>329</v>
      </c>
      <c r="B19" s="127" t="s">
        <v>15</v>
      </c>
      <c r="C19" s="127" t="s">
        <v>330</v>
      </c>
      <c r="D19" s="127" t="s">
        <v>3551</v>
      </c>
      <c r="E19" s="127"/>
      <c r="F19" s="127"/>
      <c r="G19" s="127"/>
      <c r="H19" s="127"/>
      <c r="I19" s="127"/>
      <c r="J19" s="127" t="s">
        <v>331</v>
      </c>
      <c r="K19" s="127" t="s">
        <v>316</v>
      </c>
      <c r="L19" s="127"/>
      <c r="M19" s="127"/>
      <c r="N19" s="127"/>
      <c r="O19" s="127"/>
      <c r="P19" s="127" t="s">
        <v>313</v>
      </c>
    </row>
    <row r="20" spans="1:16" x14ac:dyDescent="0.35">
      <c r="A20" s="127" t="s">
        <v>3552</v>
      </c>
      <c r="B20" s="127" t="s">
        <v>2169</v>
      </c>
      <c r="C20" s="127" t="s">
        <v>3553</v>
      </c>
      <c r="D20" s="127" t="s">
        <v>3554</v>
      </c>
      <c r="E20" s="127"/>
      <c r="F20" s="127"/>
      <c r="G20" s="127"/>
      <c r="H20" s="127"/>
      <c r="I20" s="127"/>
      <c r="J20" s="127" t="s">
        <v>336</v>
      </c>
      <c r="K20" s="127" t="s">
        <v>316</v>
      </c>
      <c r="L20" s="127"/>
      <c r="M20" s="127"/>
      <c r="N20" s="127"/>
      <c r="O20" s="127"/>
      <c r="P20" s="127" t="s">
        <v>313</v>
      </c>
    </row>
    <row r="21" spans="1:16" x14ac:dyDescent="0.35">
      <c r="A21" s="127" t="s">
        <v>305</v>
      </c>
      <c r="B21" s="127" t="s">
        <v>16</v>
      </c>
      <c r="C21" s="127"/>
      <c r="D21" s="127"/>
      <c r="E21" s="127"/>
      <c r="F21" s="127"/>
      <c r="G21" s="127"/>
      <c r="H21" s="127"/>
      <c r="I21" s="127"/>
      <c r="J21" s="127"/>
      <c r="K21" s="127"/>
      <c r="L21" s="127" t="s">
        <v>332</v>
      </c>
      <c r="M21" s="127"/>
      <c r="N21" s="127"/>
      <c r="O21" s="127"/>
      <c r="P21" s="127"/>
    </row>
    <row r="22" spans="1:16" x14ac:dyDescent="0.35">
      <c r="A22" s="127" t="s">
        <v>305</v>
      </c>
      <c r="B22" s="127" t="s">
        <v>17</v>
      </c>
      <c r="C22" s="127"/>
      <c r="D22" s="127"/>
      <c r="E22" s="127"/>
      <c r="F22" s="127"/>
      <c r="G22" s="127"/>
      <c r="H22" s="127"/>
      <c r="I22" s="127"/>
      <c r="J22" s="127"/>
      <c r="K22" s="127"/>
      <c r="L22" s="127" t="s">
        <v>333</v>
      </c>
      <c r="M22" s="127"/>
      <c r="N22" s="127"/>
      <c r="O22" s="127"/>
      <c r="P22" s="127"/>
    </row>
    <row r="23" spans="1:16" x14ac:dyDescent="0.35">
      <c r="A23" s="127" t="s">
        <v>305</v>
      </c>
      <c r="B23" s="127" t="s">
        <v>2170</v>
      </c>
      <c r="C23" s="127"/>
      <c r="D23" s="127"/>
      <c r="E23" s="127"/>
      <c r="F23" s="127"/>
      <c r="G23" s="127"/>
      <c r="H23" s="127"/>
      <c r="I23" s="127"/>
      <c r="J23" s="127"/>
      <c r="K23" s="127"/>
      <c r="L23" s="127" t="s">
        <v>3555</v>
      </c>
      <c r="M23" s="127"/>
      <c r="N23" s="127"/>
      <c r="O23" s="127"/>
      <c r="P23" s="127"/>
    </row>
    <row r="24" spans="1:16" x14ac:dyDescent="0.35">
      <c r="A24" s="127" t="s">
        <v>305</v>
      </c>
      <c r="B24" s="127" t="s">
        <v>2171</v>
      </c>
      <c r="C24" s="127"/>
      <c r="D24" s="127"/>
      <c r="E24" s="127"/>
      <c r="F24" s="127"/>
      <c r="G24" s="127"/>
      <c r="H24" s="127"/>
      <c r="I24" s="127"/>
      <c r="J24" s="127"/>
      <c r="K24" s="127"/>
      <c r="L24" s="127" t="s">
        <v>3556</v>
      </c>
      <c r="M24" s="127"/>
      <c r="N24" s="127"/>
      <c r="O24" s="127"/>
      <c r="P24" s="127"/>
    </row>
    <row r="25" spans="1:16" x14ac:dyDescent="0.35">
      <c r="A25" s="127" t="s">
        <v>3557</v>
      </c>
      <c r="B25" s="127" t="s">
        <v>18</v>
      </c>
      <c r="C25" s="127" t="s">
        <v>3558</v>
      </c>
      <c r="D25" s="127" t="s">
        <v>3559</v>
      </c>
      <c r="E25" s="127"/>
      <c r="F25" s="127"/>
      <c r="G25" s="127"/>
      <c r="H25" s="127"/>
      <c r="I25" s="127"/>
      <c r="J25" s="127" t="s">
        <v>336</v>
      </c>
      <c r="K25" s="127" t="s">
        <v>316</v>
      </c>
      <c r="L25" s="127"/>
      <c r="M25" s="127"/>
      <c r="N25" s="127"/>
      <c r="O25" s="127"/>
      <c r="P25" s="127"/>
    </row>
    <row r="26" spans="1:16" x14ac:dyDescent="0.35">
      <c r="A26" s="127" t="s">
        <v>317</v>
      </c>
      <c r="B26" s="127" t="s">
        <v>2172</v>
      </c>
      <c r="C26" s="127" t="s">
        <v>3560</v>
      </c>
      <c r="D26" s="127" t="s">
        <v>3561</v>
      </c>
      <c r="E26" s="127"/>
      <c r="F26" s="127"/>
      <c r="G26" s="127"/>
      <c r="H26" s="127"/>
      <c r="I26" s="127" t="s">
        <v>3562</v>
      </c>
      <c r="J26" s="127"/>
      <c r="K26" s="127" t="s">
        <v>316</v>
      </c>
      <c r="L26" s="127"/>
      <c r="M26" s="127"/>
      <c r="N26" s="127"/>
      <c r="O26" s="127"/>
      <c r="P26" s="127" t="s">
        <v>313</v>
      </c>
    </row>
    <row r="27" spans="1:16" x14ac:dyDescent="0.35">
      <c r="A27" s="127" t="s">
        <v>334</v>
      </c>
      <c r="B27" s="127" t="s">
        <v>19</v>
      </c>
      <c r="C27" s="127" t="s">
        <v>335</v>
      </c>
      <c r="D27" s="127" t="s">
        <v>3563</v>
      </c>
      <c r="E27" s="127"/>
      <c r="F27" s="127"/>
      <c r="G27" s="127"/>
      <c r="H27" s="127"/>
      <c r="I27" s="127"/>
      <c r="J27" s="127" t="s">
        <v>336</v>
      </c>
      <c r="K27" s="127" t="s">
        <v>316</v>
      </c>
      <c r="L27" s="127"/>
      <c r="M27" s="127"/>
      <c r="N27" s="127"/>
      <c r="O27" s="127"/>
      <c r="P27" s="127" t="s">
        <v>313</v>
      </c>
    </row>
    <row r="28" spans="1:16" ht="21" customHeight="1" x14ac:dyDescent="0.35">
      <c r="A28" s="127" t="s">
        <v>317</v>
      </c>
      <c r="B28" s="127" t="s">
        <v>20</v>
      </c>
      <c r="C28" s="127" t="s">
        <v>337</v>
      </c>
      <c r="D28" s="127" t="s">
        <v>3564</v>
      </c>
      <c r="E28" s="127"/>
      <c r="F28" s="127"/>
      <c r="G28" s="127"/>
      <c r="H28" s="127"/>
      <c r="I28" s="127" t="s">
        <v>338</v>
      </c>
      <c r="J28" s="127"/>
      <c r="K28" s="127"/>
      <c r="L28" s="127"/>
      <c r="M28" s="127"/>
      <c r="N28" s="127"/>
      <c r="O28" s="127"/>
      <c r="P28" s="127"/>
    </row>
    <row r="29" spans="1:16" ht="21" customHeight="1" x14ac:dyDescent="0.35">
      <c r="A29" s="127" t="s">
        <v>3565</v>
      </c>
      <c r="B29" s="127" t="s">
        <v>2175</v>
      </c>
      <c r="C29" s="127" t="s">
        <v>3566</v>
      </c>
      <c r="D29" s="127" t="s">
        <v>3796</v>
      </c>
      <c r="E29" s="127"/>
      <c r="F29" s="127" t="s">
        <v>3797</v>
      </c>
      <c r="G29" s="127"/>
      <c r="H29" s="127"/>
      <c r="I29" s="127"/>
      <c r="J29" s="127"/>
      <c r="K29" s="127"/>
      <c r="L29" s="127"/>
      <c r="M29" s="127"/>
      <c r="N29" s="127"/>
      <c r="O29" s="127"/>
      <c r="P29" s="127" t="b">
        <v>1</v>
      </c>
    </row>
    <row r="30" spans="1:16" ht="21" customHeight="1" x14ac:dyDescent="0.35">
      <c r="A30" s="127" t="s">
        <v>305</v>
      </c>
      <c r="B30" s="127" t="s">
        <v>21</v>
      </c>
      <c r="C30" s="127"/>
      <c r="D30" s="127"/>
      <c r="E30" s="127"/>
      <c r="F30" s="127"/>
      <c r="G30" s="127"/>
      <c r="H30" s="127"/>
      <c r="I30" s="127"/>
      <c r="J30" s="127"/>
      <c r="K30" s="127"/>
      <c r="L30" s="127" t="s">
        <v>339</v>
      </c>
      <c r="M30" s="127"/>
      <c r="N30" s="127"/>
      <c r="O30" s="127"/>
      <c r="P30" s="127"/>
    </row>
    <row r="31" spans="1:16" x14ac:dyDescent="0.35">
      <c r="A31" s="127" t="s">
        <v>305</v>
      </c>
      <c r="B31" s="160" t="s">
        <v>22</v>
      </c>
      <c r="C31" s="127"/>
      <c r="D31" s="127"/>
      <c r="E31" s="127"/>
      <c r="F31" s="127"/>
      <c r="G31" s="127"/>
      <c r="H31" s="127"/>
      <c r="I31" s="127"/>
      <c r="J31" s="127"/>
      <c r="K31" s="127"/>
      <c r="L31" s="127" t="s">
        <v>340</v>
      </c>
      <c r="M31" s="127"/>
      <c r="N31" s="127"/>
      <c r="O31" s="127"/>
      <c r="P31" s="127"/>
    </row>
    <row r="32" spans="1:16" x14ac:dyDescent="0.35">
      <c r="A32" s="127" t="s">
        <v>305</v>
      </c>
      <c r="B32" s="127" t="s">
        <v>23</v>
      </c>
      <c r="C32" s="127"/>
      <c r="D32" s="127"/>
      <c r="E32" s="127"/>
      <c r="F32" s="127"/>
      <c r="G32" s="127"/>
      <c r="H32" s="127"/>
      <c r="I32" s="127"/>
      <c r="J32" s="127"/>
      <c r="K32" s="127"/>
      <c r="L32" s="127" t="s">
        <v>341</v>
      </c>
      <c r="M32" s="127"/>
      <c r="N32" s="127"/>
      <c r="O32" s="127"/>
      <c r="P32" s="127"/>
    </row>
    <row r="33" spans="1:16" x14ac:dyDescent="0.35">
      <c r="A33" s="127"/>
      <c r="B33" s="127"/>
      <c r="C33" s="127"/>
      <c r="D33" s="127"/>
      <c r="E33" s="127"/>
      <c r="F33" s="127"/>
      <c r="G33" s="127"/>
      <c r="H33" s="127"/>
      <c r="I33" s="127"/>
      <c r="J33" s="127"/>
      <c r="K33" s="127"/>
      <c r="L33" s="127"/>
      <c r="M33" s="127"/>
      <c r="N33" s="127"/>
      <c r="O33" s="127"/>
      <c r="P33" s="127"/>
    </row>
    <row r="34" spans="1:16" x14ac:dyDescent="0.35">
      <c r="A34" s="127" t="s">
        <v>3567</v>
      </c>
      <c r="B34" s="127" t="s">
        <v>2176</v>
      </c>
      <c r="C34" s="127" t="s">
        <v>3568</v>
      </c>
      <c r="D34" s="127" t="s">
        <v>3798</v>
      </c>
      <c r="E34" s="127"/>
      <c r="F34" s="127"/>
      <c r="G34" s="127"/>
      <c r="H34" s="127"/>
      <c r="I34" s="127"/>
      <c r="J34" s="127"/>
      <c r="K34" s="127"/>
      <c r="L34" s="127"/>
      <c r="M34" s="127"/>
      <c r="N34" s="127"/>
      <c r="O34" s="127"/>
      <c r="P34" s="127" t="b">
        <v>1</v>
      </c>
    </row>
    <row r="35" spans="1:16" x14ac:dyDescent="0.35">
      <c r="A35" s="127"/>
      <c r="B35" s="127"/>
      <c r="C35" s="127"/>
      <c r="D35" s="127"/>
      <c r="E35" s="127"/>
      <c r="F35" s="127"/>
      <c r="G35" s="127"/>
      <c r="H35" s="127"/>
      <c r="I35" s="127"/>
      <c r="J35" s="127"/>
      <c r="K35" s="127"/>
      <c r="L35" s="127"/>
      <c r="M35" s="127"/>
      <c r="N35" s="127"/>
      <c r="O35" s="127"/>
      <c r="P35" s="127"/>
    </row>
    <row r="36" spans="1:16" x14ac:dyDescent="0.35">
      <c r="A36" s="127" t="s">
        <v>342</v>
      </c>
      <c r="B36" s="127" t="s">
        <v>24</v>
      </c>
      <c r="C36" s="127" t="s">
        <v>343</v>
      </c>
      <c r="D36" s="127" t="s">
        <v>3799</v>
      </c>
      <c r="E36" s="127"/>
      <c r="F36" s="127"/>
      <c r="G36" s="127"/>
      <c r="H36" s="127"/>
      <c r="I36" s="127"/>
      <c r="J36" s="127"/>
      <c r="K36" s="127"/>
      <c r="L36" s="127"/>
      <c r="M36" s="127"/>
      <c r="N36" s="127"/>
      <c r="O36" s="127"/>
      <c r="P36" s="127" t="s">
        <v>313</v>
      </c>
    </row>
    <row r="37" spans="1:16" x14ac:dyDescent="0.35">
      <c r="A37" s="127" t="s">
        <v>344</v>
      </c>
      <c r="B37" s="127" t="s">
        <v>25</v>
      </c>
      <c r="C37" s="127" t="s">
        <v>345</v>
      </c>
      <c r="D37" s="127" t="s">
        <v>3800</v>
      </c>
      <c r="E37" s="127"/>
      <c r="F37" s="127"/>
      <c r="G37" s="127"/>
      <c r="H37" s="127"/>
      <c r="I37" s="127" t="s">
        <v>346</v>
      </c>
      <c r="J37" s="127"/>
      <c r="K37" s="127"/>
      <c r="L37" s="127"/>
      <c r="M37" s="127"/>
      <c r="N37" s="127"/>
      <c r="O37" s="127"/>
      <c r="P37" s="127"/>
    </row>
    <row r="38" spans="1:16" x14ac:dyDescent="0.35">
      <c r="A38" s="127" t="s">
        <v>342</v>
      </c>
      <c r="B38" s="127" t="s">
        <v>26</v>
      </c>
      <c r="C38" s="127" t="s">
        <v>347</v>
      </c>
      <c r="D38" s="127" t="s">
        <v>3569</v>
      </c>
      <c r="E38" s="127"/>
      <c r="F38" s="127"/>
      <c r="G38" s="127"/>
      <c r="H38" s="127"/>
      <c r="I38" s="127"/>
      <c r="J38" s="127"/>
      <c r="K38" s="127"/>
      <c r="L38" s="127"/>
      <c r="M38" s="127"/>
      <c r="N38" s="127"/>
      <c r="O38" s="127"/>
      <c r="P38" s="127" t="s">
        <v>313</v>
      </c>
    </row>
    <row r="39" spans="1:16" x14ac:dyDescent="0.35">
      <c r="A39" s="127" t="s">
        <v>344</v>
      </c>
      <c r="B39" s="127" t="s">
        <v>27</v>
      </c>
      <c r="C39" s="127" t="s">
        <v>3570</v>
      </c>
      <c r="D39" s="127" t="s">
        <v>3801</v>
      </c>
      <c r="E39" s="127"/>
      <c r="F39" s="127"/>
      <c r="G39" s="127"/>
      <c r="H39" s="127"/>
      <c r="I39" s="127" t="s">
        <v>348</v>
      </c>
      <c r="J39" s="127"/>
      <c r="K39" s="127"/>
      <c r="L39" s="127"/>
      <c r="M39" s="127"/>
      <c r="N39" s="127"/>
      <c r="O39" s="127"/>
      <c r="P39" s="127"/>
    </row>
    <row r="40" spans="1:16" x14ac:dyDescent="0.35">
      <c r="A40" s="127"/>
      <c r="B40" s="127"/>
      <c r="C40" s="127"/>
      <c r="D40" s="127"/>
      <c r="E40" s="127"/>
      <c r="F40" s="127"/>
      <c r="G40" s="127"/>
      <c r="H40" s="127"/>
      <c r="I40" s="127"/>
      <c r="J40" s="127"/>
      <c r="K40" s="127"/>
      <c r="L40" s="127"/>
      <c r="M40" s="127"/>
      <c r="N40" s="127"/>
      <c r="O40" s="127"/>
      <c r="P40" s="127"/>
    </row>
    <row r="41" spans="1:16" x14ac:dyDescent="0.35">
      <c r="A41" s="127"/>
      <c r="B41" s="127"/>
      <c r="C41" s="127"/>
      <c r="D41" s="127"/>
      <c r="E41" s="127"/>
      <c r="F41" s="127"/>
      <c r="G41" s="127"/>
      <c r="H41" s="127"/>
      <c r="I41" s="127"/>
      <c r="J41" s="127"/>
      <c r="K41" s="127"/>
      <c r="L41" s="127"/>
      <c r="M41" s="127"/>
      <c r="N41" s="127"/>
      <c r="O41" s="127"/>
      <c r="P41" s="127"/>
    </row>
    <row r="42" spans="1:16" x14ac:dyDescent="0.35">
      <c r="A42" s="127" t="s">
        <v>3571</v>
      </c>
      <c r="B42" s="127" t="s">
        <v>2177</v>
      </c>
      <c r="C42" s="127" t="s">
        <v>3572</v>
      </c>
      <c r="D42" s="127" t="s">
        <v>3802</v>
      </c>
      <c r="E42" s="127"/>
      <c r="F42" s="127"/>
      <c r="G42" s="127"/>
      <c r="H42" s="127"/>
      <c r="I42" s="127"/>
      <c r="J42" s="127"/>
      <c r="K42" s="127"/>
      <c r="L42" s="127"/>
      <c r="M42" s="127"/>
      <c r="N42" s="127"/>
      <c r="O42" s="127"/>
      <c r="P42" s="127"/>
    </row>
    <row r="43" spans="1:16" x14ac:dyDescent="0.35">
      <c r="A43" s="128" t="s">
        <v>349</v>
      </c>
      <c r="B43" s="128" t="s">
        <v>308</v>
      </c>
      <c r="C43" s="128"/>
      <c r="D43" s="128"/>
      <c r="E43" s="128"/>
      <c r="F43" s="128"/>
      <c r="G43" s="128"/>
      <c r="H43" s="128"/>
      <c r="I43" s="128"/>
      <c r="J43" s="128"/>
      <c r="K43" s="128"/>
      <c r="L43" s="128"/>
      <c r="M43" s="128"/>
      <c r="N43" s="128"/>
      <c r="O43" s="128"/>
      <c r="P43" s="128"/>
    </row>
    <row r="44" spans="1:16" x14ac:dyDescent="0.35">
      <c r="A44" s="127"/>
      <c r="B44" s="127"/>
      <c r="C44" s="127"/>
      <c r="D44" s="127"/>
      <c r="E44" s="127"/>
      <c r="F44" s="127"/>
      <c r="G44" s="127"/>
      <c r="H44" s="127"/>
      <c r="I44" s="127"/>
      <c r="J44" s="127"/>
      <c r="K44" s="127"/>
      <c r="L44" s="127"/>
      <c r="M44" s="127"/>
      <c r="N44" s="127"/>
      <c r="O44" s="127"/>
      <c r="P44" s="127"/>
    </row>
    <row r="45" spans="1:16" x14ac:dyDescent="0.35">
      <c r="A45" s="128" t="s">
        <v>307</v>
      </c>
      <c r="B45" s="128" t="s">
        <v>350</v>
      </c>
      <c r="C45" s="128"/>
      <c r="D45" s="128"/>
      <c r="E45" s="128"/>
      <c r="F45" s="128"/>
      <c r="G45" s="128"/>
      <c r="H45" s="128"/>
      <c r="I45" s="128" t="s">
        <v>351</v>
      </c>
      <c r="J45" s="128"/>
      <c r="K45" s="128"/>
      <c r="L45" s="128"/>
      <c r="M45" s="128"/>
      <c r="N45" s="128"/>
      <c r="O45" s="128"/>
      <c r="P45" s="128"/>
    </row>
    <row r="46" spans="1:16" x14ac:dyDescent="0.35">
      <c r="A46" s="127"/>
      <c r="B46" s="127"/>
      <c r="C46" s="127"/>
      <c r="D46" s="127"/>
      <c r="E46" s="127"/>
      <c r="F46" s="127"/>
      <c r="G46" s="127"/>
      <c r="H46" s="127"/>
      <c r="I46" s="127"/>
      <c r="J46" s="127"/>
      <c r="K46" s="127"/>
      <c r="L46" s="127"/>
      <c r="M46" s="127"/>
      <c r="N46" s="127"/>
      <c r="O46" s="127"/>
      <c r="P46" s="127"/>
    </row>
    <row r="47" spans="1:16" x14ac:dyDescent="0.35">
      <c r="A47" s="128" t="s">
        <v>307</v>
      </c>
      <c r="B47" s="128" t="s">
        <v>3573</v>
      </c>
      <c r="C47" s="128"/>
      <c r="D47" s="128"/>
      <c r="E47" s="128"/>
      <c r="F47" s="128"/>
      <c r="G47" s="128"/>
      <c r="H47" s="128"/>
      <c r="I47" s="128" t="s">
        <v>3574</v>
      </c>
      <c r="J47" s="128"/>
      <c r="K47" s="128"/>
      <c r="L47" s="128"/>
      <c r="M47" s="128"/>
      <c r="N47" s="128"/>
      <c r="O47" s="128"/>
      <c r="P47" s="128"/>
    </row>
    <row r="48" spans="1:16" x14ac:dyDescent="0.35">
      <c r="A48" s="128"/>
      <c r="B48" s="128"/>
      <c r="C48" s="128"/>
      <c r="D48" s="128"/>
      <c r="E48" s="128"/>
      <c r="F48" s="128"/>
      <c r="G48" s="128"/>
      <c r="H48" s="128"/>
      <c r="I48" s="128"/>
      <c r="J48" s="128"/>
      <c r="K48" s="128"/>
      <c r="L48" s="128"/>
      <c r="M48" s="128"/>
      <c r="N48" s="128"/>
      <c r="O48" s="128"/>
      <c r="P48" s="128"/>
    </row>
    <row r="49" spans="1:16" x14ac:dyDescent="0.35">
      <c r="A49" s="128" t="s">
        <v>307</v>
      </c>
      <c r="B49" s="128" t="s">
        <v>352</v>
      </c>
      <c r="C49" s="128" t="s">
        <v>3575</v>
      </c>
      <c r="D49" s="128" t="s">
        <v>3576</v>
      </c>
      <c r="E49" s="128"/>
      <c r="F49" s="128"/>
      <c r="G49" s="128"/>
      <c r="H49" s="128"/>
      <c r="I49" s="128"/>
      <c r="J49" s="128"/>
      <c r="K49" s="128"/>
      <c r="L49" s="128"/>
      <c r="M49" s="128"/>
      <c r="N49" s="128"/>
      <c r="O49" s="128"/>
      <c r="P49" s="128"/>
    </row>
    <row r="50" spans="1:16" x14ac:dyDescent="0.35">
      <c r="A50" s="129" t="s">
        <v>317</v>
      </c>
      <c r="B50" s="129" t="s">
        <v>28</v>
      </c>
      <c r="C50" s="129" t="s">
        <v>3577</v>
      </c>
      <c r="D50" s="129" t="s">
        <v>3803</v>
      </c>
      <c r="E50" s="129" t="s">
        <v>3578</v>
      </c>
      <c r="F50" s="129" t="s">
        <v>3804</v>
      </c>
      <c r="G50" s="129"/>
      <c r="H50" s="129"/>
      <c r="I50" s="129"/>
      <c r="J50" s="129"/>
      <c r="K50" s="129"/>
      <c r="L50" s="129"/>
      <c r="M50" s="129"/>
      <c r="N50" s="129"/>
      <c r="O50" s="129"/>
      <c r="P50" s="129" t="s">
        <v>313</v>
      </c>
    </row>
    <row r="51" spans="1:16" x14ac:dyDescent="0.35">
      <c r="A51" s="129" t="s">
        <v>317</v>
      </c>
      <c r="B51" s="129" t="s">
        <v>29</v>
      </c>
      <c r="C51" s="129" t="s">
        <v>353</v>
      </c>
      <c r="D51" s="129" t="s">
        <v>3805</v>
      </c>
      <c r="E51" s="129" t="s">
        <v>354</v>
      </c>
      <c r="F51" s="129" t="s">
        <v>3579</v>
      </c>
      <c r="G51" s="129"/>
      <c r="H51" s="129"/>
      <c r="I51" s="129"/>
      <c r="J51" s="129"/>
      <c r="K51" s="129" t="s">
        <v>3580</v>
      </c>
      <c r="L51" s="129"/>
      <c r="M51" s="129"/>
      <c r="N51" s="129"/>
      <c r="O51" s="129"/>
      <c r="P51" s="129" t="s">
        <v>313</v>
      </c>
    </row>
    <row r="52" spans="1:16" x14ac:dyDescent="0.35">
      <c r="A52" s="129" t="s">
        <v>3581</v>
      </c>
      <c r="B52" s="129" t="s">
        <v>2178</v>
      </c>
      <c r="C52" s="129" t="s">
        <v>3582</v>
      </c>
      <c r="D52" s="129" t="s">
        <v>3583</v>
      </c>
      <c r="E52" s="129"/>
      <c r="F52" s="129"/>
      <c r="G52" s="129"/>
      <c r="H52" s="129"/>
      <c r="I52" s="129"/>
      <c r="J52" s="129"/>
      <c r="K52" s="129"/>
      <c r="L52" s="129"/>
      <c r="M52" s="129"/>
      <c r="N52" s="129"/>
      <c r="O52" s="129"/>
      <c r="P52" s="129" t="s">
        <v>313</v>
      </c>
    </row>
    <row r="53" spans="1:16" x14ac:dyDescent="0.35">
      <c r="A53" s="129" t="s">
        <v>344</v>
      </c>
      <c r="B53" s="129" t="s">
        <v>2179</v>
      </c>
      <c r="C53" s="129" t="s">
        <v>3584</v>
      </c>
      <c r="D53" s="129" t="s">
        <v>3585</v>
      </c>
      <c r="E53" s="129"/>
      <c r="F53" s="129"/>
      <c r="G53" s="129"/>
      <c r="H53" s="129"/>
      <c r="I53" s="129" t="s">
        <v>3586</v>
      </c>
      <c r="J53" s="129"/>
      <c r="K53" s="129"/>
      <c r="L53" s="129"/>
      <c r="M53" s="129"/>
      <c r="N53" s="129"/>
      <c r="O53" s="129"/>
      <c r="P53" s="129"/>
    </row>
    <row r="54" spans="1:16" x14ac:dyDescent="0.35">
      <c r="A54" s="129" t="s">
        <v>355</v>
      </c>
      <c r="B54" s="129" t="s">
        <v>30</v>
      </c>
      <c r="C54" s="129" t="s">
        <v>3587</v>
      </c>
      <c r="D54" s="129" t="s">
        <v>3588</v>
      </c>
      <c r="E54" s="129"/>
      <c r="F54" s="129"/>
      <c r="G54" s="129" t="s">
        <v>356</v>
      </c>
      <c r="H54" s="129"/>
      <c r="I54" s="129"/>
      <c r="J54" s="129"/>
      <c r="K54" s="129"/>
      <c r="L54" s="129"/>
      <c r="M54" s="129"/>
      <c r="N54" s="129"/>
      <c r="O54" s="129"/>
      <c r="P54" s="129" t="s">
        <v>313</v>
      </c>
    </row>
    <row r="55" spans="1:16" x14ac:dyDescent="0.35">
      <c r="A55" s="127" t="s">
        <v>305</v>
      </c>
      <c r="B55" s="127" t="s">
        <v>31</v>
      </c>
      <c r="C55" s="127"/>
      <c r="D55" s="127"/>
      <c r="E55" s="127"/>
      <c r="F55" s="127"/>
      <c r="G55" s="127"/>
      <c r="H55" s="127"/>
      <c r="I55" s="127"/>
      <c r="J55" s="127"/>
      <c r="K55" s="127"/>
      <c r="L55" s="127" t="s">
        <v>357</v>
      </c>
      <c r="M55" s="127"/>
      <c r="N55" s="127"/>
      <c r="O55" s="127"/>
      <c r="P55" s="127"/>
    </row>
    <row r="56" spans="1:16" x14ac:dyDescent="0.35">
      <c r="A56" s="127" t="s">
        <v>305</v>
      </c>
      <c r="B56" s="127" t="s">
        <v>32</v>
      </c>
      <c r="C56" s="127"/>
      <c r="D56" s="127"/>
      <c r="E56" s="127"/>
      <c r="F56" s="127"/>
      <c r="G56" s="127"/>
      <c r="H56" s="127"/>
      <c r="I56" s="127"/>
      <c r="J56" s="127"/>
      <c r="K56" s="127"/>
      <c r="L56" s="127" t="s">
        <v>358</v>
      </c>
      <c r="M56" s="127"/>
      <c r="N56" s="127"/>
      <c r="O56" s="127"/>
      <c r="P56" s="127"/>
    </row>
    <row r="57" spans="1:16" x14ac:dyDescent="0.35">
      <c r="A57" s="129" t="s">
        <v>359</v>
      </c>
      <c r="B57" s="129" t="s">
        <v>33</v>
      </c>
      <c r="C57" s="129" t="s">
        <v>360</v>
      </c>
      <c r="D57" s="129" t="s">
        <v>3806</v>
      </c>
      <c r="E57" s="129"/>
      <c r="F57" s="129"/>
      <c r="G57" s="129"/>
      <c r="H57" s="129"/>
      <c r="I57" s="129"/>
      <c r="J57" s="129"/>
      <c r="K57" s="129"/>
      <c r="L57" s="129"/>
      <c r="M57" s="129"/>
      <c r="N57" s="129"/>
      <c r="O57" s="129"/>
      <c r="P57" s="129" t="s">
        <v>313</v>
      </c>
    </row>
    <row r="58" spans="1:16" x14ac:dyDescent="0.35">
      <c r="A58" s="129" t="s">
        <v>317</v>
      </c>
      <c r="B58" s="129" t="s">
        <v>34</v>
      </c>
      <c r="C58" s="129" t="s">
        <v>361</v>
      </c>
      <c r="D58" s="129" t="s">
        <v>3807</v>
      </c>
      <c r="E58" s="129"/>
      <c r="F58" s="129"/>
      <c r="G58" s="129"/>
      <c r="H58" s="129"/>
      <c r="I58" s="129" t="s">
        <v>362</v>
      </c>
      <c r="J58" s="129"/>
      <c r="K58" s="129"/>
      <c r="L58" s="129"/>
      <c r="M58" s="129"/>
      <c r="N58" s="129"/>
      <c r="O58" s="129"/>
      <c r="P58" s="129"/>
    </row>
    <row r="59" spans="1:16" x14ac:dyDescent="0.35">
      <c r="A59" s="129" t="s">
        <v>363</v>
      </c>
      <c r="B59" s="129" t="s">
        <v>35</v>
      </c>
      <c r="C59" s="129" t="s">
        <v>364</v>
      </c>
      <c r="D59" s="129" t="s">
        <v>3808</v>
      </c>
      <c r="E59" s="129"/>
      <c r="F59" s="129"/>
      <c r="G59" s="129"/>
      <c r="H59" s="129"/>
      <c r="I59" s="129"/>
      <c r="J59" s="129"/>
      <c r="K59" s="129"/>
      <c r="L59" s="129"/>
      <c r="M59" s="129"/>
      <c r="N59" s="129"/>
      <c r="O59" s="129"/>
      <c r="P59" s="129" t="s">
        <v>313</v>
      </c>
    </row>
    <row r="60" spans="1:16" x14ac:dyDescent="0.35">
      <c r="A60" s="129" t="s">
        <v>365</v>
      </c>
      <c r="B60" s="129" t="s">
        <v>36</v>
      </c>
      <c r="C60" s="129" t="s">
        <v>366</v>
      </c>
      <c r="D60" s="129" t="s">
        <v>3589</v>
      </c>
      <c r="E60" s="129"/>
      <c r="F60" s="129"/>
      <c r="G60" s="129"/>
      <c r="H60" s="129"/>
      <c r="I60" s="129"/>
      <c r="J60" s="129"/>
      <c r="K60" s="129"/>
      <c r="L60" s="129"/>
      <c r="M60" s="129"/>
      <c r="N60" s="129"/>
      <c r="O60" s="129"/>
      <c r="P60" s="129" t="s">
        <v>313</v>
      </c>
    </row>
    <row r="61" spans="1:16" x14ac:dyDescent="0.35">
      <c r="A61" s="128" t="s">
        <v>349</v>
      </c>
      <c r="B61" s="128" t="s">
        <v>352</v>
      </c>
      <c r="C61" s="128"/>
      <c r="D61" s="128"/>
      <c r="E61" s="128"/>
      <c r="F61" s="128"/>
      <c r="G61" s="128"/>
      <c r="H61" s="128"/>
      <c r="I61" s="128"/>
      <c r="J61" s="128"/>
      <c r="K61" s="128"/>
      <c r="L61" s="128"/>
      <c r="M61" s="128"/>
      <c r="N61" s="128"/>
      <c r="O61" s="128"/>
      <c r="P61" s="128"/>
    </row>
    <row r="63" spans="1:16" x14ac:dyDescent="0.35">
      <c r="A63" s="128" t="s">
        <v>307</v>
      </c>
      <c r="B63" s="128" t="s">
        <v>367</v>
      </c>
      <c r="C63" s="128" t="s">
        <v>3590</v>
      </c>
      <c r="D63" s="128" t="s">
        <v>3591</v>
      </c>
      <c r="E63" s="128"/>
      <c r="F63" s="128"/>
      <c r="G63" s="128"/>
      <c r="H63" s="128"/>
      <c r="I63" s="128" t="s">
        <v>368</v>
      </c>
      <c r="J63" s="128"/>
      <c r="K63" s="128"/>
      <c r="L63" s="128"/>
      <c r="M63" s="128"/>
      <c r="N63" s="128"/>
      <c r="O63" s="128"/>
      <c r="P63" s="128"/>
    </row>
    <row r="64" spans="1:16" x14ac:dyDescent="0.35">
      <c r="A64" s="127" t="s">
        <v>369</v>
      </c>
      <c r="B64" s="127" t="s">
        <v>37</v>
      </c>
      <c r="C64" s="127" t="s">
        <v>370</v>
      </c>
      <c r="D64" s="127" t="s">
        <v>3809</v>
      </c>
      <c r="E64" s="127"/>
      <c r="F64" s="127"/>
      <c r="G64" s="127" t="s">
        <v>356</v>
      </c>
      <c r="H64" s="127"/>
      <c r="I64" s="127"/>
      <c r="J64" s="127"/>
      <c r="K64" s="127"/>
      <c r="L64" s="127"/>
      <c r="M64" s="127"/>
      <c r="N64" s="127"/>
      <c r="O64" s="127"/>
      <c r="P64" s="127" t="s">
        <v>313</v>
      </c>
    </row>
    <row r="65" spans="1:16" x14ac:dyDescent="0.35">
      <c r="A65" s="127"/>
      <c r="B65" s="127"/>
      <c r="C65" s="127"/>
      <c r="D65" s="127"/>
      <c r="E65" s="127"/>
      <c r="F65" s="127"/>
      <c r="G65" s="127"/>
      <c r="H65" s="127"/>
      <c r="I65" s="127"/>
      <c r="J65" s="127"/>
      <c r="K65" s="127"/>
      <c r="L65" s="127"/>
      <c r="M65" s="127"/>
      <c r="N65" s="127"/>
      <c r="O65" s="127"/>
      <c r="P65" s="127"/>
    </row>
    <row r="66" spans="1:16" x14ac:dyDescent="0.35">
      <c r="A66" s="127" t="s">
        <v>307</v>
      </c>
      <c r="B66" s="127" t="s">
        <v>3592</v>
      </c>
      <c r="C66" s="127"/>
      <c r="D66" s="127"/>
      <c r="E66" s="127"/>
      <c r="F66" s="127"/>
      <c r="G66" s="127"/>
      <c r="H66" s="127"/>
      <c r="I66" s="127" t="s">
        <v>3593</v>
      </c>
      <c r="J66" s="127"/>
      <c r="K66" s="127"/>
      <c r="L66" s="127"/>
      <c r="M66" s="127"/>
      <c r="N66" s="127"/>
      <c r="O66" s="127"/>
      <c r="P66" s="127"/>
    </row>
    <row r="67" spans="1:16" x14ac:dyDescent="0.35">
      <c r="A67" s="127" t="s">
        <v>3594</v>
      </c>
      <c r="B67" s="127" t="s">
        <v>2201</v>
      </c>
      <c r="C67" s="127" t="s">
        <v>3595</v>
      </c>
      <c r="D67" s="127" t="s">
        <v>3810</v>
      </c>
      <c r="E67" s="127"/>
      <c r="F67" s="127"/>
      <c r="G67" s="127"/>
      <c r="H67" s="127"/>
      <c r="I67" s="127"/>
      <c r="J67" s="127"/>
      <c r="K67" s="127"/>
      <c r="L67" s="127"/>
      <c r="M67" s="127"/>
      <c r="N67" s="127"/>
      <c r="O67" s="127"/>
      <c r="P67" s="127"/>
    </row>
    <row r="68" spans="1:16" x14ac:dyDescent="0.35">
      <c r="A68" s="127"/>
      <c r="B68" s="127"/>
      <c r="C68" s="127"/>
      <c r="D68" s="127"/>
      <c r="E68" s="127"/>
      <c r="F68" s="127"/>
      <c r="G68" s="127"/>
      <c r="H68" s="127"/>
      <c r="I68" s="127"/>
      <c r="J68" s="127"/>
      <c r="K68" s="127"/>
      <c r="L68" s="127"/>
      <c r="M68" s="127"/>
      <c r="N68" s="127"/>
      <c r="O68" s="127"/>
      <c r="P68" s="127"/>
    </row>
    <row r="69" spans="1:16" x14ac:dyDescent="0.35">
      <c r="A69" s="127" t="s">
        <v>307</v>
      </c>
      <c r="B69" s="127" t="s">
        <v>3596</v>
      </c>
      <c r="C69" s="127"/>
      <c r="D69" s="127"/>
      <c r="E69" s="127"/>
      <c r="F69" s="127"/>
      <c r="G69" s="127"/>
      <c r="H69" s="127"/>
      <c r="I69" s="127" t="s">
        <v>3597</v>
      </c>
      <c r="J69" s="127"/>
      <c r="K69" s="127"/>
      <c r="L69" s="127"/>
      <c r="M69" s="127"/>
      <c r="N69" s="127"/>
      <c r="O69" s="127"/>
      <c r="P69" s="127"/>
    </row>
    <row r="71" spans="1:16" x14ac:dyDescent="0.35">
      <c r="A71" s="128" t="s">
        <v>307</v>
      </c>
      <c r="B71" s="128" t="s">
        <v>371</v>
      </c>
      <c r="C71" s="128"/>
      <c r="D71" s="128"/>
      <c r="E71" s="128"/>
      <c r="F71" s="128"/>
      <c r="G71" s="128"/>
      <c r="H71" s="128"/>
      <c r="I71" s="128" t="s">
        <v>372</v>
      </c>
      <c r="J71" s="128"/>
      <c r="K71" s="128"/>
      <c r="L71" s="128"/>
      <c r="M71" s="128"/>
      <c r="N71" s="128"/>
      <c r="O71" s="128"/>
      <c r="P71" s="128"/>
    </row>
    <row r="72" spans="1:16" x14ac:dyDescent="0.35">
      <c r="A72" s="127" t="s">
        <v>373</v>
      </c>
      <c r="B72" s="127" t="s">
        <v>38</v>
      </c>
      <c r="C72" s="127" t="s">
        <v>3598</v>
      </c>
      <c r="D72" s="127" t="s">
        <v>3599</v>
      </c>
      <c r="E72" s="127" t="s">
        <v>3600</v>
      </c>
      <c r="F72" s="127" t="s">
        <v>3811</v>
      </c>
      <c r="G72" s="127"/>
      <c r="H72" s="127"/>
      <c r="I72" s="127"/>
      <c r="J72" s="127"/>
      <c r="K72" s="127"/>
      <c r="L72" s="127"/>
      <c r="M72" s="127"/>
      <c r="N72" s="127"/>
      <c r="O72" s="127"/>
      <c r="P72" s="127" t="s">
        <v>313</v>
      </c>
    </row>
    <row r="73" spans="1:16" x14ac:dyDescent="0.35">
      <c r="A73" s="127" t="s">
        <v>305</v>
      </c>
      <c r="B73" s="127" t="s">
        <v>2202</v>
      </c>
      <c r="C73" s="127"/>
      <c r="D73" s="127"/>
      <c r="E73" s="127"/>
      <c r="F73" s="127"/>
      <c r="G73" s="127"/>
      <c r="H73" s="127"/>
      <c r="I73" s="127"/>
      <c r="J73" s="127"/>
      <c r="K73" s="127"/>
      <c r="L73" s="127" t="s">
        <v>3601</v>
      </c>
      <c r="M73" s="127"/>
      <c r="N73" s="127"/>
      <c r="O73" s="127"/>
      <c r="P73" s="127"/>
    </row>
    <row r="74" spans="1:16" x14ac:dyDescent="0.35">
      <c r="A74" s="127" t="s">
        <v>376</v>
      </c>
      <c r="B74" s="127" t="s">
        <v>39</v>
      </c>
      <c r="C74" s="127" t="s">
        <v>377</v>
      </c>
      <c r="D74" s="127" t="s">
        <v>3812</v>
      </c>
      <c r="E74" s="127"/>
      <c r="F74" s="127"/>
      <c r="G74" s="127"/>
      <c r="H74" s="127"/>
      <c r="I74" s="127"/>
      <c r="J74" s="127"/>
      <c r="K74" s="127"/>
      <c r="L74" s="127"/>
      <c r="M74" s="127"/>
      <c r="N74" s="127"/>
      <c r="O74" s="127"/>
      <c r="P74" s="127" t="s">
        <v>313</v>
      </c>
    </row>
    <row r="75" spans="1:16" x14ac:dyDescent="0.35">
      <c r="A75" s="128" t="s">
        <v>349</v>
      </c>
      <c r="B75" s="128" t="s">
        <v>371</v>
      </c>
      <c r="C75" s="128"/>
      <c r="D75" s="128"/>
      <c r="E75" s="128"/>
      <c r="F75" s="128"/>
      <c r="G75" s="128"/>
      <c r="H75" s="128"/>
      <c r="I75" s="128"/>
      <c r="J75" s="128"/>
      <c r="K75" s="128"/>
      <c r="L75" s="128"/>
      <c r="M75" s="128"/>
      <c r="N75" s="128"/>
      <c r="O75" s="128"/>
      <c r="P75" s="128"/>
    </row>
    <row r="77" spans="1:16" x14ac:dyDescent="0.35">
      <c r="A77" s="128" t="s">
        <v>307</v>
      </c>
      <c r="B77" s="128" t="s">
        <v>378</v>
      </c>
      <c r="C77" s="128"/>
      <c r="D77" s="128"/>
      <c r="E77" s="128"/>
      <c r="F77" s="128"/>
      <c r="G77" s="128"/>
      <c r="H77" s="128"/>
      <c r="I77" s="128" t="s">
        <v>379</v>
      </c>
      <c r="J77" s="128"/>
      <c r="K77" s="128"/>
      <c r="L77" s="128"/>
      <c r="M77" s="128"/>
      <c r="N77" s="128"/>
      <c r="O77" s="128"/>
      <c r="P77" s="128"/>
    </row>
    <row r="78" spans="1:16" x14ac:dyDescent="0.35">
      <c r="A78" s="127" t="s">
        <v>373</v>
      </c>
      <c r="B78" s="127" t="s">
        <v>2203</v>
      </c>
      <c r="C78" s="127" t="s">
        <v>3602</v>
      </c>
      <c r="D78" s="127" t="s">
        <v>3603</v>
      </c>
      <c r="E78" s="127" t="s">
        <v>3604</v>
      </c>
      <c r="F78" s="127" t="s">
        <v>3813</v>
      </c>
      <c r="G78" s="127"/>
      <c r="H78" s="127"/>
      <c r="I78" s="127"/>
      <c r="J78" s="127"/>
      <c r="K78" s="127"/>
      <c r="L78" s="127"/>
      <c r="M78" s="127"/>
      <c r="N78" s="127"/>
      <c r="O78" s="127"/>
      <c r="P78" s="127" t="s">
        <v>313</v>
      </c>
    </row>
    <row r="79" spans="1:16" x14ac:dyDescent="0.35">
      <c r="A79" s="127" t="s">
        <v>305</v>
      </c>
      <c r="B79" s="127" t="s">
        <v>2204</v>
      </c>
      <c r="C79" s="127"/>
      <c r="D79" s="127"/>
      <c r="E79" s="127"/>
      <c r="F79" s="127"/>
      <c r="G79" s="127"/>
      <c r="H79" s="127"/>
      <c r="I79" s="127"/>
      <c r="J79" s="127"/>
      <c r="K79" s="127"/>
      <c r="L79" s="127" t="s">
        <v>3605</v>
      </c>
      <c r="M79" s="127"/>
      <c r="N79" s="127"/>
      <c r="O79" s="127"/>
      <c r="P79" s="127"/>
    </row>
    <row r="80" spans="1:16" x14ac:dyDescent="0.35">
      <c r="A80" s="127" t="s">
        <v>376</v>
      </c>
      <c r="B80" s="127" t="s">
        <v>40</v>
      </c>
      <c r="C80" s="127" t="s">
        <v>380</v>
      </c>
      <c r="D80" s="127" t="s">
        <v>3814</v>
      </c>
      <c r="E80" s="127"/>
      <c r="F80" s="127"/>
      <c r="G80" s="127"/>
      <c r="H80" s="127"/>
      <c r="I80" s="127"/>
      <c r="J80" s="127"/>
      <c r="K80" s="127"/>
      <c r="L80" s="127"/>
      <c r="M80" s="127"/>
      <c r="N80" s="127"/>
      <c r="O80" s="127"/>
      <c r="P80" s="127" t="s">
        <v>313</v>
      </c>
    </row>
    <row r="81" spans="1:16" x14ac:dyDescent="0.35">
      <c r="A81" s="128" t="s">
        <v>349</v>
      </c>
      <c r="B81" s="128" t="s">
        <v>378</v>
      </c>
      <c r="C81" s="128"/>
      <c r="D81" s="128"/>
      <c r="E81" s="128"/>
      <c r="F81" s="128"/>
      <c r="G81" s="128"/>
      <c r="H81" s="128"/>
      <c r="I81" s="128"/>
      <c r="J81" s="128"/>
      <c r="K81" s="128"/>
      <c r="L81" s="128"/>
      <c r="M81" s="128"/>
      <c r="N81" s="128"/>
      <c r="O81" s="128"/>
      <c r="P81" s="128"/>
    </row>
    <row r="83" spans="1:16" x14ac:dyDescent="0.35">
      <c r="A83" s="128" t="s">
        <v>307</v>
      </c>
      <c r="B83" s="128" t="s">
        <v>381</v>
      </c>
      <c r="C83" s="128"/>
      <c r="D83" s="128"/>
      <c r="E83" s="128"/>
      <c r="F83" s="128"/>
      <c r="G83" s="128"/>
      <c r="H83" s="128"/>
      <c r="I83" s="128" t="s">
        <v>382</v>
      </c>
      <c r="J83" s="128"/>
      <c r="K83" s="128"/>
      <c r="L83" s="128"/>
      <c r="M83" s="128"/>
      <c r="N83" s="128"/>
      <c r="O83" s="128"/>
      <c r="P83" s="128"/>
    </row>
    <row r="84" spans="1:16" x14ac:dyDescent="0.35">
      <c r="A84" s="127" t="s">
        <v>373</v>
      </c>
      <c r="B84" s="127" t="s">
        <v>41</v>
      </c>
      <c r="C84" s="127" t="s">
        <v>3606</v>
      </c>
      <c r="D84" s="127" t="s">
        <v>3607</v>
      </c>
      <c r="E84" s="127" t="s">
        <v>3608</v>
      </c>
      <c r="F84" s="127" t="s">
        <v>3815</v>
      </c>
      <c r="G84" s="127"/>
      <c r="H84" s="127"/>
      <c r="I84" s="127"/>
      <c r="J84" s="127"/>
      <c r="K84" s="127"/>
      <c r="L84" s="127"/>
      <c r="M84" s="127"/>
      <c r="N84" s="127"/>
      <c r="O84" s="127"/>
      <c r="P84" s="127" t="s">
        <v>313</v>
      </c>
    </row>
    <row r="85" spans="1:16" x14ac:dyDescent="0.35">
      <c r="A85" s="127" t="s">
        <v>305</v>
      </c>
      <c r="B85" s="127" t="s">
        <v>2205</v>
      </c>
      <c r="C85" s="127"/>
      <c r="D85" s="127"/>
      <c r="E85" s="127"/>
      <c r="F85" s="127"/>
      <c r="G85" s="127"/>
      <c r="H85" s="127"/>
      <c r="I85" s="127"/>
      <c r="J85" s="127"/>
      <c r="K85" s="127"/>
      <c r="L85" s="127" t="s">
        <v>3609</v>
      </c>
      <c r="M85" s="127"/>
      <c r="N85" s="127"/>
      <c r="O85" s="127"/>
      <c r="P85" s="127"/>
    </row>
    <row r="86" spans="1:16" x14ac:dyDescent="0.35">
      <c r="A86" s="127" t="s">
        <v>376</v>
      </c>
      <c r="B86" s="127" t="s">
        <v>42</v>
      </c>
      <c r="C86" s="127" t="s">
        <v>383</v>
      </c>
      <c r="D86" s="127" t="s">
        <v>3610</v>
      </c>
      <c r="E86" s="127"/>
      <c r="F86" s="127"/>
      <c r="G86" s="127"/>
      <c r="H86" s="127"/>
      <c r="I86" s="127"/>
      <c r="J86" s="127"/>
      <c r="K86" s="127"/>
      <c r="L86" s="127"/>
      <c r="M86" s="127"/>
      <c r="N86" s="127"/>
      <c r="O86" s="127"/>
      <c r="P86" s="127" t="s">
        <v>313</v>
      </c>
    </row>
    <row r="87" spans="1:16" x14ac:dyDescent="0.35">
      <c r="A87" s="128" t="s">
        <v>349</v>
      </c>
      <c r="B87" s="128" t="s">
        <v>381</v>
      </c>
      <c r="C87" s="128"/>
      <c r="D87" s="128"/>
      <c r="E87" s="128"/>
      <c r="F87" s="128"/>
      <c r="G87" s="128"/>
      <c r="H87" s="128"/>
      <c r="I87" s="128"/>
      <c r="J87" s="128"/>
      <c r="K87" s="128"/>
      <c r="L87" s="128"/>
      <c r="M87" s="128"/>
      <c r="N87" s="128"/>
      <c r="O87" s="128"/>
      <c r="P87" s="128"/>
    </row>
    <row r="89" spans="1:16" x14ac:dyDescent="0.35">
      <c r="A89" s="128" t="s">
        <v>307</v>
      </c>
      <c r="B89" s="128" t="s">
        <v>384</v>
      </c>
      <c r="C89" s="128"/>
      <c r="D89" s="128"/>
      <c r="E89" s="128"/>
      <c r="F89" s="128"/>
      <c r="G89" s="128"/>
      <c r="H89" s="128"/>
      <c r="I89" s="128" t="s">
        <v>385</v>
      </c>
      <c r="J89" s="128"/>
      <c r="K89" s="128"/>
      <c r="L89" s="128"/>
      <c r="M89" s="128"/>
      <c r="N89" s="128"/>
      <c r="O89" s="128"/>
      <c r="P89" s="128"/>
    </row>
    <row r="90" spans="1:16" x14ac:dyDescent="0.35">
      <c r="A90" s="127" t="s">
        <v>373</v>
      </c>
      <c r="B90" s="127" t="s">
        <v>43</v>
      </c>
      <c r="C90" s="127" t="s">
        <v>3611</v>
      </c>
      <c r="D90" s="127" t="s">
        <v>3612</v>
      </c>
      <c r="E90" s="127" t="s">
        <v>3613</v>
      </c>
      <c r="F90" s="127" t="s">
        <v>3816</v>
      </c>
      <c r="G90" s="127"/>
      <c r="H90" s="127"/>
      <c r="I90" s="127"/>
      <c r="J90" s="127"/>
      <c r="K90" s="127"/>
      <c r="L90" s="127"/>
      <c r="M90" s="127"/>
      <c r="N90" s="127"/>
      <c r="O90" s="127"/>
      <c r="P90" s="127" t="s">
        <v>313</v>
      </c>
    </row>
    <row r="91" spans="1:16" x14ac:dyDescent="0.35">
      <c r="A91" s="127" t="s">
        <v>305</v>
      </c>
      <c r="B91" s="127" t="s">
        <v>2206</v>
      </c>
      <c r="C91" s="127"/>
      <c r="D91" s="127"/>
      <c r="E91" s="127"/>
      <c r="F91" s="127"/>
      <c r="G91" s="127"/>
      <c r="H91" s="127"/>
      <c r="I91" s="127"/>
      <c r="J91" s="127"/>
      <c r="K91" s="127"/>
      <c r="L91" s="127" t="s">
        <v>3614</v>
      </c>
      <c r="M91" s="127"/>
      <c r="N91" s="127"/>
      <c r="O91" s="127"/>
      <c r="P91" s="127"/>
    </row>
    <row r="92" spans="1:16" x14ac:dyDescent="0.35">
      <c r="A92" s="127" t="s">
        <v>376</v>
      </c>
      <c r="B92" s="127" t="s">
        <v>44</v>
      </c>
      <c r="C92" s="127" t="s">
        <v>387</v>
      </c>
      <c r="D92" s="127" t="s">
        <v>3615</v>
      </c>
      <c r="E92" s="127"/>
      <c r="F92" s="127"/>
      <c r="G92" s="127"/>
      <c r="H92" s="127"/>
      <c r="I92" s="127"/>
      <c r="J92" s="127"/>
      <c r="K92" s="127"/>
      <c r="L92" s="127"/>
      <c r="M92" s="127"/>
      <c r="N92" s="127"/>
      <c r="O92" s="127"/>
      <c r="P92" s="127" t="s">
        <v>313</v>
      </c>
    </row>
    <row r="93" spans="1:16" x14ac:dyDescent="0.35">
      <c r="A93" s="128" t="s">
        <v>349</v>
      </c>
      <c r="B93" s="128" t="s">
        <v>384</v>
      </c>
      <c r="C93" s="128"/>
      <c r="D93" s="128"/>
      <c r="E93" s="128"/>
      <c r="F93" s="128"/>
      <c r="G93" s="128"/>
      <c r="H93" s="128"/>
      <c r="I93" s="128"/>
      <c r="J93" s="128"/>
      <c r="K93" s="128"/>
      <c r="L93" s="128"/>
      <c r="M93" s="128"/>
      <c r="N93" s="128"/>
      <c r="O93" s="128"/>
      <c r="P93" s="128"/>
    </row>
    <row r="95" spans="1:16" x14ac:dyDescent="0.35">
      <c r="A95" s="128" t="s">
        <v>307</v>
      </c>
      <c r="B95" s="128" t="s">
        <v>388</v>
      </c>
      <c r="C95" s="128"/>
      <c r="D95" s="128"/>
      <c r="E95" s="128"/>
      <c r="F95" s="128"/>
      <c r="G95" s="128"/>
      <c r="H95" s="128"/>
      <c r="I95" s="128" t="s">
        <v>389</v>
      </c>
      <c r="J95" s="128"/>
      <c r="K95" s="128"/>
      <c r="L95" s="128"/>
      <c r="M95" s="128"/>
      <c r="N95" s="128"/>
      <c r="O95" s="128"/>
      <c r="P95" s="128"/>
    </row>
    <row r="96" spans="1:16" x14ac:dyDescent="0.35">
      <c r="A96" s="127" t="s">
        <v>373</v>
      </c>
      <c r="B96" s="127" t="s">
        <v>45</v>
      </c>
      <c r="C96" s="127" t="s">
        <v>3616</v>
      </c>
      <c r="D96" s="127" t="s">
        <v>3617</v>
      </c>
      <c r="E96" s="127" t="s">
        <v>3618</v>
      </c>
      <c r="F96" s="127" t="s">
        <v>3817</v>
      </c>
      <c r="G96" s="127"/>
      <c r="H96" s="127"/>
      <c r="I96" s="127"/>
      <c r="J96" s="127"/>
      <c r="K96" s="127"/>
      <c r="L96" s="127"/>
      <c r="M96" s="127"/>
      <c r="N96" s="127"/>
      <c r="O96" s="127"/>
      <c r="P96" s="127" t="s">
        <v>313</v>
      </c>
    </row>
    <row r="97" spans="1:16" x14ac:dyDescent="0.35">
      <c r="A97" s="127" t="s">
        <v>305</v>
      </c>
      <c r="B97" s="127" t="s">
        <v>2207</v>
      </c>
      <c r="C97" s="127"/>
      <c r="D97" s="127"/>
      <c r="E97" s="127"/>
      <c r="F97" s="127"/>
      <c r="G97" s="127"/>
      <c r="H97" s="127"/>
      <c r="I97" s="127"/>
      <c r="J97" s="127"/>
      <c r="K97" s="127"/>
      <c r="L97" s="127" t="s">
        <v>3619</v>
      </c>
      <c r="M97" s="127"/>
      <c r="N97" s="127"/>
      <c r="O97" s="127"/>
      <c r="P97" s="127"/>
    </row>
    <row r="98" spans="1:16" x14ac:dyDescent="0.35">
      <c r="A98" s="127" t="s">
        <v>376</v>
      </c>
      <c r="B98" s="127" t="s">
        <v>46</v>
      </c>
      <c r="C98" s="127" t="s">
        <v>3620</v>
      </c>
      <c r="D98" s="127" t="s">
        <v>3621</v>
      </c>
      <c r="E98" s="127"/>
      <c r="F98" s="127"/>
      <c r="G98" s="127"/>
      <c r="H98" s="127"/>
      <c r="I98" s="127"/>
      <c r="J98" s="127"/>
      <c r="K98" s="127"/>
      <c r="L98" s="127"/>
      <c r="M98" s="127"/>
      <c r="N98" s="127"/>
      <c r="O98" s="127"/>
      <c r="P98" s="127" t="s">
        <v>313</v>
      </c>
    </row>
    <row r="99" spans="1:16" x14ac:dyDescent="0.35">
      <c r="A99" s="128" t="s">
        <v>349</v>
      </c>
      <c r="B99" s="128" t="s">
        <v>388</v>
      </c>
      <c r="C99" s="128"/>
      <c r="D99" s="128"/>
      <c r="E99" s="128"/>
      <c r="F99" s="128"/>
      <c r="G99" s="128"/>
      <c r="H99" s="128"/>
      <c r="I99" s="128"/>
      <c r="J99" s="128"/>
      <c r="K99" s="128"/>
      <c r="L99" s="128"/>
      <c r="M99" s="128"/>
      <c r="N99" s="128"/>
      <c r="O99" s="128"/>
      <c r="P99" s="128"/>
    </row>
    <row r="101" spans="1:16" x14ac:dyDescent="0.35">
      <c r="A101" s="128" t="s">
        <v>307</v>
      </c>
      <c r="B101" s="128" t="s">
        <v>390</v>
      </c>
      <c r="C101" s="128"/>
      <c r="D101" s="128"/>
      <c r="E101" s="128"/>
      <c r="F101" s="128"/>
      <c r="G101" s="128"/>
      <c r="H101" s="128"/>
      <c r="I101" s="128" t="s">
        <v>391</v>
      </c>
      <c r="J101" s="128"/>
      <c r="K101" s="128"/>
      <c r="L101" s="128"/>
      <c r="M101" s="128"/>
      <c r="N101" s="128"/>
      <c r="O101" s="128"/>
      <c r="P101" s="128"/>
    </row>
    <row r="102" spans="1:16" x14ac:dyDescent="0.35">
      <c r="A102" s="127" t="s">
        <v>373</v>
      </c>
      <c r="B102" s="127" t="s">
        <v>47</v>
      </c>
      <c r="C102" s="127" t="s">
        <v>3622</v>
      </c>
      <c r="D102" s="127" t="s">
        <v>3623</v>
      </c>
      <c r="E102" s="127" t="s">
        <v>3624</v>
      </c>
      <c r="F102" s="127" t="s">
        <v>3818</v>
      </c>
      <c r="G102" s="127"/>
      <c r="H102" s="127"/>
      <c r="I102" s="127"/>
      <c r="J102" s="127"/>
      <c r="K102" s="127"/>
      <c r="L102" s="127"/>
      <c r="M102" s="127"/>
      <c r="N102" s="127"/>
      <c r="O102" s="127"/>
      <c r="P102" s="127" t="s">
        <v>313</v>
      </c>
    </row>
    <row r="103" spans="1:16" x14ac:dyDescent="0.35">
      <c r="A103" s="127" t="s">
        <v>305</v>
      </c>
      <c r="B103" s="127" t="s">
        <v>2208</v>
      </c>
      <c r="C103" s="127"/>
      <c r="D103" s="127"/>
      <c r="E103" s="127"/>
      <c r="F103" s="127"/>
      <c r="G103" s="127"/>
      <c r="H103" s="127"/>
      <c r="I103" s="127"/>
      <c r="J103" s="127"/>
      <c r="K103" s="127"/>
      <c r="L103" s="127" t="s">
        <v>3619</v>
      </c>
      <c r="M103" s="127"/>
      <c r="N103" s="127"/>
      <c r="O103" s="127"/>
      <c r="P103" s="127"/>
    </row>
    <row r="104" spans="1:16" x14ac:dyDescent="0.35">
      <c r="A104" s="127" t="s">
        <v>376</v>
      </c>
      <c r="B104" s="127" t="s">
        <v>48</v>
      </c>
      <c r="C104" s="127" t="s">
        <v>392</v>
      </c>
      <c r="D104" s="127" t="s">
        <v>3625</v>
      </c>
      <c r="E104" s="127"/>
      <c r="F104" s="127"/>
      <c r="G104" s="127"/>
      <c r="H104" s="127"/>
      <c r="I104" s="127"/>
      <c r="J104" s="127"/>
      <c r="K104" s="127"/>
      <c r="L104" s="127"/>
      <c r="M104" s="127"/>
      <c r="N104" s="127"/>
      <c r="O104" s="127"/>
      <c r="P104" s="127" t="s">
        <v>313</v>
      </c>
    </row>
    <row r="105" spans="1:16" x14ac:dyDescent="0.35">
      <c r="A105" s="128" t="s">
        <v>349</v>
      </c>
      <c r="B105" s="128" t="s">
        <v>390</v>
      </c>
      <c r="C105" s="128"/>
      <c r="D105" s="128"/>
      <c r="E105" s="128"/>
      <c r="F105" s="128"/>
      <c r="G105" s="128"/>
      <c r="H105" s="128"/>
      <c r="I105" s="128"/>
      <c r="J105" s="128"/>
      <c r="K105" s="128"/>
      <c r="L105" s="128"/>
      <c r="M105" s="128"/>
      <c r="N105" s="128"/>
      <c r="O105" s="128"/>
      <c r="P105" s="128"/>
    </row>
    <row r="107" spans="1:16" x14ac:dyDescent="0.35">
      <c r="A107" s="127" t="s">
        <v>349</v>
      </c>
      <c r="B107" s="127" t="s">
        <v>3596</v>
      </c>
      <c r="C107" s="127"/>
      <c r="D107" s="127"/>
      <c r="E107" s="127"/>
      <c r="F107" s="127"/>
      <c r="G107" s="127"/>
      <c r="H107" s="127"/>
      <c r="I107" s="127"/>
      <c r="J107" s="127"/>
      <c r="K107" s="127"/>
      <c r="L107" s="127"/>
      <c r="M107" s="127"/>
      <c r="N107" s="127"/>
      <c r="O107" s="127"/>
      <c r="P107" s="127"/>
    </row>
    <row r="109" spans="1:16" x14ac:dyDescent="0.35">
      <c r="A109" s="127" t="s">
        <v>349</v>
      </c>
      <c r="B109" s="127" t="s">
        <v>3592</v>
      </c>
      <c r="C109" s="127"/>
      <c r="D109" s="127"/>
      <c r="E109" s="127"/>
      <c r="F109" s="127"/>
      <c r="G109" s="127"/>
      <c r="H109" s="127"/>
      <c r="I109" s="127"/>
      <c r="J109" s="127"/>
      <c r="K109" s="127"/>
      <c r="L109" s="127"/>
      <c r="M109" s="127"/>
      <c r="N109" s="127"/>
      <c r="O109" s="127"/>
      <c r="P109" s="127"/>
    </row>
    <row r="111" spans="1:16" x14ac:dyDescent="0.35">
      <c r="A111" s="128" t="s">
        <v>307</v>
      </c>
      <c r="B111" s="128" t="s">
        <v>393</v>
      </c>
      <c r="C111" s="128"/>
      <c r="D111" s="128"/>
      <c r="E111" s="128"/>
      <c r="F111" s="128"/>
      <c r="G111" s="128"/>
      <c r="H111" s="128"/>
      <c r="I111" s="128" t="s">
        <v>394</v>
      </c>
      <c r="J111" s="128"/>
      <c r="K111" s="128"/>
      <c r="L111" s="128"/>
      <c r="M111" s="128"/>
      <c r="N111" s="128"/>
      <c r="O111" s="128"/>
      <c r="P111" s="128"/>
    </row>
    <row r="112" spans="1:16" x14ac:dyDescent="0.35">
      <c r="A112" s="127" t="s">
        <v>342</v>
      </c>
      <c r="B112" s="127" t="s">
        <v>49</v>
      </c>
      <c r="C112" s="127" t="s">
        <v>3626</v>
      </c>
      <c r="D112" s="127" t="s">
        <v>3627</v>
      </c>
      <c r="E112" s="127"/>
      <c r="F112" s="127"/>
      <c r="G112" s="127"/>
      <c r="H112" s="127"/>
      <c r="I112" s="127"/>
      <c r="J112" s="127"/>
      <c r="K112" s="127"/>
      <c r="L112" s="127"/>
      <c r="M112" s="127"/>
      <c r="N112" s="127"/>
      <c r="O112" s="127"/>
      <c r="P112" s="127" t="s">
        <v>313</v>
      </c>
    </row>
    <row r="113" spans="1:16" x14ac:dyDescent="0.35">
      <c r="A113" s="127" t="s">
        <v>373</v>
      </c>
      <c r="B113" s="127" t="s">
        <v>2209</v>
      </c>
      <c r="C113" s="127" t="s">
        <v>3628</v>
      </c>
      <c r="D113" s="127" t="s">
        <v>3629</v>
      </c>
      <c r="E113" s="127" t="s">
        <v>3630</v>
      </c>
      <c r="F113" s="127" t="s">
        <v>3819</v>
      </c>
      <c r="G113" s="127"/>
      <c r="H113" s="127"/>
      <c r="I113" s="127" t="s">
        <v>3631</v>
      </c>
      <c r="J113" s="127" t="s">
        <v>395</v>
      </c>
      <c r="K113" s="127"/>
      <c r="L113" s="127"/>
      <c r="M113" s="127"/>
      <c r="N113" s="127"/>
      <c r="O113" s="127"/>
      <c r="P113" s="127" t="s">
        <v>313</v>
      </c>
    </row>
    <row r="114" spans="1:16" x14ac:dyDescent="0.35">
      <c r="A114" s="128" t="s">
        <v>307</v>
      </c>
      <c r="B114" s="128" t="s">
        <v>396</v>
      </c>
      <c r="C114" s="128"/>
      <c r="D114" s="128"/>
      <c r="E114" s="128"/>
      <c r="F114" s="128"/>
      <c r="G114" s="128"/>
      <c r="H114" s="128"/>
      <c r="I114" s="128" t="s">
        <v>397</v>
      </c>
      <c r="J114" s="128"/>
      <c r="K114" s="128" t="s">
        <v>375</v>
      </c>
      <c r="L114" s="128"/>
      <c r="M114" s="128"/>
      <c r="N114" s="128"/>
      <c r="O114" s="128"/>
      <c r="P114" s="128"/>
    </row>
    <row r="115" spans="1:16" x14ac:dyDescent="0.35">
      <c r="A115" s="127" t="s">
        <v>344</v>
      </c>
      <c r="B115" s="127" t="s">
        <v>50</v>
      </c>
      <c r="C115" s="127" t="s">
        <v>3632</v>
      </c>
      <c r="D115" s="127" t="s">
        <v>3633</v>
      </c>
      <c r="E115" s="127" t="s">
        <v>3634</v>
      </c>
      <c r="F115" s="127" t="s">
        <v>3820</v>
      </c>
      <c r="G115" s="127"/>
      <c r="H115" s="127"/>
      <c r="I115" s="127"/>
      <c r="J115" s="127"/>
      <c r="K115" s="127"/>
      <c r="L115" s="127"/>
      <c r="M115" s="127"/>
      <c r="N115" s="127"/>
      <c r="O115" s="127"/>
      <c r="P115" s="127"/>
    </row>
    <row r="116" spans="1:16" x14ac:dyDescent="0.35">
      <c r="A116" s="127" t="s">
        <v>399</v>
      </c>
      <c r="B116" s="127" t="s">
        <v>51</v>
      </c>
      <c r="C116" s="127" t="s">
        <v>386</v>
      </c>
      <c r="D116" s="127" t="s">
        <v>3635</v>
      </c>
      <c r="E116" s="127" t="s">
        <v>398</v>
      </c>
      <c r="F116" s="127" t="s">
        <v>3821</v>
      </c>
      <c r="G116" s="127"/>
      <c r="H116" s="127"/>
      <c r="I116" s="127" t="s">
        <v>397</v>
      </c>
      <c r="J116" s="127"/>
      <c r="K116" s="127"/>
      <c r="L116" s="127"/>
      <c r="M116" s="127"/>
      <c r="N116" s="127"/>
      <c r="O116" s="127"/>
      <c r="P116" s="127" t="s">
        <v>313</v>
      </c>
    </row>
    <row r="117" spans="1:16" x14ac:dyDescent="0.35">
      <c r="A117" s="127" t="s">
        <v>305</v>
      </c>
      <c r="B117" s="127" t="s">
        <v>52</v>
      </c>
      <c r="C117" s="127"/>
      <c r="D117" s="127"/>
      <c r="E117" s="127"/>
      <c r="F117" s="127"/>
      <c r="G117" s="127"/>
      <c r="H117" s="127"/>
      <c r="I117" s="127"/>
      <c r="J117" s="127"/>
      <c r="K117" s="127"/>
      <c r="L117" s="127" t="s">
        <v>400</v>
      </c>
      <c r="M117" s="127"/>
      <c r="N117" s="127"/>
      <c r="O117" s="127"/>
      <c r="P117" s="127"/>
    </row>
    <row r="118" spans="1:16" x14ac:dyDescent="0.35">
      <c r="A118" s="127" t="s">
        <v>305</v>
      </c>
      <c r="B118" s="127" t="s">
        <v>53</v>
      </c>
      <c r="C118" s="127"/>
      <c r="D118" s="127"/>
      <c r="E118" s="127"/>
      <c r="F118" s="127"/>
      <c r="G118" s="127"/>
      <c r="H118" s="127"/>
      <c r="I118" s="127"/>
      <c r="J118" s="127"/>
      <c r="K118" s="127"/>
      <c r="L118" s="127" t="s">
        <v>401</v>
      </c>
      <c r="M118" s="127"/>
      <c r="N118" s="127"/>
      <c r="O118" s="127"/>
      <c r="P118" s="127"/>
    </row>
    <row r="119" spans="1:16" x14ac:dyDescent="0.35">
      <c r="A119" s="127" t="s">
        <v>373</v>
      </c>
      <c r="B119" s="127" t="s">
        <v>54</v>
      </c>
      <c r="C119" s="127" t="s">
        <v>3636</v>
      </c>
      <c r="D119" s="127" t="s">
        <v>3637</v>
      </c>
      <c r="E119" s="127" t="s">
        <v>3638</v>
      </c>
      <c r="F119" s="127" t="s">
        <v>3639</v>
      </c>
      <c r="G119" s="127"/>
      <c r="H119" s="127"/>
      <c r="I119" s="127" t="s">
        <v>397</v>
      </c>
      <c r="J119" s="127"/>
      <c r="K119" s="127"/>
      <c r="L119" s="127"/>
      <c r="M119" s="127"/>
      <c r="N119" s="127"/>
      <c r="O119" s="127"/>
      <c r="P119" s="127" t="s">
        <v>313</v>
      </c>
    </row>
    <row r="120" spans="1:16" x14ac:dyDescent="0.35">
      <c r="A120" s="128" t="s">
        <v>349</v>
      </c>
      <c r="B120" s="128" t="s">
        <v>396</v>
      </c>
      <c r="C120" s="128"/>
      <c r="D120" s="128"/>
      <c r="E120" s="128"/>
      <c r="F120" s="128"/>
      <c r="G120" s="128"/>
      <c r="H120" s="128"/>
      <c r="I120" s="128"/>
      <c r="J120" s="128"/>
      <c r="K120" s="128"/>
      <c r="L120" s="128"/>
      <c r="M120" s="128"/>
      <c r="N120" s="128"/>
      <c r="O120" s="128"/>
      <c r="P120" s="128"/>
    </row>
    <row r="121" spans="1:16" x14ac:dyDescent="0.35">
      <c r="A121" s="127" t="s">
        <v>373</v>
      </c>
      <c r="B121" s="127" t="s">
        <v>55</v>
      </c>
      <c r="C121" s="127" t="s">
        <v>3640</v>
      </c>
      <c r="D121" s="127" t="s">
        <v>3641</v>
      </c>
      <c r="E121" s="127" t="s">
        <v>3642</v>
      </c>
      <c r="F121" s="127" t="s">
        <v>3822</v>
      </c>
      <c r="G121" s="127"/>
      <c r="H121" s="127"/>
      <c r="I121" s="127" t="s">
        <v>397</v>
      </c>
      <c r="J121" s="127"/>
      <c r="K121" s="127"/>
      <c r="L121" s="127"/>
      <c r="M121" s="127"/>
      <c r="N121" s="127"/>
      <c r="O121" s="127"/>
      <c r="P121" s="127" t="s">
        <v>313</v>
      </c>
    </row>
    <row r="122" spans="1:16" x14ac:dyDescent="0.35">
      <c r="A122" s="127" t="s">
        <v>305</v>
      </c>
      <c r="B122" s="127" t="s">
        <v>2210</v>
      </c>
      <c r="C122" s="127"/>
      <c r="D122" s="127"/>
      <c r="E122" s="127"/>
      <c r="F122" s="127"/>
      <c r="G122" s="127"/>
      <c r="H122" s="127"/>
      <c r="I122" s="127"/>
      <c r="J122" s="127"/>
      <c r="K122" s="127"/>
      <c r="L122" s="127" t="s">
        <v>3643</v>
      </c>
      <c r="M122" s="127"/>
      <c r="N122" s="127"/>
      <c r="O122" s="127"/>
      <c r="P122" s="127"/>
    </row>
    <row r="123" spans="1:16" x14ac:dyDescent="0.35">
      <c r="A123" s="127" t="s">
        <v>305</v>
      </c>
      <c r="B123" s="127" t="s">
        <v>2211</v>
      </c>
      <c r="C123" s="127"/>
      <c r="D123" s="127"/>
      <c r="E123" s="127"/>
      <c r="F123" s="127"/>
      <c r="G123" s="127"/>
      <c r="H123" s="127"/>
      <c r="I123" s="127"/>
      <c r="J123" s="127"/>
      <c r="K123" s="127"/>
      <c r="L123" s="127" t="s">
        <v>3644</v>
      </c>
      <c r="M123" s="127"/>
      <c r="N123" s="127"/>
      <c r="O123" s="127"/>
      <c r="P123" s="127"/>
    </row>
    <row r="124" spans="1:16" x14ac:dyDescent="0.35">
      <c r="A124" s="127" t="s">
        <v>376</v>
      </c>
      <c r="B124" s="127" t="s">
        <v>56</v>
      </c>
      <c r="C124" s="127" t="s">
        <v>402</v>
      </c>
      <c r="D124" s="127" t="s">
        <v>3645</v>
      </c>
      <c r="E124" s="127"/>
      <c r="F124" s="127"/>
      <c r="G124" s="127"/>
      <c r="H124" s="127"/>
      <c r="I124" s="127"/>
      <c r="J124" s="127"/>
      <c r="K124" s="127"/>
      <c r="L124" s="127"/>
      <c r="M124" s="127"/>
      <c r="N124" s="127"/>
      <c r="O124" s="127"/>
      <c r="P124" s="127" t="s">
        <v>313</v>
      </c>
    </row>
    <row r="125" spans="1:16" x14ac:dyDescent="0.35">
      <c r="A125" s="128" t="s">
        <v>349</v>
      </c>
      <c r="B125" s="128" t="s">
        <v>393</v>
      </c>
      <c r="C125" s="128"/>
      <c r="D125" s="128"/>
      <c r="E125" s="128"/>
      <c r="F125" s="128"/>
      <c r="G125" s="128"/>
      <c r="H125" s="128"/>
      <c r="I125" s="128"/>
      <c r="J125" s="128"/>
      <c r="K125" s="128"/>
      <c r="L125" s="128"/>
      <c r="M125" s="128"/>
      <c r="N125" s="128"/>
      <c r="O125" s="128"/>
      <c r="P125" s="128"/>
    </row>
    <row r="127" spans="1:16" x14ac:dyDescent="0.35">
      <c r="A127" s="127" t="s">
        <v>376</v>
      </c>
      <c r="B127" s="127" t="s">
        <v>57</v>
      </c>
      <c r="C127" s="127" t="s">
        <v>403</v>
      </c>
      <c r="D127" s="127" t="s">
        <v>3646</v>
      </c>
      <c r="E127" s="127"/>
      <c r="F127" s="127"/>
      <c r="G127" s="127"/>
      <c r="H127" s="127"/>
      <c r="I127" s="127"/>
      <c r="J127" s="127"/>
      <c r="K127" s="127"/>
      <c r="L127" s="127"/>
      <c r="M127" s="127"/>
      <c r="N127" s="127"/>
      <c r="O127" s="127"/>
      <c r="P127" s="127" t="s">
        <v>313</v>
      </c>
    </row>
    <row r="128" spans="1:16" x14ac:dyDescent="0.35">
      <c r="A128" s="127" t="s">
        <v>404</v>
      </c>
      <c r="B128" s="127" t="s">
        <v>58</v>
      </c>
      <c r="C128" s="127" t="s">
        <v>405</v>
      </c>
      <c r="D128" s="127" t="s">
        <v>3647</v>
      </c>
      <c r="E128" s="127"/>
      <c r="F128" s="127"/>
      <c r="G128" s="127"/>
      <c r="H128" s="127"/>
      <c r="I128" s="127" t="s">
        <v>406</v>
      </c>
      <c r="J128" s="127"/>
      <c r="K128" s="127"/>
      <c r="L128" s="127"/>
      <c r="M128" s="127"/>
      <c r="N128" s="127"/>
      <c r="O128" s="127"/>
      <c r="P128" s="127" t="s">
        <v>313</v>
      </c>
    </row>
    <row r="129" spans="1:16" x14ac:dyDescent="0.35">
      <c r="A129" s="127" t="s">
        <v>317</v>
      </c>
      <c r="B129" s="127" t="s">
        <v>59</v>
      </c>
      <c r="C129" s="127" t="s">
        <v>407</v>
      </c>
      <c r="D129" s="127" t="s">
        <v>3823</v>
      </c>
      <c r="E129" s="127"/>
      <c r="F129" s="127"/>
      <c r="G129" s="127"/>
      <c r="H129" s="127"/>
      <c r="I129" s="127" t="s">
        <v>408</v>
      </c>
      <c r="J129" s="127"/>
      <c r="K129" s="127"/>
      <c r="L129" s="127"/>
      <c r="M129" s="127"/>
      <c r="N129" s="127"/>
      <c r="O129" s="127"/>
      <c r="P129" s="127" t="s">
        <v>313</v>
      </c>
    </row>
    <row r="130" spans="1:16" x14ac:dyDescent="0.35">
      <c r="A130" s="127" t="s">
        <v>369</v>
      </c>
      <c r="B130" s="127" t="s">
        <v>60</v>
      </c>
      <c r="C130" s="127" t="s">
        <v>409</v>
      </c>
      <c r="D130" s="127" t="s">
        <v>3824</v>
      </c>
      <c r="E130" s="127"/>
      <c r="F130" s="127"/>
      <c r="G130" s="127" t="s">
        <v>356</v>
      </c>
      <c r="H130" s="127"/>
      <c r="I130" s="127" t="s">
        <v>406</v>
      </c>
      <c r="J130" s="127" t="s">
        <v>3648</v>
      </c>
      <c r="K130" s="127"/>
      <c r="L130" s="127"/>
      <c r="M130" s="127"/>
      <c r="N130" s="127"/>
      <c r="O130" s="127"/>
      <c r="P130" s="127" t="s">
        <v>313</v>
      </c>
    </row>
    <row r="131" spans="1:16" x14ac:dyDescent="0.35">
      <c r="A131" s="127" t="s">
        <v>342</v>
      </c>
      <c r="B131" s="127" t="s">
        <v>61</v>
      </c>
      <c r="C131" s="127" t="s">
        <v>410</v>
      </c>
      <c r="D131" s="127" t="s">
        <v>3649</v>
      </c>
      <c r="E131" s="127"/>
      <c r="F131" s="127"/>
      <c r="G131" s="127"/>
      <c r="H131" s="127"/>
      <c r="I131" s="127"/>
      <c r="J131" s="127"/>
      <c r="K131" s="127"/>
      <c r="L131" s="127"/>
      <c r="M131" s="127"/>
      <c r="N131" s="127"/>
      <c r="O131" s="127"/>
      <c r="P131" s="127" t="s">
        <v>313</v>
      </c>
    </row>
    <row r="132" spans="1:16" x14ac:dyDescent="0.35">
      <c r="A132" s="127" t="s">
        <v>327</v>
      </c>
      <c r="B132" s="127" t="s">
        <v>62</v>
      </c>
      <c r="C132" s="127" t="s">
        <v>411</v>
      </c>
      <c r="D132" s="127" t="s">
        <v>3650</v>
      </c>
      <c r="E132" s="127"/>
      <c r="F132" s="127"/>
      <c r="G132" s="127"/>
      <c r="H132" s="127"/>
      <c r="I132" s="127" t="s">
        <v>412</v>
      </c>
      <c r="J132" s="127"/>
      <c r="K132" s="127" t="s">
        <v>316</v>
      </c>
      <c r="L132" s="127"/>
      <c r="M132" s="127"/>
      <c r="N132" s="127"/>
      <c r="O132" s="127"/>
      <c r="P132" s="127"/>
    </row>
    <row r="133" spans="1:16" x14ac:dyDescent="0.35">
      <c r="A133" s="127" t="s">
        <v>329</v>
      </c>
      <c r="B133" s="127" t="s">
        <v>63</v>
      </c>
      <c r="C133" s="127" t="s">
        <v>413</v>
      </c>
      <c r="D133" s="127" t="s">
        <v>3651</v>
      </c>
      <c r="E133" s="127"/>
      <c r="F133" s="127"/>
      <c r="G133" s="127"/>
      <c r="H133" s="127"/>
      <c r="I133" s="127" t="s">
        <v>412</v>
      </c>
      <c r="J133" s="127" t="s">
        <v>414</v>
      </c>
      <c r="K133" s="127" t="s">
        <v>316</v>
      </c>
      <c r="L133" s="127"/>
      <c r="M133" s="127"/>
      <c r="N133" s="127"/>
      <c r="O133" s="127"/>
      <c r="P133" s="127" t="s">
        <v>313</v>
      </c>
    </row>
    <row r="134" spans="1:16" x14ac:dyDescent="0.35">
      <c r="A134" s="127" t="s">
        <v>376</v>
      </c>
      <c r="B134" s="127" t="s">
        <v>64</v>
      </c>
      <c r="C134" s="127" t="s">
        <v>415</v>
      </c>
      <c r="D134" s="127" t="s">
        <v>3652</v>
      </c>
      <c r="E134" s="127"/>
      <c r="F134" s="127"/>
      <c r="G134" s="127"/>
      <c r="H134" s="127"/>
      <c r="I134" s="127"/>
      <c r="J134" s="127"/>
      <c r="K134" s="127"/>
      <c r="L134" s="127"/>
      <c r="M134" s="127"/>
      <c r="N134" s="127"/>
      <c r="O134" s="127"/>
      <c r="P134" s="127" t="s">
        <v>313</v>
      </c>
    </row>
    <row r="135" spans="1:16" x14ac:dyDescent="0.35">
      <c r="A135" s="127" t="s">
        <v>376</v>
      </c>
      <c r="B135" s="127" t="s">
        <v>65</v>
      </c>
      <c r="C135" s="127" t="s">
        <v>416</v>
      </c>
      <c r="D135" s="127" t="s">
        <v>3653</v>
      </c>
      <c r="E135" s="127"/>
      <c r="F135" s="127"/>
      <c r="G135" s="127"/>
      <c r="H135" s="127"/>
      <c r="I135" s="127"/>
      <c r="J135" s="127"/>
      <c r="K135" s="127"/>
      <c r="L135" s="127"/>
      <c r="M135" s="127"/>
      <c r="N135" s="127"/>
      <c r="O135" s="127"/>
      <c r="P135" s="127" t="s">
        <v>313</v>
      </c>
    </row>
    <row r="137" spans="1:16" x14ac:dyDescent="0.35">
      <c r="A137" s="128" t="s">
        <v>349</v>
      </c>
      <c r="B137" s="128" t="s">
        <v>367</v>
      </c>
      <c r="C137" s="128"/>
      <c r="D137" s="128"/>
      <c r="E137" s="128"/>
      <c r="F137" s="128"/>
      <c r="G137" s="128"/>
      <c r="H137" s="128"/>
      <c r="I137" s="128"/>
      <c r="J137" s="128"/>
      <c r="K137" s="128"/>
      <c r="L137" s="128"/>
      <c r="M137" s="128"/>
      <c r="N137" s="128"/>
      <c r="O137" s="128"/>
      <c r="P137" s="128"/>
    </row>
    <row r="139" spans="1:16" x14ac:dyDescent="0.35">
      <c r="A139" s="128" t="s">
        <v>307</v>
      </c>
      <c r="B139" s="128" t="s">
        <v>417</v>
      </c>
      <c r="C139" s="128" t="s">
        <v>3654</v>
      </c>
      <c r="D139" s="128" t="s">
        <v>3825</v>
      </c>
      <c r="E139" s="128"/>
      <c r="F139" s="128"/>
      <c r="G139" s="128"/>
      <c r="H139" s="128"/>
      <c r="I139" s="128" t="s">
        <v>418</v>
      </c>
      <c r="J139" s="128"/>
      <c r="K139" s="128"/>
      <c r="L139" s="128"/>
      <c r="M139" s="128"/>
      <c r="N139" s="128"/>
      <c r="O139" s="128"/>
      <c r="P139" s="128"/>
    </row>
    <row r="140" spans="1:16" x14ac:dyDescent="0.35">
      <c r="A140" s="127" t="s">
        <v>419</v>
      </c>
      <c r="B140" s="127" t="s">
        <v>66</v>
      </c>
      <c r="C140" s="127" t="s">
        <v>370</v>
      </c>
      <c r="D140" s="127" t="s">
        <v>3809</v>
      </c>
      <c r="E140" s="127"/>
      <c r="F140" s="127"/>
      <c r="G140" s="127" t="s">
        <v>356</v>
      </c>
      <c r="H140" s="127"/>
      <c r="I140" s="127"/>
      <c r="J140" s="127"/>
      <c r="K140" s="127"/>
      <c r="L140" s="127"/>
      <c r="M140" s="127"/>
      <c r="N140" s="127"/>
      <c r="O140" s="127"/>
      <c r="P140" s="127"/>
    </row>
    <row r="141" spans="1:16" x14ac:dyDescent="0.35">
      <c r="A141" s="127"/>
      <c r="B141" s="127"/>
      <c r="C141" s="127"/>
      <c r="D141" s="127"/>
      <c r="E141" s="127"/>
      <c r="F141" s="127"/>
      <c r="G141" s="127"/>
      <c r="H141" s="127"/>
      <c r="I141" s="127"/>
      <c r="J141" s="127"/>
      <c r="K141" s="127"/>
      <c r="L141" s="127"/>
      <c r="M141" s="127"/>
      <c r="N141" s="127"/>
      <c r="O141" s="127"/>
      <c r="P141" s="127"/>
    </row>
    <row r="142" spans="1:16" x14ac:dyDescent="0.35">
      <c r="A142" s="128" t="s">
        <v>307</v>
      </c>
      <c r="B142" s="128" t="s">
        <v>420</v>
      </c>
      <c r="C142" s="128"/>
      <c r="D142" s="128"/>
      <c r="E142" s="128"/>
      <c r="F142" s="128"/>
      <c r="G142" s="128"/>
      <c r="H142" s="128"/>
      <c r="I142" s="128" t="s">
        <v>421</v>
      </c>
      <c r="J142" s="128"/>
      <c r="K142" s="128"/>
      <c r="L142" s="128"/>
      <c r="M142" s="128"/>
      <c r="N142" s="128"/>
      <c r="O142" s="128"/>
      <c r="P142" s="128"/>
    </row>
    <row r="143" spans="1:16" x14ac:dyDescent="0.35">
      <c r="A143" s="127" t="s">
        <v>342</v>
      </c>
      <c r="B143" s="127" t="s">
        <v>67</v>
      </c>
      <c r="C143" s="127" t="s">
        <v>3655</v>
      </c>
      <c r="D143" s="127" t="s">
        <v>3656</v>
      </c>
      <c r="E143" s="127" t="s">
        <v>3657</v>
      </c>
      <c r="F143" s="127" t="s">
        <v>3826</v>
      </c>
      <c r="G143" s="127"/>
      <c r="H143" s="127"/>
      <c r="I143" s="127"/>
      <c r="J143" s="127"/>
      <c r="K143" s="127"/>
      <c r="L143" s="127"/>
      <c r="M143" s="127"/>
      <c r="N143" s="127"/>
      <c r="O143" s="127"/>
      <c r="P143" s="127" t="s">
        <v>313</v>
      </c>
    </row>
    <row r="144" spans="1:16" x14ac:dyDescent="0.35">
      <c r="A144" s="127" t="s">
        <v>373</v>
      </c>
      <c r="B144" s="127" t="s">
        <v>2245</v>
      </c>
      <c r="C144" s="127" t="s">
        <v>3658</v>
      </c>
      <c r="D144" s="127" t="s">
        <v>3659</v>
      </c>
      <c r="E144" s="127" t="s">
        <v>3660</v>
      </c>
      <c r="F144" s="127" t="s">
        <v>3661</v>
      </c>
      <c r="G144" s="127"/>
      <c r="H144" s="127"/>
      <c r="I144" s="127" t="s">
        <v>422</v>
      </c>
      <c r="J144" s="127"/>
      <c r="K144" s="127"/>
      <c r="L144" s="127"/>
      <c r="M144" s="127"/>
      <c r="N144" s="127"/>
      <c r="O144" s="127"/>
      <c r="P144" s="127" t="s">
        <v>313</v>
      </c>
    </row>
    <row r="145" spans="1:16" x14ac:dyDescent="0.35">
      <c r="A145" s="128" t="s">
        <v>307</v>
      </c>
      <c r="B145" s="128" t="s">
        <v>3662</v>
      </c>
      <c r="C145" s="128"/>
      <c r="D145" s="128"/>
      <c r="E145" s="128"/>
      <c r="F145" s="128"/>
      <c r="G145" s="128"/>
      <c r="H145" s="128"/>
      <c r="I145" s="128" t="s">
        <v>423</v>
      </c>
      <c r="J145" s="128"/>
      <c r="K145" s="128"/>
      <c r="L145" s="128"/>
      <c r="M145" s="128"/>
      <c r="N145" s="128"/>
      <c r="O145" s="128"/>
      <c r="P145" s="128"/>
    </row>
    <row r="146" spans="1:16" x14ac:dyDescent="0.35">
      <c r="A146" s="127" t="s">
        <v>373</v>
      </c>
      <c r="B146" s="127" t="s">
        <v>68</v>
      </c>
      <c r="C146" s="127" t="s">
        <v>3663</v>
      </c>
      <c r="D146" s="127" t="s">
        <v>3827</v>
      </c>
      <c r="E146" s="127" t="s">
        <v>3664</v>
      </c>
      <c r="F146" s="127"/>
      <c r="G146" s="127"/>
      <c r="H146" s="127"/>
      <c r="I146" s="127"/>
      <c r="J146" s="127"/>
      <c r="K146" s="127" t="s">
        <v>316</v>
      </c>
      <c r="L146" s="127"/>
      <c r="M146" s="127"/>
      <c r="N146" s="127"/>
      <c r="O146" s="127"/>
      <c r="P146" s="127" t="s">
        <v>313</v>
      </c>
    </row>
    <row r="147" spans="1:16" x14ac:dyDescent="0.35">
      <c r="A147" s="127" t="s">
        <v>373</v>
      </c>
      <c r="B147" s="127" t="s">
        <v>2246</v>
      </c>
      <c r="C147" s="127" t="s">
        <v>3665</v>
      </c>
      <c r="D147" s="127" t="s">
        <v>3666</v>
      </c>
      <c r="E147" s="127" t="s">
        <v>3667</v>
      </c>
      <c r="F147" s="127" t="s">
        <v>3828</v>
      </c>
      <c r="G147" s="127"/>
      <c r="H147" s="127"/>
      <c r="I147" s="127"/>
      <c r="J147" s="127"/>
      <c r="K147" s="127" t="s">
        <v>316</v>
      </c>
      <c r="L147" s="127"/>
      <c r="M147" s="127"/>
      <c r="N147" s="127"/>
      <c r="O147" s="127"/>
      <c r="P147" s="127" t="s">
        <v>313</v>
      </c>
    </row>
    <row r="148" spans="1:16" ht="182.5" x14ac:dyDescent="0.35">
      <c r="A148" s="127" t="s">
        <v>305</v>
      </c>
      <c r="B148" s="127" t="s">
        <v>2247</v>
      </c>
      <c r="C148" s="127"/>
      <c r="D148" s="127"/>
      <c r="E148" s="127"/>
      <c r="F148" s="127"/>
      <c r="G148" s="127"/>
      <c r="H148" s="127"/>
      <c r="I148" s="127"/>
      <c r="J148" s="127"/>
      <c r="K148" s="127"/>
      <c r="L148" s="131" t="s">
        <v>3668</v>
      </c>
      <c r="M148" s="127"/>
      <c r="N148" s="127"/>
      <c r="O148" s="127"/>
      <c r="P148" s="127"/>
    </row>
    <row r="149" spans="1:16" x14ac:dyDescent="0.35">
      <c r="A149" s="128" t="s">
        <v>349</v>
      </c>
      <c r="B149" s="128" t="s">
        <v>3662</v>
      </c>
      <c r="C149" s="128"/>
      <c r="D149" s="128"/>
      <c r="E149" s="128"/>
      <c r="F149" s="128"/>
      <c r="G149" s="128"/>
      <c r="H149" s="128"/>
      <c r="I149" s="128"/>
      <c r="J149" s="128"/>
      <c r="K149" s="128"/>
      <c r="L149" s="128"/>
      <c r="M149" s="128"/>
      <c r="N149" s="128"/>
      <c r="O149" s="128"/>
      <c r="P149" s="128"/>
    </row>
    <row r="150" spans="1:16" x14ac:dyDescent="0.35">
      <c r="A150" s="127" t="s">
        <v>376</v>
      </c>
      <c r="B150" s="127" t="s">
        <v>69</v>
      </c>
      <c r="C150" s="127" t="s">
        <v>424</v>
      </c>
      <c r="D150" s="127" t="s">
        <v>3829</v>
      </c>
      <c r="E150" s="127"/>
      <c r="F150" s="127"/>
      <c r="G150" s="127"/>
      <c r="H150" s="127"/>
      <c r="I150" s="127"/>
      <c r="J150" s="127"/>
      <c r="K150" s="127"/>
      <c r="L150" s="127"/>
      <c r="M150" s="127"/>
      <c r="N150" s="127"/>
      <c r="O150" s="127"/>
      <c r="P150" s="127" t="s">
        <v>313</v>
      </c>
    </row>
    <row r="151" spans="1:16" x14ac:dyDescent="0.35">
      <c r="A151" s="128" t="s">
        <v>349</v>
      </c>
      <c r="B151" s="128" t="s">
        <v>420</v>
      </c>
      <c r="C151" s="128"/>
      <c r="D151" s="128"/>
      <c r="E151" s="128"/>
      <c r="F151" s="128"/>
      <c r="G151" s="128"/>
      <c r="H151" s="128"/>
      <c r="I151" s="128"/>
      <c r="J151" s="128"/>
      <c r="K151" s="128"/>
      <c r="L151" s="128"/>
      <c r="M151" s="128"/>
      <c r="N151" s="128"/>
      <c r="O151" s="128"/>
      <c r="P151" s="128"/>
    </row>
    <row r="153" spans="1:16" x14ac:dyDescent="0.35">
      <c r="A153" s="128" t="s">
        <v>307</v>
      </c>
      <c r="B153" s="128" t="s">
        <v>425</v>
      </c>
      <c r="C153" s="128"/>
      <c r="D153" s="128"/>
      <c r="E153" s="128"/>
      <c r="F153" s="128"/>
      <c r="G153" s="128"/>
      <c r="H153" s="128"/>
      <c r="I153" s="128" t="s">
        <v>426</v>
      </c>
      <c r="J153" s="128"/>
      <c r="K153" s="128"/>
      <c r="L153" s="128"/>
      <c r="M153" s="128"/>
      <c r="N153" s="128"/>
      <c r="O153" s="128"/>
      <c r="P153" s="128"/>
    </row>
    <row r="154" spans="1:16" x14ac:dyDescent="0.35">
      <c r="A154" s="127" t="s">
        <v>373</v>
      </c>
      <c r="B154" s="127" t="s">
        <v>2248</v>
      </c>
      <c r="C154" s="127" t="s">
        <v>427</v>
      </c>
      <c r="D154" s="127" t="s">
        <v>3830</v>
      </c>
      <c r="E154" s="127" t="s">
        <v>374</v>
      </c>
      <c r="F154" s="127" t="s">
        <v>3669</v>
      </c>
      <c r="G154" s="127"/>
      <c r="H154" s="127"/>
      <c r="I154" s="127"/>
      <c r="J154" s="127"/>
      <c r="K154" s="127"/>
      <c r="L154" s="127"/>
      <c r="M154" s="127"/>
      <c r="N154" s="127"/>
      <c r="O154" s="127"/>
      <c r="P154" s="127" t="s">
        <v>313</v>
      </c>
    </row>
    <row r="155" spans="1:16" x14ac:dyDescent="0.35">
      <c r="A155" s="127" t="s">
        <v>376</v>
      </c>
      <c r="B155" s="127" t="s">
        <v>70</v>
      </c>
      <c r="C155" s="127" t="s">
        <v>3670</v>
      </c>
      <c r="D155" s="127" t="s">
        <v>3831</v>
      </c>
      <c r="E155" s="127"/>
      <c r="F155" s="127"/>
      <c r="G155" s="127"/>
      <c r="H155" s="127"/>
      <c r="I155" s="127"/>
      <c r="J155" s="127"/>
      <c r="K155" s="127"/>
      <c r="L155" s="127"/>
      <c r="M155" s="127"/>
      <c r="N155" s="127"/>
      <c r="O155" s="127"/>
      <c r="P155" s="127" t="s">
        <v>313</v>
      </c>
    </row>
    <row r="156" spans="1:16" x14ac:dyDescent="0.35">
      <c r="A156" s="128" t="s">
        <v>349</v>
      </c>
      <c r="B156" s="128" t="s">
        <v>425</v>
      </c>
      <c r="C156" s="128"/>
      <c r="D156" s="128"/>
      <c r="E156" s="128"/>
      <c r="F156" s="128"/>
      <c r="G156" s="128"/>
      <c r="H156" s="128"/>
      <c r="I156" s="128"/>
      <c r="J156" s="128"/>
      <c r="K156" s="128"/>
      <c r="L156" s="128"/>
      <c r="M156" s="128"/>
      <c r="N156" s="128"/>
      <c r="O156" s="128"/>
      <c r="P156" s="128"/>
    </row>
    <row r="157" spans="1:16" x14ac:dyDescent="0.35">
      <c r="A157" s="127"/>
      <c r="B157" s="127"/>
      <c r="C157" s="127"/>
      <c r="D157" s="127"/>
      <c r="E157" s="127"/>
      <c r="F157" s="127"/>
      <c r="G157" s="127"/>
      <c r="H157" s="127"/>
      <c r="I157" s="127"/>
      <c r="J157" s="127"/>
      <c r="K157" s="127"/>
      <c r="L157" s="127"/>
      <c r="M157" s="127"/>
      <c r="N157" s="127"/>
      <c r="O157" s="127"/>
      <c r="P157" s="127"/>
    </row>
    <row r="158" spans="1:16" x14ac:dyDescent="0.35">
      <c r="A158" s="128" t="s">
        <v>307</v>
      </c>
      <c r="B158" s="128" t="s">
        <v>428</v>
      </c>
      <c r="C158" s="128"/>
      <c r="D158" s="128"/>
      <c r="E158" s="128"/>
      <c r="F158" s="128"/>
      <c r="G158" s="128"/>
      <c r="H158" s="128"/>
      <c r="I158" s="128" t="s">
        <v>429</v>
      </c>
      <c r="J158" s="128"/>
      <c r="K158" s="128"/>
      <c r="L158" s="128"/>
      <c r="M158" s="128"/>
      <c r="N158" s="128"/>
      <c r="O158" s="128"/>
      <c r="P158" s="128"/>
    </row>
    <row r="159" spans="1:16" x14ac:dyDescent="0.35">
      <c r="A159" s="127" t="s">
        <v>342</v>
      </c>
      <c r="B159" s="127" t="s">
        <v>2249</v>
      </c>
      <c r="C159" s="127" t="s">
        <v>430</v>
      </c>
      <c r="D159" s="127" t="s">
        <v>3671</v>
      </c>
      <c r="E159" s="127"/>
      <c r="F159" s="127"/>
      <c r="G159" s="127"/>
      <c r="H159" s="127"/>
      <c r="I159" s="127"/>
      <c r="J159" s="127"/>
      <c r="K159" s="127"/>
      <c r="L159" s="127"/>
      <c r="M159" s="127"/>
      <c r="N159" s="127"/>
      <c r="O159" s="127"/>
      <c r="P159" s="127" t="s">
        <v>313</v>
      </c>
    </row>
    <row r="160" spans="1:16" x14ac:dyDescent="0.35">
      <c r="A160" s="127" t="s">
        <v>373</v>
      </c>
      <c r="B160" s="127" t="s">
        <v>2250</v>
      </c>
      <c r="C160" s="127" t="s">
        <v>3672</v>
      </c>
      <c r="D160" s="127" t="s">
        <v>3673</v>
      </c>
      <c r="E160" s="127" t="s">
        <v>3674</v>
      </c>
      <c r="F160" s="127" t="s">
        <v>3832</v>
      </c>
      <c r="G160" s="127"/>
      <c r="H160" s="127"/>
      <c r="I160" s="127" t="s">
        <v>3675</v>
      </c>
      <c r="J160" s="127"/>
      <c r="K160" s="127"/>
      <c r="L160" s="127"/>
      <c r="M160" s="127"/>
      <c r="N160" s="127"/>
      <c r="O160" s="127"/>
      <c r="P160" s="127" t="s">
        <v>313</v>
      </c>
    </row>
    <row r="161" spans="1:16" x14ac:dyDescent="0.35">
      <c r="A161" s="128" t="s">
        <v>307</v>
      </c>
      <c r="B161" s="128" t="s">
        <v>3676</v>
      </c>
      <c r="C161" s="128"/>
      <c r="D161" s="128"/>
      <c r="E161" s="128"/>
      <c r="F161" s="128"/>
      <c r="G161" s="128"/>
      <c r="H161" s="128"/>
      <c r="I161" s="128" t="s">
        <v>3677</v>
      </c>
      <c r="J161" s="128"/>
      <c r="K161" s="128"/>
      <c r="L161" s="128"/>
      <c r="M161" s="128"/>
      <c r="N161" s="128"/>
      <c r="O161" s="128"/>
      <c r="P161" s="128"/>
    </row>
    <row r="162" spans="1:16" x14ac:dyDescent="0.35">
      <c r="A162" s="127" t="s">
        <v>373</v>
      </c>
      <c r="B162" s="127" t="s">
        <v>2251</v>
      </c>
      <c r="C162" s="127" t="s">
        <v>3678</v>
      </c>
      <c r="D162" s="127" t="s">
        <v>3679</v>
      </c>
      <c r="E162" s="127"/>
      <c r="F162" s="127"/>
      <c r="G162" s="127"/>
      <c r="H162" s="127"/>
      <c r="I162" s="127"/>
      <c r="J162" s="127"/>
      <c r="K162" s="127" t="s">
        <v>316</v>
      </c>
      <c r="L162" s="127"/>
      <c r="M162" s="127"/>
      <c r="N162" s="127"/>
      <c r="O162" s="127"/>
      <c r="P162" s="127" t="s">
        <v>313</v>
      </c>
    </row>
    <row r="163" spans="1:16" x14ac:dyDescent="0.35">
      <c r="A163" s="127" t="s">
        <v>373</v>
      </c>
      <c r="B163" s="127" t="s">
        <v>2252</v>
      </c>
      <c r="C163" s="127" t="s">
        <v>3680</v>
      </c>
      <c r="D163" s="127" t="s">
        <v>3681</v>
      </c>
      <c r="E163" s="127" t="s">
        <v>3682</v>
      </c>
      <c r="F163" s="127" t="s">
        <v>3833</v>
      </c>
      <c r="G163" s="127"/>
      <c r="H163" s="127"/>
      <c r="I163" s="127"/>
      <c r="J163" s="127"/>
      <c r="K163" s="127" t="s">
        <v>316</v>
      </c>
      <c r="L163" s="127"/>
      <c r="M163" s="127"/>
      <c r="N163" s="127"/>
      <c r="O163" s="127"/>
      <c r="P163" s="127" t="s">
        <v>313</v>
      </c>
    </row>
    <row r="164" spans="1:16" ht="182.5" x14ac:dyDescent="0.35">
      <c r="A164" s="127" t="s">
        <v>305</v>
      </c>
      <c r="B164" s="127" t="s">
        <v>2253</v>
      </c>
      <c r="C164" s="127"/>
      <c r="D164" s="127"/>
      <c r="E164" s="127"/>
      <c r="F164" s="127"/>
      <c r="G164" s="127"/>
      <c r="H164" s="127"/>
      <c r="I164" s="127"/>
      <c r="J164" s="127"/>
      <c r="K164" s="127"/>
      <c r="L164" s="131" t="s">
        <v>3683</v>
      </c>
      <c r="M164" s="127"/>
      <c r="N164" s="127"/>
      <c r="O164" s="127"/>
      <c r="P164" s="127"/>
    </row>
    <row r="165" spans="1:16" x14ac:dyDescent="0.35">
      <c r="A165" s="128" t="s">
        <v>349</v>
      </c>
      <c r="B165" s="128" t="s">
        <v>3676</v>
      </c>
      <c r="C165" s="128"/>
      <c r="D165" s="128"/>
      <c r="E165" s="128"/>
      <c r="F165" s="128"/>
      <c r="G165" s="128"/>
      <c r="H165" s="128"/>
      <c r="I165" s="128"/>
      <c r="J165" s="128"/>
      <c r="K165" s="128"/>
      <c r="L165" s="128"/>
      <c r="M165" s="128"/>
      <c r="N165" s="128"/>
      <c r="O165" s="128"/>
      <c r="P165" s="128"/>
    </row>
    <row r="166" spans="1:16" x14ac:dyDescent="0.35">
      <c r="A166" s="127" t="s">
        <v>376</v>
      </c>
      <c r="B166" s="127" t="s">
        <v>71</v>
      </c>
      <c r="C166" s="127" t="s">
        <v>3684</v>
      </c>
      <c r="D166" s="127" t="s">
        <v>3834</v>
      </c>
      <c r="E166" s="127"/>
      <c r="F166" s="127"/>
      <c r="G166" s="127"/>
      <c r="H166" s="127"/>
      <c r="I166" s="127"/>
      <c r="J166" s="127"/>
      <c r="K166" s="127"/>
      <c r="L166" s="127"/>
      <c r="M166" s="127"/>
      <c r="N166" s="127"/>
      <c r="O166" s="127"/>
      <c r="P166" s="127" t="s">
        <v>313</v>
      </c>
    </row>
    <row r="167" spans="1:16" x14ac:dyDescent="0.35">
      <c r="A167" s="128" t="s">
        <v>349</v>
      </c>
      <c r="B167" s="128" t="s">
        <v>428</v>
      </c>
      <c r="C167" s="128"/>
      <c r="D167" s="128"/>
      <c r="E167" s="128"/>
      <c r="F167" s="128"/>
      <c r="G167" s="128"/>
      <c r="H167" s="128"/>
      <c r="I167" s="128"/>
      <c r="J167" s="128"/>
      <c r="K167" s="128"/>
      <c r="L167" s="128"/>
      <c r="M167" s="128"/>
      <c r="N167" s="128"/>
      <c r="O167" s="128"/>
      <c r="P167" s="128"/>
    </row>
    <row r="168" spans="1:16" x14ac:dyDescent="0.35">
      <c r="A168" s="127"/>
      <c r="B168" s="127"/>
      <c r="C168" s="127"/>
      <c r="D168" s="127"/>
      <c r="E168" s="127"/>
      <c r="F168" s="127"/>
      <c r="G168" s="127"/>
      <c r="H168" s="127"/>
      <c r="I168" s="127"/>
      <c r="J168" s="127"/>
      <c r="K168" s="127"/>
      <c r="L168" s="127"/>
      <c r="M168" s="127"/>
      <c r="N168" s="127"/>
      <c r="O168" s="127"/>
      <c r="P168" s="127"/>
    </row>
    <row r="169" spans="1:16" x14ac:dyDescent="0.35">
      <c r="A169" s="128" t="s">
        <v>307</v>
      </c>
      <c r="B169" s="128" t="s">
        <v>431</v>
      </c>
      <c r="C169" s="128"/>
      <c r="D169" s="128"/>
      <c r="E169" s="128"/>
      <c r="F169" s="128"/>
      <c r="G169" s="128"/>
      <c r="H169" s="128"/>
      <c r="I169" s="128" t="s">
        <v>432</v>
      </c>
      <c r="J169" s="128"/>
      <c r="K169" s="128"/>
      <c r="L169" s="128"/>
      <c r="M169" s="128"/>
      <c r="N169" s="128"/>
      <c r="O169" s="128"/>
      <c r="P169" s="128"/>
    </row>
    <row r="170" spans="1:16" x14ac:dyDescent="0.35">
      <c r="A170" s="127" t="s">
        <v>373</v>
      </c>
      <c r="B170" s="127" t="s">
        <v>2255</v>
      </c>
      <c r="C170" s="127" t="s">
        <v>433</v>
      </c>
      <c r="D170" s="127" t="s">
        <v>3835</v>
      </c>
      <c r="E170" s="127" t="s">
        <v>3685</v>
      </c>
      <c r="F170" s="127" t="s">
        <v>3836</v>
      </c>
      <c r="G170" s="127"/>
      <c r="H170" s="127"/>
      <c r="I170" s="127"/>
      <c r="J170" s="127"/>
      <c r="K170" s="127"/>
      <c r="L170" s="127"/>
      <c r="M170" s="127"/>
      <c r="N170" s="127"/>
      <c r="O170" s="127"/>
      <c r="P170" s="127" t="s">
        <v>313</v>
      </c>
    </row>
    <row r="171" spans="1:16" x14ac:dyDescent="0.35">
      <c r="A171" s="127" t="s">
        <v>376</v>
      </c>
      <c r="B171" s="127" t="s">
        <v>72</v>
      </c>
      <c r="C171" s="127" t="s">
        <v>434</v>
      </c>
      <c r="D171" s="127" t="s">
        <v>3837</v>
      </c>
      <c r="E171" s="127"/>
      <c r="F171" s="127"/>
      <c r="G171" s="127"/>
      <c r="H171" s="127"/>
      <c r="I171" s="127"/>
      <c r="J171" s="127"/>
      <c r="K171" s="127"/>
      <c r="L171" s="127"/>
      <c r="M171" s="127"/>
      <c r="N171" s="127"/>
      <c r="O171" s="127"/>
      <c r="P171" s="127" t="s">
        <v>313</v>
      </c>
    </row>
    <row r="172" spans="1:16" x14ac:dyDescent="0.35">
      <c r="A172" s="128" t="s">
        <v>349</v>
      </c>
      <c r="B172" s="128" t="s">
        <v>431</v>
      </c>
      <c r="C172" s="128"/>
      <c r="D172" s="128"/>
      <c r="E172" s="128"/>
      <c r="F172" s="128"/>
      <c r="G172" s="128"/>
      <c r="H172" s="128"/>
      <c r="I172" s="128"/>
      <c r="J172" s="128"/>
      <c r="K172" s="128"/>
      <c r="L172" s="128"/>
      <c r="M172" s="128"/>
      <c r="N172" s="128"/>
      <c r="O172" s="128"/>
      <c r="P172" s="128"/>
    </row>
    <row r="173" spans="1:16" x14ac:dyDescent="0.35">
      <c r="A173" s="127"/>
      <c r="B173" s="127"/>
      <c r="C173" s="127"/>
      <c r="D173" s="127"/>
      <c r="E173" s="127"/>
      <c r="F173" s="127"/>
      <c r="G173" s="127"/>
      <c r="H173" s="127"/>
      <c r="I173" s="127"/>
      <c r="J173" s="127"/>
      <c r="K173" s="127"/>
      <c r="L173" s="127"/>
      <c r="M173" s="127"/>
      <c r="N173" s="127"/>
      <c r="O173" s="127"/>
      <c r="P173" s="127"/>
    </row>
    <row r="174" spans="1:16" x14ac:dyDescent="0.35">
      <c r="A174" s="128" t="s">
        <v>307</v>
      </c>
      <c r="B174" s="128" t="s">
        <v>435</v>
      </c>
      <c r="C174" s="128"/>
      <c r="D174" s="128"/>
      <c r="E174" s="128"/>
      <c r="F174" s="128"/>
      <c r="G174" s="128"/>
      <c r="H174" s="128"/>
      <c r="I174" s="128" t="s">
        <v>436</v>
      </c>
      <c r="J174" s="128"/>
      <c r="K174" s="128"/>
      <c r="L174" s="128"/>
      <c r="M174" s="128"/>
      <c r="N174" s="128"/>
      <c r="O174" s="128"/>
      <c r="P174" s="128"/>
    </row>
    <row r="175" spans="1:16" x14ac:dyDescent="0.35">
      <c r="A175" s="127" t="s">
        <v>342</v>
      </c>
      <c r="B175" s="127" t="s">
        <v>73</v>
      </c>
      <c r="C175" s="127" t="s">
        <v>3686</v>
      </c>
      <c r="D175" s="127" t="s">
        <v>3838</v>
      </c>
      <c r="E175" s="127"/>
      <c r="F175" s="127"/>
      <c r="G175" s="127"/>
      <c r="H175" s="127"/>
      <c r="I175" s="127"/>
      <c r="J175" s="127"/>
      <c r="K175" s="127"/>
      <c r="L175" s="127"/>
      <c r="M175" s="127"/>
      <c r="N175" s="127"/>
      <c r="O175" s="127"/>
      <c r="P175" s="127" t="s">
        <v>313</v>
      </c>
    </row>
    <row r="176" spans="1:16" x14ac:dyDescent="0.35">
      <c r="A176" s="127" t="s">
        <v>373</v>
      </c>
      <c r="B176" s="127" t="s">
        <v>2256</v>
      </c>
      <c r="C176" s="127" t="s">
        <v>3687</v>
      </c>
      <c r="D176" s="127" t="s">
        <v>3839</v>
      </c>
      <c r="E176" s="127" t="s">
        <v>3688</v>
      </c>
      <c r="F176" s="127" t="s">
        <v>3832</v>
      </c>
      <c r="G176" s="127"/>
      <c r="H176" s="127"/>
      <c r="I176" s="127" t="s">
        <v>437</v>
      </c>
      <c r="J176" s="127"/>
      <c r="K176" s="127"/>
      <c r="L176" s="127"/>
      <c r="M176" s="127"/>
      <c r="N176" s="127"/>
      <c r="O176" s="127"/>
      <c r="P176" s="127" t="s">
        <v>313</v>
      </c>
    </row>
    <row r="177" spans="1:16" x14ac:dyDescent="0.35">
      <c r="A177" s="128" t="s">
        <v>307</v>
      </c>
      <c r="B177" s="128" t="s">
        <v>3689</v>
      </c>
      <c r="C177" s="128"/>
      <c r="D177" s="128"/>
      <c r="E177" s="128"/>
      <c r="F177" s="128"/>
      <c r="G177" s="128"/>
      <c r="H177" s="128"/>
      <c r="I177" s="128" t="s">
        <v>438</v>
      </c>
      <c r="J177" s="128"/>
      <c r="K177" s="128"/>
      <c r="L177" s="128"/>
      <c r="M177" s="128"/>
      <c r="N177" s="128"/>
      <c r="O177" s="128"/>
      <c r="P177" s="128"/>
    </row>
    <row r="178" spans="1:16" x14ac:dyDescent="0.35">
      <c r="A178" s="127" t="s">
        <v>373</v>
      </c>
      <c r="B178" s="127" t="s">
        <v>74</v>
      </c>
      <c r="C178" s="127" t="s">
        <v>3690</v>
      </c>
      <c r="D178" s="127" t="s">
        <v>3840</v>
      </c>
      <c r="E178" s="127" t="s">
        <v>3691</v>
      </c>
      <c r="F178" s="127" t="s">
        <v>3841</v>
      </c>
      <c r="G178" s="127"/>
      <c r="H178" s="127"/>
      <c r="I178" s="127"/>
      <c r="J178" s="127"/>
      <c r="K178" s="127" t="s">
        <v>316</v>
      </c>
      <c r="L178" s="127"/>
      <c r="M178" s="127"/>
      <c r="N178" s="127"/>
      <c r="O178" s="127"/>
      <c r="P178" s="127" t="s">
        <v>313</v>
      </c>
    </row>
    <row r="179" spans="1:16" x14ac:dyDescent="0.35">
      <c r="A179" s="127" t="s">
        <v>373</v>
      </c>
      <c r="B179" s="127" t="s">
        <v>75</v>
      </c>
      <c r="C179" s="127" t="s">
        <v>3692</v>
      </c>
      <c r="D179" s="127"/>
      <c r="E179" s="127" t="s">
        <v>3693</v>
      </c>
      <c r="F179" s="127" t="s">
        <v>3694</v>
      </c>
      <c r="G179" s="127"/>
      <c r="H179" s="127"/>
      <c r="I179" s="127"/>
      <c r="J179" s="127"/>
      <c r="K179" s="127" t="s">
        <v>316</v>
      </c>
      <c r="L179" s="127"/>
      <c r="M179" s="127"/>
      <c r="N179" s="127"/>
      <c r="O179" s="127"/>
      <c r="P179" s="127" t="s">
        <v>313</v>
      </c>
    </row>
    <row r="180" spans="1:16" ht="210.5" x14ac:dyDescent="0.35">
      <c r="A180" s="127" t="s">
        <v>305</v>
      </c>
      <c r="B180" s="127" t="s">
        <v>2257</v>
      </c>
      <c r="C180" s="127"/>
      <c r="D180" s="127"/>
      <c r="E180" s="127"/>
      <c r="F180" s="127"/>
      <c r="G180" s="127"/>
      <c r="H180" s="127"/>
      <c r="I180" s="127"/>
      <c r="J180" s="127"/>
      <c r="K180" s="127"/>
      <c r="L180" s="131" t="s">
        <v>3695</v>
      </c>
      <c r="M180" s="127"/>
      <c r="N180" s="127"/>
      <c r="O180" s="127"/>
      <c r="P180" s="127"/>
    </row>
    <row r="181" spans="1:16" x14ac:dyDescent="0.35">
      <c r="A181" s="128" t="s">
        <v>349</v>
      </c>
      <c r="B181" s="128" t="s">
        <v>3689</v>
      </c>
      <c r="C181" s="128"/>
      <c r="D181" s="128"/>
      <c r="E181" s="128"/>
      <c r="F181" s="128"/>
      <c r="G181" s="128"/>
      <c r="H181" s="128"/>
      <c r="I181" s="128"/>
      <c r="J181" s="128"/>
      <c r="K181" s="128"/>
      <c r="L181" s="128"/>
      <c r="M181" s="128"/>
      <c r="N181" s="128"/>
      <c r="O181" s="128"/>
      <c r="P181" s="128"/>
    </row>
    <row r="182" spans="1:16" x14ac:dyDescent="0.35">
      <c r="A182" s="127" t="s">
        <v>376</v>
      </c>
      <c r="B182" s="127" t="s">
        <v>76</v>
      </c>
      <c r="C182" s="127" t="s">
        <v>3696</v>
      </c>
      <c r="D182" s="127" t="s">
        <v>3842</v>
      </c>
      <c r="E182" s="127"/>
      <c r="F182" s="127"/>
      <c r="G182" s="127"/>
      <c r="H182" s="127"/>
      <c r="I182" s="127"/>
      <c r="J182" s="127"/>
      <c r="K182" s="127"/>
      <c r="L182" s="127"/>
      <c r="M182" s="127"/>
      <c r="N182" s="127"/>
      <c r="O182" s="127"/>
      <c r="P182" s="127" t="s">
        <v>313</v>
      </c>
    </row>
    <row r="183" spans="1:16" x14ac:dyDescent="0.35">
      <c r="A183" s="128" t="s">
        <v>349</v>
      </c>
      <c r="B183" s="128" t="s">
        <v>435</v>
      </c>
      <c r="C183" s="128"/>
      <c r="D183" s="128"/>
      <c r="E183" s="128"/>
      <c r="F183" s="128"/>
      <c r="G183" s="128"/>
      <c r="H183" s="128"/>
      <c r="I183" s="128"/>
      <c r="J183" s="128"/>
      <c r="K183" s="128"/>
      <c r="L183" s="128"/>
      <c r="M183" s="128"/>
      <c r="N183" s="128"/>
      <c r="O183" s="128"/>
      <c r="P183" s="128"/>
    </row>
    <row r="184" spans="1:16" x14ac:dyDescent="0.35">
      <c r="A184" s="127"/>
      <c r="B184" s="127"/>
      <c r="C184" s="127"/>
      <c r="D184" s="127"/>
      <c r="E184" s="127"/>
      <c r="F184" s="127"/>
      <c r="G184" s="127"/>
      <c r="H184" s="127"/>
      <c r="I184" s="127"/>
      <c r="J184" s="127"/>
      <c r="K184" s="127"/>
      <c r="L184" s="127"/>
      <c r="M184" s="127"/>
      <c r="N184" s="127"/>
      <c r="O184" s="127"/>
      <c r="P184" s="127"/>
    </row>
    <row r="185" spans="1:16" x14ac:dyDescent="0.35">
      <c r="A185" s="128" t="s">
        <v>307</v>
      </c>
      <c r="B185" s="128" t="s">
        <v>439</v>
      </c>
      <c r="C185" s="128"/>
      <c r="D185" s="128"/>
      <c r="E185" s="128"/>
      <c r="F185" s="128"/>
      <c r="G185" s="128"/>
      <c r="H185" s="128"/>
      <c r="I185" s="128" t="s">
        <v>440</v>
      </c>
      <c r="J185" s="128"/>
      <c r="K185" s="128"/>
      <c r="L185" s="128"/>
      <c r="M185" s="128"/>
      <c r="N185" s="128"/>
      <c r="O185" s="128"/>
      <c r="P185" s="128"/>
    </row>
    <row r="186" spans="1:16" x14ac:dyDescent="0.35">
      <c r="A186" s="127" t="s">
        <v>342</v>
      </c>
      <c r="B186" s="127" t="s">
        <v>77</v>
      </c>
      <c r="C186" s="127" t="s">
        <v>3697</v>
      </c>
      <c r="D186" s="127" t="s">
        <v>3843</v>
      </c>
      <c r="E186" s="127"/>
      <c r="F186" s="127"/>
      <c r="G186" s="127"/>
      <c r="H186" s="127"/>
      <c r="I186" s="127"/>
      <c r="J186" s="127"/>
      <c r="K186" s="127"/>
      <c r="L186" s="127"/>
      <c r="M186" s="127"/>
      <c r="N186" s="127"/>
      <c r="O186" s="127"/>
      <c r="P186" s="127" t="s">
        <v>313</v>
      </c>
    </row>
    <row r="187" spans="1:16" x14ac:dyDescent="0.35">
      <c r="A187" s="127" t="s">
        <v>373</v>
      </c>
      <c r="B187" s="127" t="s">
        <v>78</v>
      </c>
      <c r="C187" s="127" t="s">
        <v>3698</v>
      </c>
      <c r="D187" s="127" t="s">
        <v>3699</v>
      </c>
      <c r="E187" s="127" t="s">
        <v>3700</v>
      </c>
      <c r="F187" s="127" t="s">
        <v>3844</v>
      </c>
      <c r="G187" s="127"/>
      <c r="H187" s="127"/>
      <c r="I187" s="127" t="s">
        <v>3701</v>
      </c>
      <c r="J187" s="127"/>
      <c r="K187" s="127"/>
      <c r="L187" s="127"/>
      <c r="M187" s="127"/>
      <c r="N187" s="127"/>
      <c r="O187" s="127"/>
      <c r="P187" s="127" t="s">
        <v>313</v>
      </c>
    </row>
    <row r="188" spans="1:16" x14ac:dyDescent="0.35">
      <c r="A188" s="128" t="s">
        <v>307</v>
      </c>
      <c r="B188" s="128" t="s">
        <v>441</v>
      </c>
      <c r="C188" s="128"/>
      <c r="D188" s="128"/>
      <c r="E188" s="128"/>
      <c r="F188" s="128"/>
      <c r="G188" s="128"/>
      <c r="H188" s="128"/>
      <c r="I188" s="128" t="s">
        <v>442</v>
      </c>
      <c r="J188" s="128"/>
      <c r="K188" s="128" t="s">
        <v>375</v>
      </c>
      <c r="L188" s="128"/>
      <c r="M188" s="128"/>
      <c r="N188" s="128"/>
      <c r="O188" s="128"/>
      <c r="P188" s="128"/>
    </row>
    <row r="189" spans="1:16" x14ac:dyDescent="0.35">
      <c r="A189" s="127" t="s">
        <v>344</v>
      </c>
      <c r="B189" s="127" t="s">
        <v>79</v>
      </c>
      <c r="C189" s="127" t="s">
        <v>3702</v>
      </c>
      <c r="D189" s="127" t="s">
        <v>3845</v>
      </c>
      <c r="E189" s="127" t="s">
        <v>3703</v>
      </c>
      <c r="F189" s="127" t="s">
        <v>3846</v>
      </c>
      <c r="G189" s="127"/>
      <c r="H189" s="127"/>
      <c r="I189" s="127"/>
      <c r="J189" s="127"/>
      <c r="K189" s="127"/>
      <c r="L189" s="127"/>
      <c r="M189" s="127"/>
      <c r="N189" s="127"/>
      <c r="O189" s="127"/>
      <c r="P189" s="127"/>
    </row>
    <row r="190" spans="1:16" x14ac:dyDescent="0.35">
      <c r="A190" s="127" t="s">
        <v>399</v>
      </c>
      <c r="B190" s="127" t="s">
        <v>80</v>
      </c>
      <c r="C190" s="127" t="s">
        <v>386</v>
      </c>
      <c r="D190" s="127" t="s">
        <v>3635</v>
      </c>
      <c r="E190" s="127" t="s">
        <v>398</v>
      </c>
      <c r="F190" s="127" t="s">
        <v>3847</v>
      </c>
      <c r="G190" s="127"/>
      <c r="H190" s="127"/>
      <c r="I190" s="127"/>
      <c r="J190" s="127"/>
      <c r="K190" s="127"/>
      <c r="L190" s="127"/>
      <c r="M190" s="127"/>
      <c r="N190" s="127"/>
      <c r="O190" s="127"/>
      <c r="P190" s="127" t="s">
        <v>313</v>
      </c>
    </row>
    <row r="191" spans="1:16" x14ac:dyDescent="0.35">
      <c r="A191" s="127" t="s">
        <v>305</v>
      </c>
      <c r="B191" s="127" t="s">
        <v>81</v>
      </c>
      <c r="C191" s="127"/>
      <c r="D191" s="127"/>
      <c r="E191" s="127"/>
      <c r="F191" s="127"/>
      <c r="G191" s="127"/>
      <c r="H191" s="127"/>
      <c r="I191" s="127"/>
      <c r="J191" s="127"/>
      <c r="K191" s="127"/>
      <c r="L191" s="127" t="s">
        <v>443</v>
      </c>
      <c r="M191" s="127"/>
      <c r="N191" s="127"/>
      <c r="O191" s="127"/>
      <c r="P191" s="127"/>
    </row>
    <row r="192" spans="1:16" x14ac:dyDescent="0.35">
      <c r="A192" s="127" t="s">
        <v>305</v>
      </c>
      <c r="B192" s="127" t="s">
        <v>82</v>
      </c>
      <c r="C192" s="127"/>
      <c r="D192" s="127"/>
      <c r="E192" s="127"/>
      <c r="F192" s="127"/>
      <c r="G192" s="127"/>
      <c r="H192" s="127"/>
      <c r="I192" s="127"/>
      <c r="J192" s="127"/>
      <c r="K192" s="127"/>
      <c r="L192" s="127" t="s">
        <v>444</v>
      </c>
      <c r="M192" s="127"/>
      <c r="N192" s="127"/>
      <c r="O192" s="127"/>
      <c r="P192" s="127"/>
    </row>
    <row r="193" spans="1:16" x14ac:dyDescent="0.35">
      <c r="A193" s="127" t="s">
        <v>373</v>
      </c>
      <c r="B193" s="127" t="s">
        <v>83</v>
      </c>
      <c r="C193" s="127" t="s">
        <v>3704</v>
      </c>
      <c r="D193" s="127" t="s">
        <v>3848</v>
      </c>
      <c r="E193" s="127" t="s">
        <v>3705</v>
      </c>
      <c r="F193" s="127" t="s">
        <v>3844</v>
      </c>
      <c r="G193" s="127"/>
      <c r="H193" s="127"/>
      <c r="I193" s="127"/>
      <c r="J193" s="127"/>
      <c r="K193" s="127"/>
      <c r="L193" s="127"/>
      <c r="M193" s="127"/>
      <c r="N193" s="127"/>
      <c r="O193" s="127"/>
      <c r="P193" s="127" t="s">
        <v>313</v>
      </c>
    </row>
    <row r="194" spans="1:16" x14ac:dyDescent="0.35">
      <c r="A194" s="128" t="s">
        <v>349</v>
      </c>
      <c r="B194" s="128" t="s">
        <v>441</v>
      </c>
      <c r="C194" s="128"/>
      <c r="D194" s="128"/>
      <c r="E194" s="128"/>
      <c r="F194" s="128"/>
      <c r="G194" s="128"/>
      <c r="H194" s="128"/>
      <c r="I194" s="128"/>
      <c r="J194" s="128"/>
      <c r="K194" s="128"/>
      <c r="L194" s="128"/>
      <c r="M194" s="128"/>
      <c r="N194" s="128"/>
      <c r="O194" s="128"/>
      <c r="P194" s="128"/>
    </row>
    <row r="195" spans="1:16" x14ac:dyDescent="0.35">
      <c r="A195" s="127" t="s">
        <v>373</v>
      </c>
      <c r="B195" s="127" t="s">
        <v>2259</v>
      </c>
      <c r="C195" s="127" t="s">
        <v>3706</v>
      </c>
      <c r="D195" s="127" t="s">
        <v>3707</v>
      </c>
      <c r="E195" s="127" t="s">
        <v>3708</v>
      </c>
      <c r="F195" s="127" t="s">
        <v>3844</v>
      </c>
      <c r="G195" s="127"/>
      <c r="H195" s="127"/>
      <c r="I195" s="127" t="s">
        <v>442</v>
      </c>
      <c r="J195" s="127"/>
      <c r="K195" s="127"/>
      <c r="L195" s="127"/>
      <c r="M195" s="127"/>
      <c r="N195" s="127"/>
      <c r="O195" s="127"/>
      <c r="P195" s="127" t="s">
        <v>313</v>
      </c>
    </row>
    <row r="196" spans="1:16" ht="20" customHeight="1" x14ac:dyDescent="0.35">
      <c r="A196" s="127" t="s">
        <v>376</v>
      </c>
      <c r="B196" s="127" t="s">
        <v>84</v>
      </c>
      <c r="C196" s="127" t="s">
        <v>445</v>
      </c>
      <c r="D196" s="127" t="s">
        <v>3709</v>
      </c>
      <c r="E196" s="127"/>
      <c r="F196" s="127"/>
      <c r="G196" s="127"/>
      <c r="H196" s="127"/>
      <c r="I196" s="127"/>
      <c r="J196" s="127"/>
      <c r="K196" s="127"/>
      <c r="L196" s="127"/>
      <c r="M196" s="127"/>
      <c r="N196" s="127"/>
      <c r="O196" s="127"/>
      <c r="P196" s="127" t="s">
        <v>313</v>
      </c>
    </row>
    <row r="197" spans="1:16" ht="409.6" x14ac:dyDescent="0.35">
      <c r="A197" s="127" t="s">
        <v>305</v>
      </c>
      <c r="B197" s="127" t="s">
        <v>2260</v>
      </c>
      <c r="C197" s="127"/>
      <c r="D197" s="127"/>
      <c r="E197" s="127"/>
      <c r="F197" s="127"/>
      <c r="G197" s="127"/>
      <c r="H197" s="127"/>
      <c r="I197" s="127"/>
      <c r="J197" s="127"/>
      <c r="K197" s="127"/>
      <c r="L197" s="131" t="s">
        <v>3710</v>
      </c>
      <c r="M197" s="127"/>
      <c r="N197" s="127"/>
      <c r="O197" s="127"/>
      <c r="P197" s="127"/>
    </row>
    <row r="198" spans="1:16" x14ac:dyDescent="0.35">
      <c r="A198" s="127" t="s">
        <v>305</v>
      </c>
      <c r="B198" s="127" t="s">
        <v>2261</v>
      </c>
      <c r="C198" s="127"/>
      <c r="D198" s="127"/>
      <c r="E198" s="127"/>
      <c r="F198" s="127"/>
      <c r="G198" s="127"/>
      <c r="H198" s="127"/>
      <c r="I198" s="127"/>
      <c r="J198" s="127"/>
      <c r="K198" s="127"/>
      <c r="L198" s="127" t="s">
        <v>3711</v>
      </c>
      <c r="M198" s="127"/>
      <c r="N198" s="127"/>
      <c r="O198" s="127"/>
      <c r="P198" s="127"/>
    </row>
    <row r="199" spans="1:16" x14ac:dyDescent="0.35">
      <c r="A199" s="128" t="s">
        <v>349</v>
      </c>
      <c r="B199" s="128" t="s">
        <v>439</v>
      </c>
      <c r="C199" s="128"/>
      <c r="D199" s="128"/>
      <c r="E199" s="128"/>
      <c r="F199" s="128"/>
      <c r="G199" s="128"/>
      <c r="H199" s="128"/>
      <c r="I199" s="128"/>
      <c r="J199" s="128"/>
      <c r="K199" s="128"/>
      <c r="L199" s="128"/>
      <c r="M199" s="128"/>
      <c r="N199" s="128"/>
      <c r="O199" s="128"/>
      <c r="P199" s="128"/>
    </row>
    <row r="201" spans="1:16" x14ac:dyDescent="0.35">
      <c r="A201" s="128" t="s">
        <v>307</v>
      </c>
      <c r="B201" s="128" t="s">
        <v>446</v>
      </c>
      <c r="C201" s="128"/>
      <c r="D201" s="128"/>
      <c r="E201" s="128"/>
      <c r="F201" s="128"/>
      <c r="G201" s="128"/>
      <c r="H201" s="128"/>
      <c r="I201" s="128" t="s">
        <v>447</v>
      </c>
      <c r="J201" s="128"/>
      <c r="K201" s="128"/>
      <c r="L201" s="128"/>
      <c r="M201" s="128"/>
      <c r="N201" s="128"/>
      <c r="O201" s="128"/>
      <c r="P201" s="128"/>
    </row>
    <row r="202" spans="1:16" x14ac:dyDescent="0.35">
      <c r="A202" s="127" t="s">
        <v>342</v>
      </c>
      <c r="B202" s="127" t="s">
        <v>85</v>
      </c>
      <c r="C202" s="127" t="s">
        <v>3712</v>
      </c>
      <c r="D202" s="127" t="s">
        <v>3849</v>
      </c>
      <c r="E202" s="127" t="s">
        <v>3657</v>
      </c>
      <c r="F202" s="127" t="s">
        <v>3713</v>
      </c>
      <c r="G202" s="127"/>
      <c r="H202" s="127"/>
      <c r="I202" s="127"/>
      <c r="J202" s="127"/>
      <c r="K202" s="127"/>
      <c r="L202" s="127"/>
      <c r="M202" s="127"/>
      <c r="N202" s="127"/>
      <c r="O202" s="127"/>
      <c r="P202" s="127" t="s">
        <v>313</v>
      </c>
    </row>
    <row r="203" spans="1:16" x14ac:dyDescent="0.35">
      <c r="A203" s="127" t="s">
        <v>373</v>
      </c>
      <c r="B203" s="127" t="s">
        <v>2262</v>
      </c>
      <c r="C203" s="127" t="s">
        <v>3714</v>
      </c>
      <c r="D203" s="127" t="s">
        <v>3850</v>
      </c>
      <c r="E203" s="127" t="s">
        <v>3715</v>
      </c>
      <c r="F203" s="127" t="s">
        <v>3716</v>
      </c>
      <c r="G203" s="127"/>
      <c r="H203" s="127"/>
      <c r="I203" s="127" t="s">
        <v>3717</v>
      </c>
      <c r="J203" s="127"/>
      <c r="K203" s="127"/>
      <c r="L203" s="127"/>
      <c r="M203" s="127"/>
      <c r="N203" s="127"/>
      <c r="O203" s="127"/>
      <c r="P203" s="127"/>
    </row>
    <row r="204" spans="1:16" x14ac:dyDescent="0.35">
      <c r="A204" s="128" t="s">
        <v>307</v>
      </c>
      <c r="B204" s="128" t="s">
        <v>3718</v>
      </c>
      <c r="C204" s="128"/>
      <c r="D204" s="128"/>
      <c r="E204" s="128"/>
      <c r="F204" s="128"/>
      <c r="G204" s="128"/>
      <c r="H204" s="128"/>
      <c r="I204" s="128" t="s">
        <v>448</v>
      </c>
      <c r="J204" s="128"/>
      <c r="K204" s="128"/>
      <c r="L204" s="128"/>
      <c r="M204" s="128"/>
      <c r="N204" s="128"/>
      <c r="O204" s="128"/>
      <c r="P204" s="128"/>
    </row>
    <row r="205" spans="1:16" x14ac:dyDescent="0.35">
      <c r="A205" s="127" t="s">
        <v>373</v>
      </c>
      <c r="B205" s="127" t="s">
        <v>2263</v>
      </c>
      <c r="C205" s="127" t="s">
        <v>3719</v>
      </c>
      <c r="D205" s="127" t="s">
        <v>3851</v>
      </c>
      <c r="E205" s="127"/>
      <c r="F205" s="127"/>
      <c r="G205" s="127"/>
      <c r="H205" s="127"/>
      <c r="I205" s="127"/>
      <c r="J205" s="127"/>
      <c r="K205" s="127" t="s">
        <v>316</v>
      </c>
      <c r="L205" s="127"/>
      <c r="M205" s="127"/>
      <c r="N205" s="127"/>
      <c r="O205" s="127"/>
      <c r="P205" s="127" t="s">
        <v>313</v>
      </c>
    </row>
    <row r="206" spans="1:16" x14ac:dyDescent="0.35">
      <c r="A206" s="127" t="s">
        <v>373</v>
      </c>
      <c r="B206" s="127" t="s">
        <v>2264</v>
      </c>
      <c r="C206" s="127" t="s">
        <v>3720</v>
      </c>
      <c r="D206" s="127" t="s">
        <v>3721</v>
      </c>
      <c r="E206" s="127" t="s">
        <v>3667</v>
      </c>
      <c r="F206" s="127" t="s">
        <v>3852</v>
      </c>
      <c r="G206" s="127"/>
      <c r="H206" s="127"/>
      <c r="I206" s="127"/>
      <c r="J206" s="127"/>
      <c r="K206" s="127" t="s">
        <v>316</v>
      </c>
      <c r="L206" s="127"/>
      <c r="M206" s="127"/>
      <c r="N206" s="127"/>
      <c r="O206" s="127"/>
      <c r="P206" s="127"/>
    </row>
    <row r="207" spans="1:16" x14ac:dyDescent="0.35">
      <c r="A207" s="128" t="s">
        <v>349</v>
      </c>
      <c r="B207" s="128" t="s">
        <v>3718</v>
      </c>
      <c r="C207" s="128"/>
      <c r="D207" s="128"/>
      <c r="E207" s="128"/>
      <c r="F207" s="128"/>
      <c r="G207" s="128"/>
      <c r="H207" s="128"/>
      <c r="I207" s="128"/>
      <c r="J207" s="128"/>
      <c r="K207" s="128"/>
      <c r="L207" s="128"/>
      <c r="M207" s="128"/>
      <c r="N207" s="128"/>
      <c r="O207" s="128"/>
      <c r="P207" s="128"/>
    </row>
    <row r="208" spans="1:16" ht="182.5" x14ac:dyDescent="0.35">
      <c r="A208" s="127" t="s">
        <v>305</v>
      </c>
      <c r="B208" s="127" t="s">
        <v>2265</v>
      </c>
      <c r="C208" s="127"/>
      <c r="D208" s="127"/>
      <c r="E208" s="127"/>
      <c r="F208" s="127"/>
      <c r="G208" s="127"/>
      <c r="H208" s="127"/>
      <c r="I208" s="127"/>
      <c r="J208" s="127"/>
      <c r="K208" s="127"/>
      <c r="L208" s="131" t="s">
        <v>3722</v>
      </c>
      <c r="M208" s="127"/>
      <c r="N208" s="127"/>
      <c r="O208" s="127"/>
      <c r="P208" s="127"/>
    </row>
    <row r="209" spans="1:16" x14ac:dyDescent="0.35">
      <c r="A209" s="127" t="s">
        <v>376</v>
      </c>
      <c r="B209" s="127" t="s">
        <v>86</v>
      </c>
      <c r="C209" s="127" t="s">
        <v>3723</v>
      </c>
      <c r="D209" s="127" t="s">
        <v>3853</v>
      </c>
      <c r="E209" s="127"/>
      <c r="F209" s="127"/>
      <c r="G209" s="127"/>
      <c r="H209" s="127"/>
      <c r="I209" s="127"/>
      <c r="J209" s="127"/>
      <c r="K209" s="127"/>
      <c r="L209" s="127"/>
      <c r="M209" s="127"/>
      <c r="N209" s="127"/>
      <c r="O209" s="127"/>
      <c r="P209" s="127" t="s">
        <v>313</v>
      </c>
    </row>
    <row r="210" spans="1:16" x14ac:dyDescent="0.35">
      <c r="A210" s="128" t="s">
        <v>349</v>
      </c>
      <c r="B210" s="128" t="s">
        <v>446</v>
      </c>
      <c r="C210" s="128"/>
      <c r="D210" s="128"/>
      <c r="E210" s="128"/>
      <c r="F210" s="128"/>
      <c r="G210" s="128"/>
      <c r="H210" s="128"/>
      <c r="I210" s="128"/>
      <c r="J210" s="128"/>
      <c r="K210" s="128"/>
      <c r="L210" s="128"/>
      <c r="M210" s="128"/>
      <c r="N210" s="128"/>
      <c r="O210" s="128"/>
      <c r="P210" s="128"/>
    </row>
    <row r="212" spans="1:16" x14ac:dyDescent="0.35">
      <c r="A212" s="127" t="s">
        <v>376</v>
      </c>
      <c r="B212" s="127" t="s">
        <v>87</v>
      </c>
      <c r="C212" s="127" t="s">
        <v>449</v>
      </c>
      <c r="D212" s="127" t="s">
        <v>3854</v>
      </c>
      <c r="E212" s="127" t="s">
        <v>450</v>
      </c>
      <c r="F212" s="127" t="s">
        <v>3855</v>
      </c>
      <c r="G212" s="127"/>
      <c r="H212" s="127"/>
      <c r="I212" s="127"/>
      <c r="J212" s="127"/>
      <c r="K212" s="127"/>
      <c r="L212" s="127"/>
      <c r="M212" s="127"/>
      <c r="N212" s="127"/>
      <c r="O212" s="127"/>
      <c r="P212" s="127" t="s">
        <v>313</v>
      </c>
    </row>
    <row r="213" spans="1:16" x14ac:dyDescent="0.35">
      <c r="A213" s="127" t="s">
        <v>451</v>
      </c>
      <c r="B213" s="127" t="s">
        <v>88</v>
      </c>
      <c r="C213" s="127" t="s">
        <v>452</v>
      </c>
      <c r="D213" s="127" t="s">
        <v>3724</v>
      </c>
      <c r="E213" s="127"/>
      <c r="F213" s="127"/>
      <c r="G213" s="127"/>
      <c r="H213" s="127"/>
      <c r="I213" s="127" t="s">
        <v>453</v>
      </c>
      <c r="J213" s="127"/>
      <c r="K213" s="127"/>
      <c r="L213" s="127"/>
      <c r="M213" s="127"/>
      <c r="N213" s="127"/>
      <c r="O213" s="127"/>
      <c r="P213" s="127" t="s">
        <v>313</v>
      </c>
    </row>
    <row r="214" spans="1:16" x14ac:dyDescent="0.35">
      <c r="A214" s="127" t="s">
        <v>317</v>
      </c>
      <c r="B214" s="127" t="s">
        <v>89</v>
      </c>
      <c r="C214" s="127" t="s">
        <v>407</v>
      </c>
      <c r="D214" s="127" t="s">
        <v>3823</v>
      </c>
      <c r="E214" s="127"/>
      <c r="F214" s="127"/>
      <c r="G214" s="127"/>
      <c r="H214" s="127"/>
      <c r="I214" s="127" t="s">
        <v>454</v>
      </c>
      <c r="J214" s="127"/>
      <c r="K214" s="127"/>
      <c r="L214" s="127"/>
      <c r="M214" s="127"/>
      <c r="N214" s="127"/>
      <c r="O214" s="127"/>
      <c r="P214" s="127" t="s">
        <v>313</v>
      </c>
    </row>
    <row r="215" spans="1:16" x14ac:dyDescent="0.35">
      <c r="A215" s="127" t="s">
        <v>419</v>
      </c>
      <c r="B215" s="127" t="s">
        <v>90</v>
      </c>
      <c r="C215" s="127" t="s">
        <v>455</v>
      </c>
      <c r="D215" s="127" t="s">
        <v>3725</v>
      </c>
      <c r="E215" s="127"/>
      <c r="F215" s="127"/>
      <c r="G215" s="127" t="s">
        <v>356</v>
      </c>
      <c r="H215" s="127"/>
      <c r="I215" s="127" t="s">
        <v>453</v>
      </c>
      <c r="J215" s="127" t="s">
        <v>3726</v>
      </c>
      <c r="K215" s="127"/>
      <c r="L215" s="127"/>
      <c r="M215" s="127"/>
      <c r="N215" s="127"/>
      <c r="O215" s="127"/>
      <c r="P215" s="127" t="s">
        <v>313</v>
      </c>
    </row>
    <row r="216" spans="1:16" x14ac:dyDescent="0.35">
      <c r="A216" s="127" t="s">
        <v>342</v>
      </c>
      <c r="B216" s="127" t="s">
        <v>91</v>
      </c>
      <c r="C216" s="127" t="s">
        <v>456</v>
      </c>
      <c r="D216" s="127" t="s">
        <v>3727</v>
      </c>
      <c r="E216" s="127"/>
      <c r="F216" s="127"/>
      <c r="G216" s="127"/>
      <c r="H216" s="127"/>
      <c r="I216" s="127"/>
      <c r="J216" s="127"/>
      <c r="K216" s="127"/>
      <c r="L216" s="127"/>
      <c r="M216" s="127"/>
      <c r="N216" s="127"/>
      <c r="O216" s="127"/>
      <c r="P216" s="127" t="s">
        <v>313</v>
      </c>
    </row>
    <row r="217" spans="1:16" x14ac:dyDescent="0.35">
      <c r="A217" s="127" t="s">
        <v>327</v>
      </c>
      <c r="B217" s="127" t="s">
        <v>92</v>
      </c>
      <c r="C217" s="127" t="s">
        <v>457</v>
      </c>
      <c r="D217" s="127" t="s">
        <v>3728</v>
      </c>
      <c r="E217" s="127"/>
      <c r="F217" s="127"/>
      <c r="G217" s="127"/>
      <c r="H217" s="127"/>
      <c r="I217" s="127" t="s">
        <v>458</v>
      </c>
      <c r="J217" s="127"/>
      <c r="K217" s="127" t="s">
        <v>316</v>
      </c>
      <c r="L217" s="127"/>
      <c r="M217" s="127"/>
      <c r="N217" s="127"/>
      <c r="O217" s="127"/>
      <c r="P217" s="127"/>
    </row>
    <row r="218" spans="1:16" x14ac:dyDescent="0.35">
      <c r="A218" s="127" t="s">
        <v>329</v>
      </c>
      <c r="B218" s="127" t="s">
        <v>93</v>
      </c>
      <c r="C218" s="127" t="s">
        <v>459</v>
      </c>
      <c r="D218" s="127" t="s">
        <v>3729</v>
      </c>
      <c r="E218" s="127"/>
      <c r="F218" s="127"/>
      <c r="G218" s="127"/>
      <c r="H218" s="127"/>
      <c r="I218" s="127" t="s">
        <v>458</v>
      </c>
      <c r="J218" s="127" t="s">
        <v>460</v>
      </c>
      <c r="K218" s="127" t="s">
        <v>316</v>
      </c>
      <c r="L218" s="127"/>
      <c r="M218" s="127"/>
      <c r="N218" s="127"/>
      <c r="O218" s="127"/>
      <c r="P218" s="127" t="s">
        <v>313</v>
      </c>
    </row>
    <row r="219" spans="1:16" x14ac:dyDescent="0.35">
      <c r="A219" s="127" t="s">
        <v>376</v>
      </c>
      <c r="B219" s="127" t="s">
        <v>94</v>
      </c>
      <c r="C219" s="127" t="s">
        <v>461</v>
      </c>
      <c r="D219" s="127" t="s">
        <v>3730</v>
      </c>
      <c r="E219" s="127"/>
      <c r="F219" s="127"/>
      <c r="G219" s="127"/>
      <c r="H219" s="127"/>
      <c r="I219" s="127"/>
      <c r="J219" s="127"/>
      <c r="K219" s="127"/>
      <c r="L219" s="127"/>
      <c r="M219" s="127"/>
      <c r="N219" s="127"/>
      <c r="O219" s="127"/>
      <c r="P219" s="127" t="s">
        <v>313</v>
      </c>
    </row>
    <row r="220" spans="1:16" x14ac:dyDescent="0.35">
      <c r="A220" s="127" t="s">
        <v>376</v>
      </c>
      <c r="B220" s="127" t="s">
        <v>95</v>
      </c>
      <c r="C220" s="127" t="s">
        <v>462</v>
      </c>
      <c r="D220" s="127" t="s">
        <v>3653</v>
      </c>
      <c r="E220" s="127"/>
      <c r="F220" s="127"/>
      <c r="G220" s="127"/>
      <c r="H220" s="127"/>
      <c r="I220" s="127"/>
      <c r="J220" s="127"/>
      <c r="K220" s="127"/>
      <c r="L220" s="127"/>
      <c r="M220" s="127"/>
      <c r="N220" s="127"/>
      <c r="O220" s="127"/>
      <c r="P220" s="127" t="s">
        <v>313</v>
      </c>
    </row>
    <row r="221" spans="1:16" x14ac:dyDescent="0.35">
      <c r="A221" s="128" t="s">
        <v>349</v>
      </c>
      <c r="B221" s="128" t="s">
        <v>417</v>
      </c>
      <c r="C221" s="128" t="s">
        <v>137</v>
      </c>
      <c r="D221" s="128" t="s">
        <v>3731</v>
      </c>
      <c r="E221" s="128"/>
      <c r="F221" s="128"/>
      <c r="G221" s="128"/>
      <c r="H221" s="128"/>
      <c r="I221" s="128"/>
      <c r="J221" s="128"/>
      <c r="K221" s="128"/>
      <c r="L221" s="128"/>
      <c r="M221" s="128"/>
      <c r="N221" s="128"/>
      <c r="O221" s="128"/>
      <c r="P221" s="128"/>
    </row>
    <row r="222" spans="1:16" x14ac:dyDescent="0.35">
      <c r="A222" s="128"/>
      <c r="B222" s="128"/>
      <c r="C222" s="128"/>
      <c r="D222" s="128"/>
      <c r="E222" s="128"/>
      <c r="F222" s="128"/>
      <c r="G222" s="128"/>
      <c r="H222" s="128"/>
      <c r="I222" s="128"/>
      <c r="J222" s="128"/>
      <c r="K222" s="128"/>
      <c r="L222" s="128"/>
      <c r="M222" s="128"/>
      <c r="N222" s="128"/>
      <c r="O222" s="128"/>
      <c r="P222" s="128"/>
    </row>
    <row r="223" spans="1:16" x14ac:dyDescent="0.35">
      <c r="A223" s="128" t="s">
        <v>349</v>
      </c>
      <c r="B223" s="128" t="s">
        <v>3573</v>
      </c>
      <c r="C223" s="128"/>
      <c r="D223" s="128"/>
      <c r="E223" s="128"/>
      <c r="F223" s="128"/>
      <c r="G223" s="128"/>
      <c r="H223" s="128"/>
      <c r="I223" s="128"/>
      <c r="J223" s="128"/>
      <c r="K223" s="128"/>
      <c r="L223" s="128"/>
      <c r="M223" s="128"/>
      <c r="N223" s="128"/>
      <c r="O223" s="128"/>
      <c r="P223" s="128"/>
    </row>
    <row r="224" spans="1:16" x14ac:dyDescent="0.35">
      <c r="A224" s="128"/>
      <c r="B224" s="128"/>
      <c r="C224" s="128"/>
      <c r="D224" s="128"/>
      <c r="E224" s="128"/>
      <c r="F224" s="128"/>
      <c r="G224" s="128"/>
      <c r="H224" s="128"/>
      <c r="I224" s="128"/>
      <c r="J224" s="128"/>
      <c r="K224" s="128"/>
      <c r="L224" s="128"/>
      <c r="M224" s="128"/>
      <c r="N224" s="128"/>
      <c r="O224" s="128"/>
      <c r="P224" s="128"/>
    </row>
    <row r="225" spans="1:16" ht="20" customHeight="1" x14ac:dyDescent="0.35">
      <c r="A225" s="128" t="s">
        <v>307</v>
      </c>
      <c r="B225" s="128" t="s">
        <v>3732</v>
      </c>
      <c r="C225" s="128"/>
      <c r="D225" s="128"/>
      <c r="E225" s="128"/>
      <c r="F225" s="128"/>
      <c r="G225" s="128"/>
      <c r="H225" s="128"/>
      <c r="I225" s="128" t="s">
        <v>3733</v>
      </c>
      <c r="J225" s="128"/>
      <c r="K225" s="128"/>
      <c r="L225" s="128"/>
      <c r="M225" s="128"/>
      <c r="N225" s="128"/>
      <c r="O225" s="128"/>
      <c r="P225" s="128"/>
    </row>
    <row r="226" spans="1:16" x14ac:dyDescent="0.35">
      <c r="A226" s="129" t="s">
        <v>3734</v>
      </c>
      <c r="B226" s="129" t="s">
        <v>2290</v>
      </c>
      <c r="C226" s="129" t="s">
        <v>3735</v>
      </c>
      <c r="D226" s="129" t="s">
        <v>3736</v>
      </c>
      <c r="E226" s="129"/>
      <c r="F226" s="129"/>
      <c r="G226" s="129"/>
      <c r="H226" s="129"/>
      <c r="I226" s="129"/>
      <c r="J226" s="129"/>
      <c r="K226" s="129"/>
      <c r="L226" s="129"/>
      <c r="M226" s="129"/>
      <c r="N226" s="129"/>
      <c r="O226" s="129"/>
      <c r="P226" s="129" t="s">
        <v>313</v>
      </c>
    </row>
    <row r="227" spans="1:16" x14ac:dyDescent="0.35">
      <c r="A227" s="127" t="s">
        <v>344</v>
      </c>
      <c r="B227" s="127" t="s">
        <v>27</v>
      </c>
      <c r="C227" s="127" t="s">
        <v>3737</v>
      </c>
      <c r="D227" s="127" t="s">
        <v>3856</v>
      </c>
      <c r="E227" s="127"/>
      <c r="F227" s="127"/>
      <c r="G227" s="127"/>
      <c r="H227" s="127"/>
      <c r="I227" s="127" t="s">
        <v>3738</v>
      </c>
      <c r="J227" s="127"/>
      <c r="K227" s="127"/>
      <c r="L227" s="127"/>
      <c r="M227" s="127"/>
      <c r="N227" s="127"/>
      <c r="O227" s="127"/>
      <c r="P227" s="127"/>
    </row>
    <row r="228" spans="1:16" x14ac:dyDescent="0.35">
      <c r="A228" s="128" t="s">
        <v>307</v>
      </c>
      <c r="B228" s="128" t="s">
        <v>3739</v>
      </c>
      <c r="C228" s="128"/>
      <c r="D228" s="128"/>
      <c r="E228" s="128"/>
      <c r="F228" s="128"/>
      <c r="G228" s="128"/>
      <c r="H228" s="128"/>
      <c r="I228" s="128" t="s">
        <v>3740</v>
      </c>
      <c r="J228" s="128"/>
      <c r="K228" s="128"/>
      <c r="L228" s="128"/>
      <c r="M228" s="128"/>
      <c r="N228" s="128"/>
      <c r="O228" s="128"/>
      <c r="P228" s="128"/>
    </row>
    <row r="230" spans="1:16" x14ac:dyDescent="0.35">
      <c r="A230" s="128" t="s">
        <v>307</v>
      </c>
      <c r="B230" s="128" t="s">
        <v>3741</v>
      </c>
      <c r="C230" s="128"/>
      <c r="D230" s="128"/>
      <c r="E230" s="128"/>
      <c r="F230" s="128"/>
      <c r="G230" s="128"/>
      <c r="H230" s="128"/>
      <c r="I230" s="128"/>
      <c r="J230" s="128"/>
      <c r="K230" s="128"/>
      <c r="L230" s="128"/>
      <c r="M230" s="128"/>
      <c r="N230" s="128"/>
      <c r="O230" s="128"/>
      <c r="P230" s="128"/>
    </row>
    <row r="231" spans="1:16" x14ac:dyDescent="0.35">
      <c r="A231" s="127" t="s">
        <v>3742</v>
      </c>
      <c r="B231" s="129" t="s">
        <v>2292</v>
      </c>
      <c r="C231" s="129" t="s">
        <v>3743</v>
      </c>
      <c r="D231" s="129" t="s">
        <v>3744</v>
      </c>
      <c r="E231" s="129" t="s">
        <v>3745</v>
      </c>
      <c r="F231" s="129" t="s">
        <v>3746</v>
      </c>
      <c r="G231" s="129"/>
      <c r="H231" s="129"/>
      <c r="I231" s="129"/>
      <c r="J231" s="129"/>
      <c r="K231" s="129"/>
      <c r="L231" s="129"/>
      <c r="M231" s="129"/>
      <c r="N231" s="129"/>
      <c r="O231" s="129"/>
      <c r="P231" s="129"/>
    </row>
    <row r="232" spans="1:16" x14ac:dyDescent="0.35">
      <c r="A232" s="127" t="s">
        <v>317</v>
      </c>
      <c r="B232" s="129" t="s">
        <v>2293</v>
      </c>
      <c r="C232" s="129" t="s">
        <v>3747</v>
      </c>
      <c r="D232" s="129" t="s">
        <v>3748</v>
      </c>
      <c r="E232" s="129"/>
      <c r="F232" s="129"/>
      <c r="G232" s="129"/>
      <c r="H232" s="129"/>
      <c r="I232" s="129" t="s">
        <v>3749</v>
      </c>
      <c r="J232" s="129"/>
      <c r="K232" s="129"/>
      <c r="L232" s="129"/>
      <c r="M232" s="129"/>
      <c r="N232" s="129"/>
      <c r="O232" s="129"/>
      <c r="P232" s="129"/>
    </row>
    <row r="233" spans="1:16" x14ac:dyDescent="0.35">
      <c r="A233" s="127" t="s">
        <v>305</v>
      </c>
      <c r="B233" s="129" t="s">
        <v>2294</v>
      </c>
      <c r="C233" s="129"/>
      <c r="D233" s="129"/>
      <c r="E233" s="129"/>
      <c r="F233" s="129"/>
      <c r="G233" s="129"/>
      <c r="H233" s="129"/>
      <c r="I233" s="129"/>
      <c r="J233" s="129"/>
      <c r="K233" s="129"/>
      <c r="L233" s="129" t="s">
        <v>3750</v>
      </c>
      <c r="M233" s="129"/>
      <c r="N233" s="129"/>
      <c r="O233" s="129"/>
      <c r="P233" s="129"/>
    </row>
    <row r="234" spans="1:16" x14ac:dyDescent="0.35">
      <c r="A234" s="127" t="s">
        <v>305</v>
      </c>
      <c r="B234" s="129" t="s">
        <v>2295</v>
      </c>
      <c r="C234" s="129"/>
      <c r="D234" s="129"/>
      <c r="E234" s="129"/>
      <c r="F234" s="129"/>
      <c r="G234" s="129"/>
      <c r="H234" s="129"/>
      <c r="I234" s="129"/>
      <c r="J234" s="129"/>
      <c r="K234" s="129"/>
      <c r="L234" s="129" t="s">
        <v>3751</v>
      </c>
      <c r="M234" s="129"/>
      <c r="N234" s="129"/>
      <c r="O234" s="129"/>
      <c r="P234" s="129"/>
    </row>
    <row r="235" spans="1:16" x14ac:dyDescent="0.35">
      <c r="A235" s="127" t="s">
        <v>305</v>
      </c>
      <c r="B235" s="127" t="s">
        <v>2296</v>
      </c>
      <c r="C235" s="127"/>
      <c r="D235" s="127"/>
      <c r="E235" s="127"/>
      <c r="F235" s="127"/>
      <c r="G235" s="127"/>
      <c r="H235" s="127"/>
      <c r="I235" s="127"/>
      <c r="J235" s="127"/>
      <c r="K235" s="127"/>
      <c r="L235" s="127" t="s">
        <v>3752</v>
      </c>
      <c r="M235" s="127"/>
      <c r="N235" s="127"/>
      <c r="O235" s="127"/>
      <c r="P235" s="127"/>
    </row>
    <row r="236" spans="1:16" x14ac:dyDescent="0.35">
      <c r="A236" s="127" t="s">
        <v>3753</v>
      </c>
      <c r="B236" s="129" t="s">
        <v>2297</v>
      </c>
      <c r="C236" s="129" t="s">
        <v>3754</v>
      </c>
      <c r="D236" s="129" t="s">
        <v>3755</v>
      </c>
      <c r="E236" s="129" t="s">
        <v>3756</v>
      </c>
      <c r="F236" s="129" t="s">
        <v>3757</v>
      </c>
      <c r="G236" s="129"/>
      <c r="H236" s="129"/>
      <c r="I236" s="129"/>
      <c r="J236" s="129"/>
      <c r="K236" s="129"/>
      <c r="L236" s="129"/>
      <c r="M236" s="129"/>
      <c r="N236" s="129"/>
      <c r="O236" s="129"/>
      <c r="P236" s="129" t="b">
        <v>1</v>
      </c>
    </row>
    <row r="237" spans="1:16" x14ac:dyDescent="0.35">
      <c r="A237" s="127" t="s">
        <v>305</v>
      </c>
      <c r="B237" s="127" t="s">
        <v>2298</v>
      </c>
      <c r="C237" s="127"/>
      <c r="D237" s="127"/>
      <c r="E237" s="127"/>
      <c r="F237" s="127"/>
      <c r="G237" s="127"/>
      <c r="H237" s="127"/>
      <c r="I237" s="127"/>
      <c r="J237" s="127"/>
      <c r="K237" s="127"/>
      <c r="L237" s="127" t="s">
        <v>3758</v>
      </c>
      <c r="M237" s="127"/>
      <c r="N237" s="127"/>
      <c r="O237" s="127"/>
      <c r="P237" s="127"/>
    </row>
    <row r="238" spans="1:16" x14ac:dyDescent="0.35">
      <c r="A238" s="127" t="s">
        <v>305</v>
      </c>
      <c r="B238" s="127" t="s">
        <v>2299</v>
      </c>
      <c r="C238" s="127"/>
      <c r="D238" s="127"/>
      <c r="E238" s="127"/>
      <c r="F238" s="127"/>
      <c r="G238" s="127"/>
      <c r="H238" s="127"/>
      <c r="I238" s="127"/>
      <c r="J238" s="127"/>
      <c r="K238" s="127"/>
      <c r="L238" s="127" t="s">
        <v>3759</v>
      </c>
      <c r="M238" s="127"/>
      <c r="N238" s="127"/>
      <c r="O238" s="127"/>
      <c r="P238" s="127"/>
    </row>
    <row r="239" spans="1:16" x14ac:dyDescent="0.35">
      <c r="A239" s="128" t="s">
        <v>307</v>
      </c>
      <c r="B239" s="128" t="s">
        <v>3760</v>
      </c>
      <c r="C239" s="128"/>
      <c r="D239" s="128"/>
      <c r="E239" s="128"/>
      <c r="F239" s="128"/>
      <c r="G239" s="128"/>
      <c r="H239" s="128"/>
      <c r="I239" s="128" t="s">
        <v>3761</v>
      </c>
      <c r="J239" s="128"/>
      <c r="K239" s="128" t="s">
        <v>375</v>
      </c>
      <c r="L239" s="128"/>
      <c r="M239" s="128"/>
      <c r="N239" s="128"/>
      <c r="O239" s="128"/>
      <c r="P239" s="128"/>
    </row>
    <row r="240" spans="1:16" x14ac:dyDescent="0.35">
      <c r="A240" s="127" t="s">
        <v>344</v>
      </c>
      <c r="B240" s="127" t="s">
        <v>2300</v>
      </c>
      <c r="C240" s="127" t="s">
        <v>3762</v>
      </c>
      <c r="D240" s="127" t="s">
        <v>3763</v>
      </c>
      <c r="E240" s="127" t="s">
        <v>3764</v>
      </c>
      <c r="F240" s="127" t="s">
        <v>3765</v>
      </c>
      <c r="G240" s="127"/>
      <c r="H240" s="127"/>
      <c r="I240" s="127"/>
      <c r="J240" s="127"/>
      <c r="K240" s="127"/>
      <c r="L240" s="127"/>
      <c r="M240" s="127"/>
      <c r="N240" s="127"/>
      <c r="O240" s="127"/>
      <c r="P240" s="127"/>
    </row>
    <row r="241" spans="1:16" x14ac:dyDescent="0.35">
      <c r="A241" s="127" t="s">
        <v>399</v>
      </c>
      <c r="B241" s="129" t="s">
        <v>2301</v>
      </c>
      <c r="C241" s="129" t="s">
        <v>3766</v>
      </c>
      <c r="D241" s="129" t="s">
        <v>3767</v>
      </c>
      <c r="E241" s="129"/>
      <c r="F241" s="129"/>
      <c r="G241" s="129"/>
      <c r="H241" s="129"/>
      <c r="I241" s="129"/>
      <c r="J241" s="129"/>
      <c r="K241" s="129"/>
      <c r="L241" s="129"/>
      <c r="M241" s="129"/>
      <c r="N241" s="129"/>
      <c r="O241" s="129"/>
      <c r="P241" s="129" t="b">
        <v>1</v>
      </c>
    </row>
    <row r="242" spans="1:16" x14ac:dyDescent="0.35">
      <c r="A242" s="127" t="s">
        <v>305</v>
      </c>
      <c r="B242" s="127" t="s">
        <v>2302</v>
      </c>
      <c r="C242" s="127"/>
      <c r="D242" s="127"/>
      <c r="E242" s="127"/>
      <c r="F242" s="127"/>
      <c r="G242" s="127"/>
      <c r="H242" s="127"/>
      <c r="I242" s="127"/>
      <c r="J242" s="127"/>
      <c r="K242" s="127"/>
      <c r="L242" s="127" t="s">
        <v>3768</v>
      </c>
      <c r="M242" s="127"/>
      <c r="N242" s="127"/>
      <c r="O242" s="127"/>
      <c r="P242" s="127"/>
    </row>
    <row r="243" spans="1:16" x14ac:dyDescent="0.35">
      <c r="A243" s="127" t="s">
        <v>305</v>
      </c>
      <c r="B243" s="127" t="s">
        <v>2303</v>
      </c>
      <c r="C243" s="127"/>
      <c r="D243" s="127"/>
      <c r="E243" s="127"/>
      <c r="F243" s="127"/>
      <c r="G243" s="127"/>
      <c r="H243" s="127"/>
      <c r="I243" s="127"/>
      <c r="J243" s="127"/>
      <c r="K243" s="127"/>
      <c r="L243" s="127" t="s">
        <v>3769</v>
      </c>
      <c r="M243" s="127"/>
      <c r="N243" s="127"/>
      <c r="O243" s="127"/>
      <c r="P243" s="127"/>
    </row>
    <row r="244" spans="1:16" x14ac:dyDescent="0.35">
      <c r="A244" s="127" t="s">
        <v>373</v>
      </c>
      <c r="B244" s="129" t="s">
        <v>2304</v>
      </c>
      <c r="C244" s="129" t="s">
        <v>3770</v>
      </c>
      <c r="D244" s="129" t="s">
        <v>3771</v>
      </c>
      <c r="E244" s="129"/>
      <c r="F244" s="129"/>
      <c r="G244" s="129"/>
      <c r="H244" s="129"/>
      <c r="I244" s="129"/>
      <c r="J244" s="129"/>
      <c r="K244" s="129"/>
      <c r="L244" s="129"/>
      <c r="M244" s="129"/>
      <c r="N244" s="129"/>
      <c r="O244" s="129"/>
      <c r="P244" s="129" t="b">
        <v>1</v>
      </c>
    </row>
    <row r="245" spans="1:16" x14ac:dyDescent="0.35">
      <c r="A245" s="128" t="s">
        <v>349</v>
      </c>
      <c r="B245" s="128" t="s">
        <v>3760</v>
      </c>
      <c r="C245" s="128"/>
      <c r="D245" s="128"/>
      <c r="E245" s="128"/>
      <c r="F245" s="128"/>
      <c r="G245" s="128"/>
      <c r="H245" s="128"/>
      <c r="I245" s="128"/>
      <c r="J245" s="128"/>
      <c r="K245" s="128"/>
      <c r="L245" s="128"/>
      <c r="M245" s="128"/>
      <c r="N245" s="128"/>
      <c r="O245" s="128"/>
      <c r="P245" s="128"/>
    </row>
    <row r="246" spans="1:16" x14ac:dyDescent="0.35">
      <c r="A246" s="127" t="s">
        <v>373</v>
      </c>
      <c r="B246" s="129" t="s">
        <v>2305</v>
      </c>
      <c r="C246" s="129" t="s">
        <v>3772</v>
      </c>
      <c r="D246" s="129" t="s">
        <v>3773</v>
      </c>
      <c r="E246" s="129" t="s">
        <v>3774</v>
      </c>
      <c r="F246" s="129" t="s">
        <v>3775</v>
      </c>
      <c r="G246" s="129"/>
      <c r="H246" s="129"/>
      <c r="I246" s="129" t="s">
        <v>3776</v>
      </c>
      <c r="J246" s="129"/>
      <c r="K246" s="129"/>
      <c r="L246" s="129"/>
      <c r="M246" s="129"/>
      <c r="N246" s="129"/>
      <c r="O246" s="129"/>
      <c r="P246" s="129" t="b">
        <v>1</v>
      </c>
    </row>
    <row r="247" spans="1:16" x14ac:dyDescent="0.35">
      <c r="A247" s="127" t="s">
        <v>373</v>
      </c>
      <c r="B247" s="129" t="s">
        <v>2306</v>
      </c>
      <c r="C247" s="129" t="s">
        <v>3777</v>
      </c>
      <c r="D247" s="129" t="s">
        <v>3778</v>
      </c>
      <c r="E247" s="129" t="s">
        <v>3774</v>
      </c>
      <c r="F247" s="129" t="s">
        <v>3775</v>
      </c>
      <c r="G247" s="129"/>
      <c r="H247" s="129"/>
      <c r="I247" s="129" t="s">
        <v>3761</v>
      </c>
      <c r="J247" s="129"/>
      <c r="K247" s="129"/>
      <c r="L247" s="129"/>
      <c r="M247" s="129"/>
      <c r="N247" s="129"/>
      <c r="O247" s="129"/>
      <c r="P247" s="129" t="s">
        <v>313</v>
      </c>
    </row>
    <row r="248" spans="1:16" ht="409.6" x14ac:dyDescent="0.35">
      <c r="A248" s="127" t="s">
        <v>305</v>
      </c>
      <c r="B248" s="127" t="s">
        <v>2307</v>
      </c>
      <c r="C248" s="127"/>
      <c r="D248" s="127"/>
      <c r="E248" s="127"/>
      <c r="F248" s="127"/>
      <c r="G248" s="127"/>
      <c r="H248" s="127"/>
      <c r="I248" s="127"/>
      <c r="J248" s="127"/>
      <c r="K248" s="127"/>
      <c r="L248" s="131" t="s">
        <v>3779</v>
      </c>
      <c r="M248" s="127"/>
      <c r="N248" s="127"/>
      <c r="O248" s="127"/>
      <c r="P248" s="127"/>
    </row>
    <row r="249" spans="1:16" x14ac:dyDescent="0.35">
      <c r="A249" s="127" t="s">
        <v>305</v>
      </c>
      <c r="B249" s="127" t="s">
        <v>2308</v>
      </c>
      <c r="C249" s="127"/>
      <c r="D249" s="127"/>
      <c r="E249" s="127"/>
      <c r="F249" s="127"/>
      <c r="G249" s="127"/>
      <c r="H249" s="127"/>
      <c r="I249" s="127"/>
      <c r="J249" s="127"/>
      <c r="K249" s="127"/>
      <c r="L249" s="127" t="s">
        <v>3780</v>
      </c>
      <c r="M249" s="127"/>
      <c r="N249" s="127"/>
      <c r="O249" s="127"/>
      <c r="P249" s="127"/>
    </row>
    <row r="250" spans="1:16" x14ac:dyDescent="0.35">
      <c r="A250" s="128" t="s">
        <v>349</v>
      </c>
      <c r="B250" s="128" t="s">
        <v>3741</v>
      </c>
      <c r="C250" s="128"/>
      <c r="D250" s="128"/>
      <c r="E250" s="128"/>
      <c r="F250" s="128"/>
      <c r="G250" s="128"/>
      <c r="H250" s="128"/>
      <c r="I250" s="128"/>
      <c r="J250" s="128"/>
      <c r="K250" s="128"/>
      <c r="L250" s="128"/>
      <c r="M250" s="128"/>
      <c r="N250" s="128"/>
      <c r="O250" s="128"/>
      <c r="P250" s="128"/>
    </row>
    <row r="251" spans="1:16" x14ac:dyDescent="0.35">
      <c r="A251" s="128"/>
      <c r="B251" s="128"/>
      <c r="C251" s="128"/>
      <c r="D251" s="128"/>
      <c r="E251" s="128"/>
      <c r="F251" s="128"/>
      <c r="G251" s="128"/>
      <c r="H251" s="128"/>
      <c r="I251" s="128"/>
      <c r="J251" s="128"/>
      <c r="K251" s="128"/>
      <c r="L251" s="128"/>
      <c r="M251" s="128"/>
      <c r="N251" s="128"/>
      <c r="O251" s="128"/>
      <c r="P251" s="128"/>
    </row>
    <row r="252" spans="1:16" x14ac:dyDescent="0.35">
      <c r="A252" s="128" t="s">
        <v>307</v>
      </c>
      <c r="B252" s="128" t="s">
        <v>3781</v>
      </c>
      <c r="C252" s="128"/>
      <c r="D252" s="128"/>
      <c r="E252" s="128"/>
      <c r="F252" s="128"/>
      <c r="G252" s="128"/>
      <c r="H252" s="128"/>
      <c r="I252" s="128"/>
      <c r="J252" s="128"/>
      <c r="K252" s="128"/>
      <c r="L252" s="128"/>
      <c r="M252" s="128"/>
      <c r="N252" s="128"/>
      <c r="O252" s="128"/>
      <c r="P252" s="128"/>
    </row>
    <row r="253" spans="1:16" x14ac:dyDescent="0.35">
      <c r="A253" s="127" t="s">
        <v>376</v>
      </c>
      <c r="B253" s="127" t="s">
        <v>2309</v>
      </c>
      <c r="C253" s="127" t="s">
        <v>3782</v>
      </c>
      <c r="D253" s="127" t="s">
        <v>3783</v>
      </c>
      <c r="E253" s="127"/>
      <c r="F253" s="127"/>
      <c r="G253" s="127"/>
      <c r="H253" s="127"/>
      <c r="I253" s="127"/>
      <c r="J253" s="127"/>
      <c r="K253" s="127"/>
      <c r="L253" s="127"/>
      <c r="M253" s="127"/>
      <c r="N253" s="127"/>
      <c r="O253" s="127"/>
      <c r="P253" s="127" t="s">
        <v>313</v>
      </c>
    </row>
    <row r="254" spans="1:16" x14ac:dyDescent="0.35">
      <c r="A254" s="127" t="s">
        <v>3784</v>
      </c>
      <c r="B254" s="127" t="s">
        <v>2310</v>
      </c>
      <c r="C254" s="127" t="s">
        <v>3785</v>
      </c>
      <c r="D254" s="127" t="s">
        <v>3786</v>
      </c>
      <c r="E254" s="127"/>
      <c r="F254" s="127"/>
      <c r="G254" s="127"/>
      <c r="H254" s="127"/>
      <c r="I254" s="127" t="s">
        <v>3787</v>
      </c>
      <c r="J254" s="127"/>
      <c r="K254" s="127"/>
      <c r="L254" s="127"/>
      <c r="M254" s="127"/>
      <c r="N254" s="127"/>
      <c r="O254" s="127"/>
      <c r="P254" s="127" t="s">
        <v>313</v>
      </c>
    </row>
    <row r="255" spans="1:16" x14ac:dyDescent="0.35">
      <c r="A255" s="127" t="s">
        <v>317</v>
      </c>
      <c r="B255" s="127" t="s">
        <v>2321</v>
      </c>
      <c r="C255" s="127" t="s">
        <v>407</v>
      </c>
      <c r="D255" s="127" t="s">
        <v>3788</v>
      </c>
      <c r="E255" s="127"/>
      <c r="F255" s="127"/>
      <c r="G255" s="127"/>
      <c r="H255" s="127"/>
      <c r="I255" s="127" t="s">
        <v>3789</v>
      </c>
      <c r="J255" s="127"/>
      <c r="K255" s="127"/>
      <c r="L255" s="127"/>
      <c r="M255" s="127"/>
      <c r="N255" s="127"/>
      <c r="O255" s="127"/>
      <c r="P255" s="127" t="s">
        <v>313</v>
      </c>
    </row>
    <row r="256" spans="1:16" x14ac:dyDescent="0.35">
      <c r="A256" s="128" t="s">
        <v>349</v>
      </c>
      <c r="B256" s="128" t="s">
        <v>3781</v>
      </c>
      <c r="C256" s="128"/>
      <c r="D256" s="128"/>
      <c r="E256" s="128"/>
      <c r="F256" s="128"/>
      <c r="G256" s="128"/>
      <c r="H256" s="128"/>
      <c r="I256" s="128"/>
      <c r="J256" s="128"/>
      <c r="K256" s="128"/>
      <c r="L256" s="128"/>
      <c r="M256" s="128"/>
      <c r="N256" s="128"/>
      <c r="O256" s="128"/>
      <c r="P256" s="128"/>
    </row>
    <row r="258" spans="1:16" x14ac:dyDescent="0.35">
      <c r="A258" s="128" t="s">
        <v>349</v>
      </c>
      <c r="B258" s="128" t="s">
        <v>3739</v>
      </c>
      <c r="C258" s="128"/>
      <c r="D258" s="128"/>
      <c r="E258" s="128"/>
      <c r="F258" s="128"/>
      <c r="G258" s="128"/>
      <c r="H258" s="128"/>
      <c r="I258" s="128"/>
      <c r="J258" s="128"/>
      <c r="K258" s="128"/>
      <c r="L258" s="128"/>
      <c r="M258" s="128"/>
      <c r="N258" s="128"/>
      <c r="O258" s="128"/>
      <c r="P258" s="128"/>
    </row>
    <row r="259" spans="1:16" x14ac:dyDescent="0.35">
      <c r="A259" s="128"/>
      <c r="B259" s="128"/>
      <c r="C259" s="128"/>
      <c r="D259" s="128"/>
      <c r="E259" s="128"/>
      <c r="F259" s="128"/>
      <c r="G259" s="128"/>
      <c r="H259" s="128"/>
      <c r="I259" s="128"/>
      <c r="J259" s="128"/>
      <c r="K259" s="128"/>
      <c r="L259" s="128"/>
      <c r="M259" s="128"/>
      <c r="N259" s="128"/>
      <c r="O259" s="128"/>
      <c r="P259" s="128"/>
    </row>
    <row r="260" spans="1:16" x14ac:dyDescent="0.35">
      <c r="A260" s="128" t="s">
        <v>349</v>
      </c>
      <c r="B260" s="128" t="s">
        <v>3732</v>
      </c>
      <c r="C260" s="128"/>
      <c r="D260" s="128"/>
      <c r="E260" s="128"/>
      <c r="F260" s="128"/>
      <c r="G260" s="128"/>
      <c r="H260" s="128"/>
      <c r="I260" s="128"/>
      <c r="J260" s="128"/>
      <c r="K260" s="128"/>
      <c r="L260" s="128"/>
      <c r="M260" s="128"/>
      <c r="N260" s="128"/>
      <c r="O260" s="128"/>
      <c r="P260" s="128"/>
    </row>
    <row r="262" spans="1:16" x14ac:dyDescent="0.35">
      <c r="A262" s="127" t="s">
        <v>463</v>
      </c>
      <c r="B262" s="127" t="s">
        <v>96</v>
      </c>
      <c r="C262" s="127" t="s">
        <v>464</v>
      </c>
      <c r="D262" s="127" t="s">
        <v>3790</v>
      </c>
      <c r="E262" s="127"/>
      <c r="F262" s="127"/>
      <c r="G262" s="127"/>
      <c r="H262" s="127"/>
      <c r="I262" s="127"/>
      <c r="J262" s="127"/>
      <c r="K262" s="127"/>
      <c r="L262" s="127"/>
      <c r="M262" s="127"/>
      <c r="N262" s="127"/>
      <c r="O262" s="127"/>
      <c r="P262" s="127"/>
    </row>
    <row r="263" spans="1:16" x14ac:dyDescent="0.35">
      <c r="A263" s="127" t="s">
        <v>317</v>
      </c>
      <c r="B263" s="127" t="s">
        <v>101</v>
      </c>
      <c r="C263" s="127" t="s">
        <v>465</v>
      </c>
      <c r="D263" s="127" t="s">
        <v>3791</v>
      </c>
      <c r="E263" s="127"/>
      <c r="F263" s="127"/>
      <c r="G263" s="127"/>
      <c r="H263" s="127"/>
      <c r="I263" s="127"/>
      <c r="J263" s="127"/>
      <c r="K263" s="127"/>
      <c r="L263" s="127"/>
      <c r="M263" s="127"/>
      <c r="N263" s="127"/>
      <c r="O263" s="127"/>
      <c r="P263" s="127"/>
    </row>
    <row r="264" spans="1:16" x14ac:dyDescent="0.35">
      <c r="A264" s="128" t="s">
        <v>349</v>
      </c>
      <c r="B264" s="128" t="s">
        <v>350</v>
      </c>
      <c r="C264" s="128"/>
      <c r="D264" s="128"/>
      <c r="E264" s="128"/>
      <c r="F264" s="128"/>
      <c r="G264" s="128"/>
      <c r="H264" s="128"/>
      <c r="I264" s="128"/>
      <c r="J264" s="128"/>
      <c r="K264" s="128"/>
      <c r="L264" s="128"/>
      <c r="M264" s="128"/>
      <c r="N264" s="128"/>
      <c r="O264" s="128"/>
      <c r="P264" s="128"/>
    </row>
    <row r="265" spans="1:16" x14ac:dyDescent="0.35">
      <c r="A265" s="127" t="s">
        <v>344</v>
      </c>
      <c r="B265" s="127" t="s">
        <v>102</v>
      </c>
      <c r="C265" s="127" t="s">
        <v>466</v>
      </c>
      <c r="D265" s="127" t="s">
        <v>3792</v>
      </c>
      <c r="E265" s="127"/>
      <c r="F265" s="127"/>
      <c r="G265" s="127"/>
      <c r="H265" s="127"/>
      <c r="I265" s="127"/>
      <c r="J265" s="127"/>
      <c r="K265" s="127"/>
      <c r="L265" s="127"/>
      <c r="M265" s="127"/>
      <c r="N265" s="127"/>
      <c r="O265" s="127"/>
      <c r="P265" s="1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9"/>
  <sheetViews>
    <sheetView workbookViewId="0"/>
  </sheetViews>
  <sheetFormatPr defaultColWidth="11.1640625" defaultRowHeight="15.5" x14ac:dyDescent="0.35"/>
  <cols>
    <col min="1" max="5" width="16.6640625" customWidth="1"/>
  </cols>
  <sheetData>
    <row r="1" spans="1:5" x14ac:dyDescent="0.35">
      <c r="A1" s="130" t="s">
        <v>467</v>
      </c>
      <c r="B1" s="130" t="s">
        <v>294</v>
      </c>
      <c r="C1" s="130" t="s">
        <v>3541</v>
      </c>
      <c r="D1" s="130" t="s">
        <v>3857</v>
      </c>
      <c r="E1" s="130" t="s">
        <v>468</v>
      </c>
    </row>
    <row r="2" spans="1:5" x14ac:dyDescent="0.35">
      <c r="A2" t="s">
        <v>469</v>
      </c>
      <c r="B2" t="s">
        <v>183</v>
      </c>
      <c r="C2" t="s">
        <v>182</v>
      </c>
      <c r="D2" t="s">
        <v>182</v>
      </c>
    </row>
    <row r="3" spans="1:5" x14ac:dyDescent="0.35">
      <c r="A3" t="s">
        <v>469</v>
      </c>
      <c r="B3" t="s">
        <v>220</v>
      </c>
      <c r="C3" t="s">
        <v>219</v>
      </c>
      <c r="D3" t="s">
        <v>219</v>
      </c>
    </row>
    <row r="4" spans="1:5" x14ac:dyDescent="0.35">
      <c r="A4" t="s">
        <v>469</v>
      </c>
      <c r="B4" t="s">
        <v>3858</v>
      </c>
      <c r="C4" t="s">
        <v>3859</v>
      </c>
      <c r="D4" t="s">
        <v>3859</v>
      </c>
    </row>
    <row r="5" spans="1:5" x14ac:dyDescent="0.35">
      <c r="A5" t="s">
        <v>469</v>
      </c>
      <c r="B5" t="s">
        <v>167</v>
      </c>
      <c r="C5" t="s">
        <v>166</v>
      </c>
      <c r="D5" t="s">
        <v>166</v>
      </c>
    </row>
    <row r="6" spans="1:5" x14ac:dyDescent="0.35">
      <c r="A6" t="s">
        <v>469</v>
      </c>
      <c r="B6" t="s">
        <v>105</v>
      </c>
      <c r="C6" t="s">
        <v>104</v>
      </c>
      <c r="D6" t="s">
        <v>104</v>
      </c>
    </row>
    <row r="7" spans="1:5" x14ac:dyDescent="0.35">
      <c r="A7" t="s">
        <v>469</v>
      </c>
      <c r="B7" t="s">
        <v>210</v>
      </c>
      <c r="C7" t="s">
        <v>209</v>
      </c>
      <c r="D7" t="s">
        <v>209</v>
      </c>
    </row>
    <row r="8" spans="1:5" x14ac:dyDescent="0.35">
      <c r="A8" t="s">
        <v>469</v>
      </c>
      <c r="B8" t="s">
        <v>257</v>
      </c>
      <c r="C8" t="s">
        <v>256</v>
      </c>
      <c r="D8" t="s">
        <v>256</v>
      </c>
    </row>
    <row r="9" spans="1:5" x14ac:dyDescent="0.35">
      <c r="A9" t="s">
        <v>469</v>
      </c>
      <c r="B9" t="s">
        <v>142</v>
      </c>
      <c r="C9" t="s">
        <v>141</v>
      </c>
      <c r="D9" t="s">
        <v>141</v>
      </c>
    </row>
    <row r="10" spans="1:5" x14ac:dyDescent="0.35">
      <c r="A10" t="s">
        <v>469</v>
      </c>
      <c r="B10" t="s">
        <v>245</v>
      </c>
      <c r="C10" t="s">
        <v>244</v>
      </c>
      <c r="D10" t="s">
        <v>244</v>
      </c>
    </row>
    <row r="11" spans="1:5" x14ac:dyDescent="0.35">
      <c r="A11" t="s">
        <v>469</v>
      </c>
      <c r="B11" t="s">
        <v>470</v>
      </c>
      <c r="C11" t="s">
        <v>471</v>
      </c>
      <c r="D11" t="s">
        <v>471</v>
      </c>
    </row>
    <row r="12" spans="1:5" x14ac:dyDescent="0.35">
      <c r="A12" t="s">
        <v>469</v>
      </c>
      <c r="B12" t="s">
        <v>192</v>
      </c>
      <c r="C12" t="s">
        <v>191</v>
      </c>
      <c r="D12" t="s">
        <v>191</v>
      </c>
    </row>
    <row r="13" spans="1:5" x14ac:dyDescent="0.35">
      <c r="A13" t="s">
        <v>469</v>
      </c>
      <c r="B13" t="s">
        <v>199</v>
      </c>
      <c r="C13" t="s">
        <v>198</v>
      </c>
      <c r="D13" t="s">
        <v>198</v>
      </c>
    </row>
    <row r="14" spans="1:5" x14ac:dyDescent="0.35">
      <c r="A14" t="s">
        <v>469</v>
      </c>
      <c r="B14" t="s">
        <v>111</v>
      </c>
      <c r="C14" t="s">
        <v>110</v>
      </c>
      <c r="D14" t="s">
        <v>2790</v>
      </c>
    </row>
    <row r="16" spans="1:5" x14ac:dyDescent="0.35">
      <c r="A16" t="s">
        <v>472</v>
      </c>
      <c r="B16" t="s">
        <v>3860</v>
      </c>
      <c r="C16" t="s">
        <v>3861</v>
      </c>
      <c r="D16" t="s">
        <v>3861</v>
      </c>
      <c r="E16" t="s">
        <v>3858</v>
      </c>
    </row>
    <row r="17" spans="1:5" x14ac:dyDescent="0.35">
      <c r="A17" t="s">
        <v>472</v>
      </c>
      <c r="B17" t="s">
        <v>3862</v>
      </c>
      <c r="C17" t="s">
        <v>3863</v>
      </c>
      <c r="D17" t="s">
        <v>3863</v>
      </c>
      <c r="E17" t="s">
        <v>3858</v>
      </c>
    </row>
    <row r="18" spans="1:5" x14ac:dyDescent="0.35">
      <c r="A18" t="s">
        <v>472</v>
      </c>
      <c r="B18" t="s">
        <v>473</v>
      </c>
      <c r="C18" t="s">
        <v>211</v>
      </c>
      <c r="D18" t="s">
        <v>3864</v>
      </c>
      <c r="E18" t="s">
        <v>225</v>
      </c>
    </row>
    <row r="19" spans="1:5" x14ac:dyDescent="0.35">
      <c r="A19" t="s">
        <v>472</v>
      </c>
      <c r="B19" t="s">
        <v>474</v>
      </c>
      <c r="C19" t="s">
        <v>221</v>
      </c>
      <c r="D19" t="s">
        <v>3865</v>
      </c>
      <c r="E19" t="s">
        <v>225</v>
      </c>
    </row>
    <row r="20" spans="1:5" x14ac:dyDescent="0.35">
      <c r="A20" t="s">
        <v>472</v>
      </c>
      <c r="B20" t="s">
        <v>475</v>
      </c>
      <c r="C20" t="s">
        <v>232</v>
      </c>
      <c r="D20" t="s">
        <v>3866</v>
      </c>
      <c r="E20" t="s">
        <v>225</v>
      </c>
    </row>
    <row r="21" spans="1:5" x14ac:dyDescent="0.35">
      <c r="A21" t="s">
        <v>472</v>
      </c>
      <c r="B21" t="s">
        <v>476</v>
      </c>
      <c r="C21" t="s">
        <v>238</v>
      </c>
      <c r="D21" t="s">
        <v>3867</v>
      </c>
      <c r="E21" t="s">
        <v>225</v>
      </c>
    </row>
    <row r="22" spans="1:5" x14ac:dyDescent="0.35">
      <c r="A22" t="s">
        <v>472</v>
      </c>
      <c r="B22" t="s">
        <v>477</v>
      </c>
      <c r="C22" t="s">
        <v>263</v>
      </c>
      <c r="D22" t="s">
        <v>3868</v>
      </c>
      <c r="E22" t="s">
        <v>225</v>
      </c>
    </row>
    <row r="23" spans="1:5" x14ac:dyDescent="0.35">
      <c r="A23" t="s">
        <v>472</v>
      </c>
      <c r="B23" t="s">
        <v>478</v>
      </c>
      <c r="C23" t="s">
        <v>479</v>
      </c>
      <c r="D23" t="s">
        <v>3869</v>
      </c>
      <c r="E23" t="s">
        <v>225</v>
      </c>
    </row>
    <row r="24" spans="1:5" x14ac:dyDescent="0.35">
      <c r="A24" t="s">
        <v>472</v>
      </c>
      <c r="B24" t="s">
        <v>480</v>
      </c>
      <c r="C24" t="s">
        <v>481</v>
      </c>
      <c r="D24" t="s">
        <v>3870</v>
      </c>
      <c r="E24" t="s">
        <v>225</v>
      </c>
    </row>
    <row r="25" spans="1:5" x14ac:dyDescent="0.35">
      <c r="A25" t="s">
        <v>472</v>
      </c>
      <c r="B25" t="s">
        <v>482</v>
      </c>
      <c r="C25" t="s">
        <v>483</v>
      </c>
      <c r="D25" t="s">
        <v>3871</v>
      </c>
      <c r="E25" t="s">
        <v>225</v>
      </c>
    </row>
    <row r="26" spans="1:5" x14ac:dyDescent="0.35">
      <c r="A26" t="s">
        <v>472</v>
      </c>
      <c r="B26" t="s">
        <v>111</v>
      </c>
      <c r="C26" t="s">
        <v>110</v>
      </c>
      <c r="D26" t="s">
        <v>2790</v>
      </c>
      <c r="E26" t="s">
        <v>225</v>
      </c>
    </row>
    <row r="27" spans="1:5" x14ac:dyDescent="0.35">
      <c r="A27" t="s">
        <v>472</v>
      </c>
      <c r="B27" t="s">
        <v>484</v>
      </c>
      <c r="C27" t="s">
        <v>485</v>
      </c>
      <c r="D27" t="s">
        <v>3864</v>
      </c>
      <c r="E27" t="s">
        <v>220</v>
      </c>
    </row>
    <row r="28" spans="1:5" x14ac:dyDescent="0.35">
      <c r="A28" t="s">
        <v>472</v>
      </c>
      <c r="B28" t="s">
        <v>486</v>
      </c>
      <c r="C28" t="s">
        <v>221</v>
      </c>
      <c r="D28" t="s">
        <v>3865</v>
      </c>
      <c r="E28" t="s">
        <v>220</v>
      </c>
    </row>
    <row r="29" spans="1:5" x14ac:dyDescent="0.35">
      <c r="A29" t="s">
        <v>472</v>
      </c>
      <c r="B29" t="s">
        <v>487</v>
      </c>
      <c r="C29" t="s">
        <v>232</v>
      </c>
      <c r="D29" t="s">
        <v>3866</v>
      </c>
      <c r="E29" t="s">
        <v>220</v>
      </c>
    </row>
    <row r="30" spans="1:5" x14ac:dyDescent="0.35">
      <c r="A30" t="s">
        <v>472</v>
      </c>
      <c r="B30" t="s">
        <v>111</v>
      </c>
      <c r="C30" t="s">
        <v>110</v>
      </c>
      <c r="D30" t="s">
        <v>2790</v>
      </c>
      <c r="E30" t="s">
        <v>220</v>
      </c>
    </row>
    <row r="31" spans="1:5" x14ac:dyDescent="0.35">
      <c r="A31" t="s">
        <v>472</v>
      </c>
      <c r="B31" t="s">
        <v>488</v>
      </c>
      <c r="C31" t="s">
        <v>489</v>
      </c>
      <c r="D31" t="s">
        <v>489</v>
      </c>
      <c r="E31" t="s">
        <v>245</v>
      </c>
    </row>
    <row r="32" spans="1:5" x14ac:dyDescent="0.35">
      <c r="A32" t="s">
        <v>472</v>
      </c>
      <c r="B32" t="s">
        <v>490</v>
      </c>
      <c r="C32" t="s">
        <v>246</v>
      </c>
      <c r="D32" t="s">
        <v>246</v>
      </c>
      <c r="E32" t="s">
        <v>245</v>
      </c>
    </row>
    <row r="33" spans="1:5" x14ac:dyDescent="0.35">
      <c r="A33" t="s">
        <v>472</v>
      </c>
      <c r="B33" t="s">
        <v>491</v>
      </c>
      <c r="C33" t="s">
        <v>492</v>
      </c>
      <c r="D33" t="s">
        <v>492</v>
      </c>
      <c r="E33" t="s">
        <v>245</v>
      </c>
    </row>
    <row r="34" spans="1:5" x14ac:dyDescent="0.35">
      <c r="A34" t="s">
        <v>472</v>
      </c>
      <c r="B34" t="s">
        <v>493</v>
      </c>
      <c r="C34" t="s">
        <v>494</v>
      </c>
      <c r="D34" t="s">
        <v>494</v>
      </c>
      <c r="E34" t="s">
        <v>245</v>
      </c>
    </row>
    <row r="35" spans="1:5" x14ac:dyDescent="0.35">
      <c r="A35" t="s">
        <v>472</v>
      </c>
      <c r="B35" t="s">
        <v>111</v>
      </c>
      <c r="C35" t="s">
        <v>110</v>
      </c>
      <c r="D35" t="s">
        <v>2790</v>
      </c>
      <c r="E35" t="s">
        <v>245</v>
      </c>
    </row>
    <row r="36" spans="1:5" x14ac:dyDescent="0.35">
      <c r="A36" t="s">
        <v>472</v>
      </c>
      <c r="B36" t="s">
        <v>495</v>
      </c>
      <c r="C36" t="s">
        <v>211</v>
      </c>
      <c r="D36" t="s">
        <v>3864</v>
      </c>
      <c r="E36" t="s">
        <v>470</v>
      </c>
    </row>
    <row r="37" spans="1:5" x14ac:dyDescent="0.35">
      <c r="A37" t="s">
        <v>472</v>
      </c>
      <c r="B37" t="s">
        <v>496</v>
      </c>
      <c r="C37" t="s">
        <v>221</v>
      </c>
      <c r="D37" t="s">
        <v>3865</v>
      </c>
      <c r="E37" t="s">
        <v>470</v>
      </c>
    </row>
    <row r="38" spans="1:5" x14ac:dyDescent="0.35">
      <c r="A38" t="s">
        <v>472</v>
      </c>
      <c r="B38" t="s">
        <v>497</v>
      </c>
      <c r="C38" t="s">
        <v>232</v>
      </c>
      <c r="D38" t="s">
        <v>3866</v>
      </c>
      <c r="E38" t="s">
        <v>470</v>
      </c>
    </row>
    <row r="39" spans="1:5" x14ac:dyDescent="0.35">
      <c r="A39" t="s">
        <v>472</v>
      </c>
      <c r="B39" t="s">
        <v>111</v>
      </c>
      <c r="C39" t="s">
        <v>110</v>
      </c>
      <c r="D39" t="s">
        <v>2790</v>
      </c>
      <c r="E39" t="s">
        <v>470</v>
      </c>
    </row>
    <row r="40" spans="1:5" x14ac:dyDescent="0.35">
      <c r="A40" t="s">
        <v>472</v>
      </c>
      <c r="B40" t="s">
        <v>498</v>
      </c>
      <c r="C40" t="s">
        <v>211</v>
      </c>
      <c r="D40" t="s">
        <v>3864</v>
      </c>
      <c r="E40" t="s">
        <v>210</v>
      </c>
    </row>
    <row r="41" spans="1:5" x14ac:dyDescent="0.35">
      <c r="A41" t="s">
        <v>472</v>
      </c>
      <c r="B41" t="s">
        <v>499</v>
      </c>
      <c r="C41" t="s">
        <v>221</v>
      </c>
      <c r="D41" t="s">
        <v>3865</v>
      </c>
      <c r="E41" t="s">
        <v>210</v>
      </c>
    </row>
    <row r="42" spans="1:5" x14ac:dyDescent="0.35">
      <c r="A42" t="s">
        <v>472</v>
      </c>
      <c r="B42" t="s">
        <v>500</v>
      </c>
      <c r="C42" t="s">
        <v>232</v>
      </c>
      <c r="D42" t="s">
        <v>3866</v>
      </c>
      <c r="E42" t="s">
        <v>210</v>
      </c>
    </row>
    <row r="43" spans="1:5" x14ac:dyDescent="0.35">
      <c r="A43" t="s">
        <v>472</v>
      </c>
      <c r="B43" t="s">
        <v>111</v>
      </c>
      <c r="C43" t="s">
        <v>110</v>
      </c>
      <c r="D43" t="s">
        <v>2790</v>
      </c>
      <c r="E43" t="s">
        <v>210</v>
      </c>
    </row>
    <row r="44" spans="1:5" x14ac:dyDescent="0.35">
      <c r="A44" t="s">
        <v>472</v>
      </c>
      <c r="B44" t="s">
        <v>501</v>
      </c>
      <c r="C44" t="s">
        <v>502</v>
      </c>
      <c r="D44" t="s">
        <v>502</v>
      </c>
      <c r="E44" t="s">
        <v>199</v>
      </c>
    </row>
    <row r="45" spans="1:5" x14ac:dyDescent="0.35">
      <c r="A45" t="s">
        <v>472</v>
      </c>
      <c r="B45" t="s">
        <v>503</v>
      </c>
      <c r="C45" t="s">
        <v>200</v>
      </c>
      <c r="D45" t="s">
        <v>200</v>
      </c>
      <c r="E45" t="s">
        <v>199</v>
      </c>
    </row>
    <row r="46" spans="1:5" x14ac:dyDescent="0.35">
      <c r="A46" t="s">
        <v>472</v>
      </c>
      <c r="B46" t="s">
        <v>504</v>
      </c>
      <c r="C46" t="s">
        <v>206</v>
      </c>
      <c r="D46" t="s">
        <v>206</v>
      </c>
      <c r="E46" t="s">
        <v>199</v>
      </c>
    </row>
    <row r="47" spans="1:5" x14ac:dyDescent="0.35">
      <c r="A47" t="s">
        <v>472</v>
      </c>
      <c r="B47" t="s">
        <v>111</v>
      </c>
      <c r="C47" t="s">
        <v>110</v>
      </c>
      <c r="D47" t="s">
        <v>2790</v>
      </c>
      <c r="E47" t="s">
        <v>199</v>
      </c>
    </row>
    <row r="48" spans="1:5" x14ac:dyDescent="0.35">
      <c r="A48" t="s">
        <v>472</v>
      </c>
      <c r="B48" t="s">
        <v>505</v>
      </c>
      <c r="C48" t="s">
        <v>168</v>
      </c>
      <c r="D48" t="s">
        <v>168</v>
      </c>
      <c r="E48" t="s">
        <v>167</v>
      </c>
    </row>
    <row r="49" spans="1:5" x14ac:dyDescent="0.35">
      <c r="A49" t="s">
        <v>472</v>
      </c>
      <c r="B49" t="s">
        <v>506</v>
      </c>
      <c r="C49" t="s">
        <v>180</v>
      </c>
      <c r="D49" t="s">
        <v>180</v>
      </c>
      <c r="E49" t="s">
        <v>167</v>
      </c>
    </row>
    <row r="50" spans="1:5" x14ac:dyDescent="0.35">
      <c r="A50" t="s">
        <v>472</v>
      </c>
      <c r="B50" t="s">
        <v>507</v>
      </c>
      <c r="C50" t="s">
        <v>178</v>
      </c>
      <c r="D50" t="s">
        <v>178</v>
      </c>
      <c r="E50" t="s">
        <v>167</v>
      </c>
    </row>
    <row r="51" spans="1:5" x14ac:dyDescent="0.35">
      <c r="A51" t="s">
        <v>472</v>
      </c>
      <c r="B51" t="s">
        <v>508</v>
      </c>
      <c r="C51" t="s">
        <v>177</v>
      </c>
      <c r="D51" t="s">
        <v>177</v>
      </c>
      <c r="E51" t="s">
        <v>167</v>
      </c>
    </row>
    <row r="52" spans="1:5" x14ac:dyDescent="0.35">
      <c r="A52" t="s">
        <v>472</v>
      </c>
      <c r="B52" t="s">
        <v>509</v>
      </c>
      <c r="C52" t="s">
        <v>175</v>
      </c>
      <c r="D52" t="s">
        <v>175</v>
      </c>
      <c r="E52" t="s">
        <v>167</v>
      </c>
    </row>
    <row r="53" spans="1:5" x14ac:dyDescent="0.35">
      <c r="A53" t="s">
        <v>472</v>
      </c>
      <c r="B53" t="s">
        <v>510</v>
      </c>
      <c r="C53" t="s">
        <v>179</v>
      </c>
      <c r="D53" t="s">
        <v>179</v>
      </c>
      <c r="E53" t="s">
        <v>167</v>
      </c>
    </row>
    <row r="54" spans="1:5" x14ac:dyDescent="0.35">
      <c r="A54" t="s">
        <v>472</v>
      </c>
      <c r="B54" t="s">
        <v>111</v>
      </c>
      <c r="C54" t="s">
        <v>110</v>
      </c>
      <c r="D54" t="s">
        <v>2790</v>
      </c>
      <c r="E54" t="s">
        <v>167</v>
      </c>
    </row>
    <row r="55" spans="1:5" x14ac:dyDescent="0.35">
      <c r="A55" t="s">
        <v>472</v>
      </c>
      <c r="B55" t="s">
        <v>511</v>
      </c>
      <c r="C55" t="s">
        <v>154</v>
      </c>
      <c r="D55" t="s">
        <v>154</v>
      </c>
      <c r="E55" t="s">
        <v>142</v>
      </c>
    </row>
    <row r="56" spans="1:5" x14ac:dyDescent="0.35">
      <c r="A56" t="s">
        <v>472</v>
      </c>
      <c r="B56" t="s">
        <v>512</v>
      </c>
      <c r="C56" t="s">
        <v>143</v>
      </c>
      <c r="D56" t="s">
        <v>143</v>
      </c>
      <c r="E56" t="s">
        <v>142</v>
      </c>
    </row>
    <row r="57" spans="1:5" x14ac:dyDescent="0.35">
      <c r="A57" t="s">
        <v>472</v>
      </c>
      <c r="B57" t="s">
        <v>513</v>
      </c>
      <c r="C57" t="s">
        <v>161</v>
      </c>
      <c r="D57" t="s">
        <v>161</v>
      </c>
      <c r="E57" t="s">
        <v>142</v>
      </c>
    </row>
    <row r="58" spans="1:5" x14ac:dyDescent="0.35">
      <c r="A58" t="s">
        <v>472</v>
      </c>
      <c r="B58" t="s">
        <v>514</v>
      </c>
      <c r="C58" t="s">
        <v>160</v>
      </c>
      <c r="D58" t="s">
        <v>160</v>
      </c>
      <c r="E58" t="s">
        <v>142</v>
      </c>
    </row>
    <row r="59" spans="1:5" x14ac:dyDescent="0.35">
      <c r="A59" t="s">
        <v>472</v>
      </c>
      <c r="B59" t="s">
        <v>111</v>
      </c>
      <c r="C59" t="s">
        <v>110</v>
      </c>
      <c r="D59" t="s">
        <v>2790</v>
      </c>
      <c r="E59" t="s">
        <v>142</v>
      </c>
    </row>
    <row r="60" spans="1:5" x14ac:dyDescent="0.35">
      <c r="A60" t="s">
        <v>472</v>
      </c>
      <c r="B60" t="s">
        <v>515</v>
      </c>
      <c r="C60" t="s">
        <v>258</v>
      </c>
      <c r="D60" t="s">
        <v>258</v>
      </c>
      <c r="E60" t="s">
        <v>257</v>
      </c>
    </row>
    <row r="61" spans="1:5" x14ac:dyDescent="0.35">
      <c r="A61" t="s">
        <v>472</v>
      </c>
      <c r="B61" t="s">
        <v>516</v>
      </c>
      <c r="C61" t="s">
        <v>517</v>
      </c>
      <c r="D61" t="s">
        <v>517</v>
      </c>
      <c r="E61" t="s">
        <v>257</v>
      </c>
    </row>
    <row r="62" spans="1:5" x14ac:dyDescent="0.35">
      <c r="A62" t="s">
        <v>472</v>
      </c>
      <c r="B62" t="s">
        <v>518</v>
      </c>
      <c r="C62" t="s">
        <v>519</v>
      </c>
      <c r="D62" t="s">
        <v>519</v>
      </c>
      <c r="E62" t="s">
        <v>257</v>
      </c>
    </row>
    <row r="63" spans="1:5" x14ac:dyDescent="0.35">
      <c r="A63" t="s">
        <v>472</v>
      </c>
      <c r="B63" t="s">
        <v>111</v>
      </c>
      <c r="C63" t="s">
        <v>110</v>
      </c>
      <c r="D63" t="s">
        <v>2790</v>
      </c>
      <c r="E63" t="s">
        <v>257</v>
      </c>
    </row>
    <row r="64" spans="1:5" x14ac:dyDescent="0.35">
      <c r="A64" t="s">
        <v>472</v>
      </c>
      <c r="B64" t="s">
        <v>520</v>
      </c>
      <c r="C64" t="s">
        <v>106</v>
      </c>
      <c r="D64" t="s">
        <v>106</v>
      </c>
      <c r="E64" t="s">
        <v>105</v>
      </c>
    </row>
    <row r="65" spans="1:5" x14ac:dyDescent="0.35">
      <c r="A65" t="s">
        <v>472</v>
      </c>
      <c r="B65" t="s">
        <v>521</v>
      </c>
      <c r="C65">
        <v>746</v>
      </c>
      <c r="D65">
        <v>746</v>
      </c>
      <c r="E65" t="s">
        <v>105</v>
      </c>
    </row>
    <row r="66" spans="1:5" x14ac:dyDescent="0.35">
      <c r="A66" t="s">
        <v>472</v>
      </c>
      <c r="B66" t="s">
        <v>111</v>
      </c>
      <c r="C66" t="s">
        <v>110</v>
      </c>
      <c r="D66" t="s">
        <v>2790</v>
      </c>
      <c r="E66" t="s">
        <v>105</v>
      </c>
    </row>
    <row r="67" spans="1:5" x14ac:dyDescent="0.35">
      <c r="A67" t="s">
        <v>472</v>
      </c>
      <c r="B67" t="s">
        <v>522</v>
      </c>
      <c r="C67" t="s">
        <v>523</v>
      </c>
      <c r="D67" t="s">
        <v>523</v>
      </c>
      <c r="E67" t="s">
        <v>183</v>
      </c>
    </row>
    <row r="68" spans="1:5" x14ac:dyDescent="0.35">
      <c r="A68" t="s">
        <v>472</v>
      </c>
      <c r="B68" t="s">
        <v>3872</v>
      </c>
      <c r="C68" t="s">
        <v>2380</v>
      </c>
      <c r="D68" t="s">
        <v>2380</v>
      </c>
      <c r="E68" t="s">
        <v>183</v>
      </c>
    </row>
    <row r="69" spans="1:5" x14ac:dyDescent="0.35">
      <c r="A69" t="s">
        <v>472</v>
      </c>
      <c r="B69" t="s">
        <v>524</v>
      </c>
      <c r="C69" t="s">
        <v>184</v>
      </c>
      <c r="D69" t="s">
        <v>184</v>
      </c>
      <c r="E69" t="s">
        <v>183</v>
      </c>
    </row>
    <row r="70" spans="1:5" x14ac:dyDescent="0.35">
      <c r="A70" t="s">
        <v>472</v>
      </c>
      <c r="B70" t="s">
        <v>111</v>
      </c>
      <c r="C70" t="s">
        <v>110</v>
      </c>
      <c r="D70" t="s">
        <v>2790</v>
      </c>
      <c r="E70" t="s">
        <v>183</v>
      </c>
    </row>
    <row r="71" spans="1:5" x14ac:dyDescent="0.35">
      <c r="A71" t="s">
        <v>472</v>
      </c>
      <c r="B71" t="s">
        <v>525</v>
      </c>
      <c r="C71">
        <v>2727</v>
      </c>
      <c r="D71">
        <v>2727</v>
      </c>
      <c r="E71" t="s">
        <v>192</v>
      </c>
    </row>
    <row r="72" spans="1:5" x14ac:dyDescent="0.35">
      <c r="A72" t="s">
        <v>472</v>
      </c>
      <c r="B72" t="s">
        <v>111</v>
      </c>
      <c r="C72" t="s">
        <v>110</v>
      </c>
      <c r="D72" t="s">
        <v>2790</v>
      </c>
      <c r="E72" t="s">
        <v>192</v>
      </c>
    </row>
    <row r="74" spans="1:5" x14ac:dyDescent="0.35">
      <c r="A74" t="s">
        <v>3873</v>
      </c>
      <c r="B74" t="s">
        <v>3874</v>
      </c>
      <c r="C74" t="s">
        <v>2328</v>
      </c>
      <c r="D74" t="s">
        <v>3875</v>
      </c>
    </row>
    <row r="75" spans="1:5" x14ac:dyDescent="0.35">
      <c r="A75" t="s">
        <v>3873</v>
      </c>
      <c r="B75" t="s">
        <v>3876</v>
      </c>
      <c r="C75" t="s">
        <v>2340</v>
      </c>
      <c r="D75" t="s">
        <v>3877</v>
      </c>
    </row>
    <row r="77" spans="1:5" x14ac:dyDescent="0.35">
      <c r="A77" t="s">
        <v>526</v>
      </c>
      <c r="B77" t="s">
        <v>527</v>
      </c>
      <c r="C77" t="s">
        <v>291</v>
      </c>
      <c r="D77" t="s">
        <v>3878</v>
      </c>
    </row>
    <row r="78" spans="1:5" x14ac:dyDescent="0.35">
      <c r="A78" t="s">
        <v>526</v>
      </c>
      <c r="B78" t="s">
        <v>528</v>
      </c>
      <c r="C78" t="s">
        <v>292</v>
      </c>
      <c r="D78" t="s">
        <v>3879</v>
      </c>
    </row>
    <row r="79" spans="1:5" x14ac:dyDescent="0.35">
      <c r="A79" t="s">
        <v>526</v>
      </c>
      <c r="B79" t="s">
        <v>529</v>
      </c>
      <c r="C79" t="s">
        <v>140</v>
      </c>
      <c r="D79" t="s">
        <v>3880</v>
      </c>
    </row>
    <row r="83" spans="1:4" x14ac:dyDescent="0.35">
      <c r="A83" t="s">
        <v>3881</v>
      </c>
      <c r="B83" t="s">
        <v>3573</v>
      </c>
      <c r="C83" t="s">
        <v>2327</v>
      </c>
      <c r="D83" t="s">
        <v>3882</v>
      </c>
    </row>
    <row r="84" spans="1:4" x14ac:dyDescent="0.35">
      <c r="A84" t="s">
        <v>3881</v>
      </c>
      <c r="B84" t="s">
        <v>3883</v>
      </c>
      <c r="C84" t="s">
        <v>2452</v>
      </c>
      <c r="D84" t="s">
        <v>3884</v>
      </c>
    </row>
    <row r="86" spans="1:4" x14ac:dyDescent="0.35">
      <c r="A86" t="s">
        <v>676</v>
      </c>
      <c r="B86" t="s">
        <v>113</v>
      </c>
      <c r="C86" t="s">
        <v>677</v>
      </c>
      <c r="D86" t="s">
        <v>2351</v>
      </c>
    </row>
    <row r="87" spans="1:4" x14ac:dyDescent="0.35">
      <c r="A87" t="s">
        <v>676</v>
      </c>
      <c r="B87" t="s">
        <v>138</v>
      </c>
      <c r="C87" t="s">
        <v>137</v>
      </c>
      <c r="D87" t="s">
        <v>2330</v>
      </c>
    </row>
    <row r="88" spans="1:4" x14ac:dyDescent="0.35">
      <c r="A88" t="s">
        <v>676</v>
      </c>
      <c r="B88" t="s">
        <v>678</v>
      </c>
      <c r="C88" t="s">
        <v>150</v>
      </c>
      <c r="D88" t="s">
        <v>3885</v>
      </c>
    </row>
    <row r="90" spans="1:4" x14ac:dyDescent="0.35">
      <c r="A90" t="s">
        <v>679</v>
      </c>
      <c r="B90" t="s">
        <v>680</v>
      </c>
      <c r="C90" t="s">
        <v>115</v>
      </c>
      <c r="D90" t="s">
        <v>3886</v>
      </c>
    </row>
    <row r="91" spans="1:4" x14ac:dyDescent="0.35">
      <c r="A91" t="s">
        <v>679</v>
      </c>
      <c r="B91" t="s">
        <v>681</v>
      </c>
      <c r="C91" t="s">
        <v>682</v>
      </c>
      <c r="D91" t="s">
        <v>3887</v>
      </c>
    </row>
    <row r="92" spans="1:4" x14ac:dyDescent="0.35">
      <c r="A92" t="s">
        <v>679</v>
      </c>
      <c r="B92" t="s">
        <v>683</v>
      </c>
      <c r="C92" t="s">
        <v>684</v>
      </c>
      <c r="D92" t="s">
        <v>3888</v>
      </c>
    </row>
    <row r="93" spans="1:4" x14ac:dyDescent="0.35">
      <c r="A93" t="s">
        <v>679</v>
      </c>
      <c r="B93" t="s">
        <v>3889</v>
      </c>
      <c r="C93" t="s">
        <v>3890</v>
      </c>
      <c r="D93" t="s">
        <v>3891</v>
      </c>
    </row>
    <row r="94" spans="1:4" x14ac:dyDescent="0.35">
      <c r="A94" t="s">
        <v>679</v>
      </c>
      <c r="B94" t="s">
        <v>3892</v>
      </c>
      <c r="C94" t="s">
        <v>3893</v>
      </c>
      <c r="D94" t="s">
        <v>3894</v>
      </c>
    </row>
    <row r="95" spans="1:4" x14ac:dyDescent="0.35">
      <c r="A95" t="s">
        <v>679</v>
      </c>
      <c r="B95" t="s">
        <v>3895</v>
      </c>
      <c r="C95" t="s">
        <v>3191</v>
      </c>
      <c r="D95" t="s">
        <v>3896</v>
      </c>
    </row>
    <row r="96" spans="1:4" x14ac:dyDescent="0.35">
      <c r="A96" t="s">
        <v>679</v>
      </c>
      <c r="B96" t="s">
        <v>685</v>
      </c>
      <c r="C96" t="s">
        <v>686</v>
      </c>
      <c r="D96" t="s">
        <v>3897</v>
      </c>
    </row>
    <row r="97" spans="1:4" x14ac:dyDescent="0.35">
      <c r="A97" t="s">
        <v>679</v>
      </c>
      <c r="B97" t="s">
        <v>3898</v>
      </c>
      <c r="C97" t="s">
        <v>3193</v>
      </c>
      <c r="D97" t="s">
        <v>3193</v>
      </c>
    </row>
    <row r="98" spans="1:4" x14ac:dyDescent="0.35">
      <c r="A98" t="s">
        <v>679</v>
      </c>
      <c r="B98" t="s">
        <v>111</v>
      </c>
      <c r="C98" t="s">
        <v>130</v>
      </c>
      <c r="D98" t="s">
        <v>3899</v>
      </c>
    </row>
    <row r="99" spans="1:4" x14ac:dyDescent="0.35">
      <c r="A99" t="s">
        <v>679</v>
      </c>
      <c r="B99" t="s">
        <v>529</v>
      </c>
      <c r="C99" t="s">
        <v>151</v>
      </c>
      <c r="D99" t="s">
        <v>3900</v>
      </c>
    </row>
    <row r="101" spans="1:4" x14ac:dyDescent="0.35">
      <c r="A101" t="s">
        <v>3901</v>
      </c>
      <c r="B101" t="s">
        <v>2455</v>
      </c>
      <c r="C101" t="s">
        <v>2329</v>
      </c>
      <c r="D101" t="s">
        <v>3902</v>
      </c>
    </row>
    <row r="102" spans="1:4" x14ac:dyDescent="0.35">
      <c r="A102" t="s">
        <v>3901</v>
      </c>
      <c r="B102" t="s">
        <v>3903</v>
      </c>
      <c r="C102" t="s">
        <v>2350</v>
      </c>
      <c r="D102" t="s">
        <v>3904</v>
      </c>
    </row>
    <row r="103" spans="1:4" x14ac:dyDescent="0.35">
      <c r="A103" t="s">
        <v>3901</v>
      </c>
      <c r="B103" t="s">
        <v>683</v>
      </c>
      <c r="C103" t="s">
        <v>2691</v>
      </c>
      <c r="D103" t="s">
        <v>3905</v>
      </c>
    </row>
    <row r="105" spans="1:4" x14ac:dyDescent="0.35">
      <c r="A105" t="s">
        <v>687</v>
      </c>
      <c r="B105" t="s">
        <v>688</v>
      </c>
      <c r="C105" t="s">
        <v>116</v>
      </c>
      <c r="D105" t="s">
        <v>3906</v>
      </c>
    </row>
    <row r="106" spans="1:4" x14ac:dyDescent="0.35">
      <c r="A106" t="s">
        <v>687</v>
      </c>
      <c r="B106" t="s">
        <v>689</v>
      </c>
      <c r="C106" t="s">
        <v>135</v>
      </c>
      <c r="D106" t="s">
        <v>3907</v>
      </c>
    </row>
    <row r="107" spans="1:4" x14ac:dyDescent="0.35">
      <c r="A107" t="s">
        <v>687</v>
      </c>
      <c r="B107" t="s">
        <v>690</v>
      </c>
      <c r="C107" t="s">
        <v>155</v>
      </c>
      <c r="D107" t="s">
        <v>3908</v>
      </c>
    </row>
    <row r="108" spans="1:4" x14ac:dyDescent="0.35">
      <c r="A108" t="s">
        <v>687</v>
      </c>
      <c r="B108" t="s">
        <v>529</v>
      </c>
      <c r="C108" t="s">
        <v>151</v>
      </c>
      <c r="D108" t="s">
        <v>3900</v>
      </c>
    </row>
    <row r="110" spans="1:4" x14ac:dyDescent="0.35">
      <c r="A110" t="s">
        <v>691</v>
      </c>
      <c r="B110">
        <v>20</v>
      </c>
      <c r="C110" t="s">
        <v>2385</v>
      </c>
      <c r="D110" t="s">
        <v>3909</v>
      </c>
    </row>
    <row r="111" spans="1:4" x14ac:dyDescent="0.35">
      <c r="A111" t="s">
        <v>691</v>
      </c>
      <c r="B111" t="s">
        <v>3910</v>
      </c>
      <c r="C111" t="s">
        <v>2331</v>
      </c>
      <c r="D111" t="s">
        <v>3911</v>
      </c>
    </row>
    <row r="112" spans="1:4" x14ac:dyDescent="0.35">
      <c r="A112" t="s">
        <v>691</v>
      </c>
      <c r="B112">
        <v>61</v>
      </c>
      <c r="C112" t="s">
        <v>2342</v>
      </c>
      <c r="D112" t="s">
        <v>3912</v>
      </c>
    </row>
    <row r="113" spans="1:4" x14ac:dyDescent="0.35">
      <c r="A113" t="s">
        <v>691</v>
      </c>
      <c r="B113" t="s">
        <v>529</v>
      </c>
      <c r="C113" t="s">
        <v>151</v>
      </c>
      <c r="D113" t="s">
        <v>3900</v>
      </c>
    </row>
    <row r="115" spans="1:4" x14ac:dyDescent="0.35">
      <c r="A115" t="s">
        <v>692</v>
      </c>
      <c r="B115" t="s">
        <v>693</v>
      </c>
      <c r="C115" t="s">
        <v>3913</v>
      </c>
      <c r="D115" t="s">
        <v>3914</v>
      </c>
    </row>
    <row r="116" spans="1:4" x14ac:dyDescent="0.35">
      <c r="A116" t="s">
        <v>692</v>
      </c>
      <c r="B116" t="s">
        <v>694</v>
      </c>
      <c r="C116" t="s">
        <v>695</v>
      </c>
      <c r="D116" t="s">
        <v>3915</v>
      </c>
    </row>
    <row r="117" spans="1:4" x14ac:dyDescent="0.35">
      <c r="A117" t="s">
        <v>692</v>
      </c>
      <c r="B117" t="s">
        <v>696</v>
      </c>
      <c r="C117" t="s">
        <v>3916</v>
      </c>
      <c r="D117" t="s">
        <v>3917</v>
      </c>
    </row>
    <row r="118" spans="1:4" x14ac:dyDescent="0.35">
      <c r="A118" t="s">
        <v>692</v>
      </c>
      <c r="B118" t="s">
        <v>697</v>
      </c>
      <c r="C118" t="s">
        <v>253</v>
      </c>
      <c r="D118" t="s">
        <v>3918</v>
      </c>
    </row>
    <row r="119" spans="1:4" x14ac:dyDescent="0.35">
      <c r="A119" t="s">
        <v>692</v>
      </c>
      <c r="B119" t="s">
        <v>698</v>
      </c>
      <c r="C119" t="s">
        <v>139</v>
      </c>
      <c r="D119" t="s">
        <v>3919</v>
      </c>
    </row>
    <row r="120" spans="1:4" x14ac:dyDescent="0.35">
      <c r="A120" t="s">
        <v>692</v>
      </c>
      <c r="B120" t="s">
        <v>699</v>
      </c>
      <c r="C120" t="s">
        <v>181</v>
      </c>
      <c r="D120" t="s">
        <v>3920</v>
      </c>
    </row>
    <row r="121" spans="1:4" x14ac:dyDescent="0.35">
      <c r="A121" t="s">
        <v>692</v>
      </c>
      <c r="B121" t="s">
        <v>700</v>
      </c>
      <c r="C121" t="s">
        <v>132</v>
      </c>
      <c r="D121" t="s">
        <v>3921</v>
      </c>
    </row>
    <row r="122" spans="1:4" x14ac:dyDescent="0.35">
      <c r="A122" t="s">
        <v>692</v>
      </c>
      <c r="B122" t="s">
        <v>678</v>
      </c>
      <c r="C122" t="s">
        <v>150</v>
      </c>
      <c r="D122" t="s">
        <v>3885</v>
      </c>
    </row>
    <row r="124" spans="1:4" x14ac:dyDescent="0.35">
      <c r="A124" t="s">
        <v>701</v>
      </c>
      <c r="B124" t="s">
        <v>149</v>
      </c>
      <c r="C124" t="s">
        <v>702</v>
      </c>
      <c r="D124" t="s">
        <v>3922</v>
      </c>
    </row>
    <row r="125" spans="1:4" x14ac:dyDescent="0.35">
      <c r="A125" t="s">
        <v>701</v>
      </c>
      <c r="B125" t="s">
        <v>703</v>
      </c>
      <c r="C125" t="s">
        <v>118</v>
      </c>
      <c r="D125" t="s">
        <v>3923</v>
      </c>
    </row>
    <row r="127" spans="1:4" x14ac:dyDescent="0.35">
      <c r="A127" t="s">
        <v>704</v>
      </c>
      <c r="B127" t="s">
        <v>149</v>
      </c>
      <c r="C127" t="s">
        <v>3924</v>
      </c>
      <c r="D127" t="s">
        <v>3922</v>
      </c>
    </row>
    <row r="128" spans="1:4" x14ac:dyDescent="0.35">
      <c r="A128" t="s">
        <v>704</v>
      </c>
      <c r="B128" t="s">
        <v>705</v>
      </c>
      <c r="C128" t="s">
        <v>706</v>
      </c>
      <c r="D128" t="s">
        <v>3925</v>
      </c>
    </row>
    <row r="129" spans="1:4" x14ac:dyDescent="0.35">
      <c r="A129" t="s">
        <v>704</v>
      </c>
      <c r="B129" t="s">
        <v>129</v>
      </c>
      <c r="C129" t="s">
        <v>128</v>
      </c>
      <c r="D129" t="s">
        <v>3926</v>
      </c>
    </row>
    <row r="130" spans="1:4" x14ac:dyDescent="0.35">
      <c r="A130" t="s">
        <v>704</v>
      </c>
      <c r="B130" t="s">
        <v>707</v>
      </c>
      <c r="C130" t="s">
        <v>708</v>
      </c>
      <c r="D130" t="s">
        <v>3927</v>
      </c>
    </row>
    <row r="131" spans="1:4" x14ac:dyDescent="0.35">
      <c r="A131" t="s">
        <v>704</v>
      </c>
      <c r="B131" t="s">
        <v>111</v>
      </c>
      <c r="C131" t="s">
        <v>110</v>
      </c>
      <c r="D131" t="s">
        <v>2790</v>
      </c>
    </row>
    <row r="133" spans="1:4" x14ac:dyDescent="0.35">
      <c r="A133" t="s">
        <v>709</v>
      </c>
      <c r="B133" t="s">
        <v>157</v>
      </c>
      <c r="C133" t="s">
        <v>156</v>
      </c>
      <c r="D133" t="s">
        <v>2853</v>
      </c>
    </row>
    <row r="134" spans="1:4" x14ac:dyDescent="0.35">
      <c r="A134" t="s">
        <v>709</v>
      </c>
      <c r="B134" t="s">
        <v>125</v>
      </c>
      <c r="C134" t="s">
        <v>124</v>
      </c>
      <c r="D134" t="s">
        <v>2480</v>
      </c>
    </row>
    <row r="135" spans="1:4" x14ac:dyDescent="0.35">
      <c r="A135" t="s">
        <v>709</v>
      </c>
      <c r="B135" t="s">
        <v>159</v>
      </c>
      <c r="C135" t="s">
        <v>158</v>
      </c>
      <c r="D135" t="s">
        <v>2576</v>
      </c>
    </row>
    <row r="136" spans="1:4" x14ac:dyDescent="0.35">
      <c r="A136" t="s">
        <v>709</v>
      </c>
      <c r="B136" t="s">
        <v>153</v>
      </c>
      <c r="C136" t="s">
        <v>152</v>
      </c>
      <c r="D136" t="s">
        <v>3928</v>
      </c>
    </row>
    <row r="138" spans="1:4" x14ac:dyDescent="0.35">
      <c r="A138" t="s">
        <v>3929</v>
      </c>
      <c r="B138" t="s">
        <v>3930</v>
      </c>
      <c r="C138" t="s">
        <v>2353</v>
      </c>
      <c r="D138" t="s">
        <v>3931</v>
      </c>
    </row>
    <row r="139" spans="1:4" x14ac:dyDescent="0.35">
      <c r="A139" t="s">
        <v>3929</v>
      </c>
      <c r="B139" t="s">
        <v>3932</v>
      </c>
      <c r="C139" t="s">
        <v>117</v>
      </c>
      <c r="D139" t="s">
        <v>688</v>
      </c>
    </row>
    <row r="141" spans="1:4" x14ac:dyDescent="0.35">
      <c r="A141" t="s">
        <v>710</v>
      </c>
      <c r="B141" t="s">
        <v>420</v>
      </c>
      <c r="C141" t="s">
        <v>123</v>
      </c>
      <c r="D141" t="s">
        <v>3933</v>
      </c>
    </row>
    <row r="142" spans="1:4" x14ac:dyDescent="0.35">
      <c r="A142" t="s">
        <v>710</v>
      </c>
      <c r="B142" t="s">
        <v>425</v>
      </c>
      <c r="C142" t="s">
        <v>711</v>
      </c>
      <c r="D142" t="s">
        <v>3934</v>
      </c>
    </row>
    <row r="143" spans="1:4" x14ac:dyDescent="0.35">
      <c r="A143" t="s">
        <v>710</v>
      </c>
      <c r="B143" t="s">
        <v>428</v>
      </c>
      <c r="C143" t="s">
        <v>712</v>
      </c>
      <c r="D143" t="s">
        <v>3935</v>
      </c>
    </row>
    <row r="144" spans="1:4" x14ac:dyDescent="0.35">
      <c r="A144" t="s">
        <v>710</v>
      </c>
      <c r="B144" t="s">
        <v>431</v>
      </c>
      <c r="C144" t="s">
        <v>713</v>
      </c>
      <c r="D144" t="s">
        <v>3936</v>
      </c>
    </row>
    <row r="145" spans="1:4" x14ac:dyDescent="0.35">
      <c r="A145" t="s">
        <v>710</v>
      </c>
      <c r="B145" t="s">
        <v>435</v>
      </c>
      <c r="C145" t="s">
        <v>262</v>
      </c>
      <c r="D145" t="s">
        <v>3937</v>
      </c>
    </row>
    <row r="146" spans="1:4" x14ac:dyDescent="0.35">
      <c r="A146" t="s">
        <v>710</v>
      </c>
      <c r="B146" t="s">
        <v>439</v>
      </c>
      <c r="C146" t="s">
        <v>714</v>
      </c>
      <c r="D146" t="s">
        <v>3938</v>
      </c>
    </row>
    <row r="147" spans="1:4" x14ac:dyDescent="0.35">
      <c r="A147" t="s">
        <v>710</v>
      </c>
      <c r="B147" t="s">
        <v>446</v>
      </c>
      <c r="C147" t="s">
        <v>3939</v>
      </c>
      <c r="D147" t="s">
        <v>3940</v>
      </c>
    </row>
    <row r="148" spans="1:4" x14ac:dyDescent="0.35">
      <c r="A148" t="s">
        <v>710</v>
      </c>
      <c r="B148" t="s">
        <v>678</v>
      </c>
      <c r="C148" t="s">
        <v>150</v>
      </c>
      <c r="D148" t="s">
        <v>3885</v>
      </c>
    </row>
    <row r="151" spans="1:4" x14ac:dyDescent="0.35">
      <c r="A151" t="s">
        <v>715</v>
      </c>
      <c r="B151" t="s">
        <v>716</v>
      </c>
      <c r="C151" t="s">
        <v>119</v>
      </c>
      <c r="D151" t="s">
        <v>3941</v>
      </c>
    </row>
    <row r="152" spans="1:4" x14ac:dyDescent="0.35">
      <c r="A152" t="s">
        <v>715</v>
      </c>
      <c r="B152" t="s">
        <v>717</v>
      </c>
      <c r="C152" t="s">
        <v>718</v>
      </c>
      <c r="D152" t="s">
        <v>3942</v>
      </c>
    </row>
    <row r="153" spans="1:4" x14ac:dyDescent="0.35">
      <c r="A153" t="s">
        <v>715</v>
      </c>
      <c r="B153" t="s">
        <v>719</v>
      </c>
      <c r="C153" t="s">
        <v>720</v>
      </c>
      <c r="D153" t="s">
        <v>3943</v>
      </c>
    </row>
    <row r="154" spans="1:4" x14ac:dyDescent="0.35">
      <c r="A154" t="s">
        <v>715</v>
      </c>
      <c r="B154" t="s">
        <v>721</v>
      </c>
      <c r="C154" t="s">
        <v>722</v>
      </c>
      <c r="D154" t="s">
        <v>3944</v>
      </c>
    </row>
    <row r="155" spans="1:4" x14ac:dyDescent="0.35">
      <c r="A155" t="s">
        <v>715</v>
      </c>
      <c r="B155" t="s">
        <v>723</v>
      </c>
      <c r="C155" t="s">
        <v>724</v>
      </c>
      <c r="D155" t="s">
        <v>3945</v>
      </c>
    </row>
    <row r="156" spans="1:4" x14ac:dyDescent="0.35">
      <c r="A156" t="s">
        <v>715</v>
      </c>
      <c r="B156" t="s">
        <v>725</v>
      </c>
      <c r="C156" t="s">
        <v>726</v>
      </c>
      <c r="D156" t="s">
        <v>3946</v>
      </c>
    </row>
    <row r="157" spans="1:4" x14ac:dyDescent="0.35">
      <c r="A157" t="s">
        <v>715</v>
      </c>
      <c r="B157" t="s">
        <v>727</v>
      </c>
      <c r="C157" t="s">
        <v>728</v>
      </c>
      <c r="D157" t="s">
        <v>3947</v>
      </c>
    </row>
    <row r="158" spans="1:4" x14ac:dyDescent="0.35">
      <c r="A158" t="s">
        <v>715</v>
      </c>
      <c r="B158" t="s">
        <v>729</v>
      </c>
      <c r="C158" t="s">
        <v>730</v>
      </c>
      <c r="D158" t="s">
        <v>3948</v>
      </c>
    </row>
    <row r="159" spans="1:4" x14ac:dyDescent="0.35">
      <c r="A159" t="s">
        <v>715</v>
      </c>
      <c r="B159" t="s">
        <v>731</v>
      </c>
      <c r="C159" t="s">
        <v>732</v>
      </c>
      <c r="D159" t="s">
        <v>3949</v>
      </c>
    </row>
    <row r="160" spans="1:4" x14ac:dyDescent="0.35">
      <c r="A160" t="s">
        <v>715</v>
      </c>
      <c r="B160" t="s">
        <v>733</v>
      </c>
      <c r="C160" t="s">
        <v>734</v>
      </c>
      <c r="D160" t="s">
        <v>3950</v>
      </c>
    </row>
    <row r="161" spans="1:4" x14ac:dyDescent="0.35">
      <c r="A161" t="s">
        <v>715</v>
      </c>
      <c r="B161" t="s">
        <v>735</v>
      </c>
      <c r="C161" t="s">
        <v>174</v>
      </c>
      <c r="D161" t="s">
        <v>3951</v>
      </c>
    </row>
    <row r="162" spans="1:4" x14ac:dyDescent="0.35">
      <c r="A162" t="s">
        <v>715</v>
      </c>
      <c r="B162" t="s">
        <v>736</v>
      </c>
      <c r="C162" t="s">
        <v>737</v>
      </c>
      <c r="D162" t="s">
        <v>3952</v>
      </c>
    </row>
    <row r="163" spans="1:4" x14ac:dyDescent="0.35">
      <c r="A163" t="s">
        <v>715</v>
      </c>
      <c r="B163" t="s">
        <v>738</v>
      </c>
      <c r="C163" t="s">
        <v>214</v>
      </c>
      <c r="D163" t="s">
        <v>3953</v>
      </c>
    </row>
    <row r="164" spans="1:4" x14ac:dyDescent="0.35">
      <c r="A164" t="s">
        <v>715</v>
      </c>
      <c r="B164" t="s">
        <v>739</v>
      </c>
      <c r="C164" t="s">
        <v>740</v>
      </c>
      <c r="D164" t="s">
        <v>3954</v>
      </c>
    </row>
    <row r="165" spans="1:4" x14ac:dyDescent="0.35">
      <c r="A165" t="s">
        <v>715</v>
      </c>
      <c r="B165" t="s">
        <v>741</v>
      </c>
      <c r="C165" t="s">
        <v>742</v>
      </c>
      <c r="D165" t="s">
        <v>3955</v>
      </c>
    </row>
    <row r="166" spans="1:4" x14ac:dyDescent="0.35">
      <c r="A166" t="s">
        <v>715</v>
      </c>
      <c r="B166" t="s">
        <v>111</v>
      </c>
      <c r="C166" t="s">
        <v>130</v>
      </c>
      <c r="D166" t="s">
        <v>3956</v>
      </c>
    </row>
    <row r="167" spans="1:4" x14ac:dyDescent="0.35">
      <c r="A167" t="s">
        <v>715</v>
      </c>
      <c r="B167" t="s">
        <v>529</v>
      </c>
      <c r="C167" t="s">
        <v>140</v>
      </c>
      <c r="D167" t="s">
        <v>3880</v>
      </c>
    </row>
    <row r="169" spans="1:4" x14ac:dyDescent="0.35">
      <c r="A169" t="s">
        <v>743</v>
      </c>
      <c r="B169" t="s">
        <v>716</v>
      </c>
      <c r="C169" t="s">
        <v>119</v>
      </c>
      <c r="D169" t="s">
        <v>3941</v>
      </c>
    </row>
    <row r="170" spans="1:4" x14ac:dyDescent="0.35">
      <c r="A170" t="s">
        <v>743</v>
      </c>
      <c r="B170" t="s">
        <v>717</v>
      </c>
      <c r="C170" t="s">
        <v>718</v>
      </c>
      <c r="D170" t="s">
        <v>3942</v>
      </c>
    </row>
    <row r="171" spans="1:4" x14ac:dyDescent="0.35">
      <c r="A171" t="s">
        <v>743</v>
      </c>
      <c r="B171" t="s">
        <v>719</v>
      </c>
      <c r="C171" t="s">
        <v>720</v>
      </c>
      <c r="D171" t="s">
        <v>3943</v>
      </c>
    </row>
    <row r="172" spans="1:4" x14ac:dyDescent="0.35">
      <c r="A172" t="s">
        <v>743</v>
      </c>
      <c r="B172" t="s">
        <v>721</v>
      </c>
      <c r="C172" t="s">
        <v>722</v>
      </c>
      <c r="D172" t="s">
        <v>3944</v>
      </c>
    </row>
    <row r="173" spans="1:4" x14ac:dyDescent="0.35">
      <c r="A173" t="s">
        <v>743</v>
      </c>
      <c r="B173" t="s">
        <v>723</v>
      </c>
      <c r="C173" t="s">
        <v>724</v>
      </c>
      <c r="D173" t="s">
        <v>3945</v>
      </c>
    </row>
    <row r="174" spans="1:4" x14ac:dyDescent="0.35">
      <c r="A174" t="s">
        <v>743</v>
      </c>
      <c r="B174" t="s">
        <v>725</v>
      </c>
      <c r="C174" t="s">
        <v>726</v>
      </c>
      <c r="D174" t="s">
        <v>3946</v>
      </c>
    </row>
    <row r="175" spans="1:4" x14ac:dyDescent="0.35">
      <c r="A175" t="s">
        <v>743</v>
      </c>
      <c r="B175" t="s">
        <v>727</v>
      </c>
      <c r="C175" t="s">
        <v>728</v>
      </c>
      <c r="D175" t="s">
        <v>3947</v>
      </c>
    </row>
    <row r="176" spans="1:4" x14ac:dyDescent="0.35">
      <c r="A176" t="s">
        <v>743</v>
      </c>
      <c r="B176" t="s">
        <v>729</v>
      </c>
      <c r="C176" t="s">
        <v>730</v>
      </c>
      <c r="D176" t="s">
        <v>3948</v>
      </c>
    </row>
    <row r="177" spans="1:4" x14ac:dyDescent="0.35">
      <c r="A177" t="s">
        <v>743</v>
      </c>
      <c r="B177" t="s">
        <v>731</v>
      </c>
      <c r="C177" t="s">
        <v>732</v>
      </c>
      <c r="D177" t="s">
        <v>3957</v>
      </c>
    </row>
    <row r="178" spans="1:4" x14ac:dyDescent="0.35">
      <c r="A178" t="s">
        <v>743</v>
      </c>
      <c r="B178" t="s">
        <v>735</v>
      </c>
      <c r="C178" t="s">
        <v>174</v>
      </c>
      <c r="D178" t="s">
        <v>3951</v>
      </c>
    </row>
    <row r="179" spans="1:4" x14ac:dyDescent="0.35">
      <c r="A179" t="s">
        <v>743</v>
      </c>
      <c r="B179" t="s">
        <v>736</v>
      </c>
      <c r="C179" t="s">
        <v>737</v>
      </c>
      <c r="D179" t="s">
        <v>3952</v>
      </c>
    </row>
    <row r="180" spans="1:4" x14ac:dyDescent="0.35">
      <c r="A180" t="s">
        <v>743</v>
      </c>
      <c r="B180" t="s">
        <v>738</v>
      </c>
      <c r="C180" t="s">
        <v>214</v>
      </c>
      <c r="D180" t="s">
        <v>3953</v>
      </c>
    </row>
    <row r="181" spans="1:4" x14ac:dyDescent="0.35">
      <c r="A181" t="s">
        <v>743</v>
      </c>
      <c r="B181" t="s">
        <v>739</v>
      </c>
      <c r="C181" t="s">
        <v>740</v>
      </c>
      <c r="D181" t="s">
        <v>3954</v>
      </c>
    </row>
    <row r="182" spans="1:4" x14ac:dyDescent="0.35">
      <c r="A182" t="s">
        <v>743</v>
      </c>
      <c r="B182" t="s">
        <v>741</v>
      </c>
      <c r="C182" t="s">
        <v>742</v>
      </c>
      <c r="D182" t="s">
        <v>3955</v>
      </c>
    </row>
    <row r="183" spans="1:4" x14ac:dyDescent="0.35">
      <c r="A183" t="s">
        <v>743</v>
      </c>
      <c r="B183" t="s">
        <v>111</v>
      </c>
      <c r="C183" t="s">
        <v>130</v>
      </c>
      <c r="D183" t="s">
        <v>3956</v>
      </c>
    </row>
    <row r="184" spans="1:4" x14ac:dyDescent="0.35">
      <c r="A184" t="s">
        <v>743</v>
      </c>
      <c r="B184" t="s">
        <v>529</v>
      </c>
      <c r="C184" t="s">
        <v>140</v>
      </c>
      <c r="D184" t="s">
        <v>3880</v>
      </c>
    </row>
    <row r="186" spans="1:4" x14ac:dyDescent="0.35">
      <c r="A186" t="s">
        <v>744</v>
      </c>
      <c r="B186" t="s">
        <v>745</v>
      </c>
      <c r="C186" t="s">
        <v>112</v>
      </c>
      <c r="D186" t="s">
        <v>3958</v>
      </c>
    </row>
    <row r="187" spans="1:4" x14ac:dyDescent="0.35">
      <c r="A187" t="s">
        <v>744</v>
      </c>
      <c r="B187" t="s">
        <v>688</v>
      </c>
      <c r="C187" t="s">
        <v>117</v>
      </c>
      <c r="D187" t="s">
        <v>688</v>
      </c>
    </row>
    <row r="188" spans="1:4" x14ac:dyDescent="0.35">
      <c r="A188" t="s">
        <v>744</v>
      </c>
      <c r="B188" t="s">
        <v>529</v>
      </c>
      <c r="C188" t="s">
        <v>140</v>
      </c>
      <c r="D188" t="s">
        <v>3880</v>
      </c>
    </row>
    <row r="190" spans="1:4" x14ac:dyDescent="0.35">
      <c r="A190" t="s">
        <v>746</v>
      </c>
      <c r="B190" t="s">
        <v>149</v>
      </c>
      <c r="C190" t="s">
        <v>747</v>
      </c>
      <c r="D190" t="s">
        <v>3922</v>
      </c>
    </row>
    <row r="191" spans="1:4" x14ac:dyDescent="0.35">
      <c r="A191" t="s">
        <v>746</v>
      </c>
      <c r="B191" t="s">
        <v>748</v>
      </c>
      <c r="C191" t="s">
        <v>749</v>
      </c>
      <c r="D191" t="s">
        <v>2853</v>
      </c>
    </row>
    <row r="192" spans="1:4" x14ac:dyDescent="0.35">
      <c r="A192" t="s">
        <v>746</v>
      </c>
      <c r="B192" t="s">
        <v>159</v>
      </c>
      <c r="C192" t="s">
        <v>750</v>
      </c>
      <c r="D192" t="s">
        <v>2576</v>
      </c>
    </row>
    <row r="193" spans="1:4" x14ac:dyDescent="0.35">
      <c r="A193" t="s">
        <v>746</v>
      </c>
      <c r="B193" t="s">
        <v>751</v>
      </c>
      <c r="C193" t="s">
        <v>752</v>
      </c>
      <c r="D193" t="s">
        <v>3959</v>
      </c>
    </row>
    <row r="194" spans="1:4" x14ac:dyDescent="0.35">
      <c r="A194" t="s">
        <v>746</v>
      </c>
      <c r="B194" t="s">
        <v>111</v>
      </c>
      <c r="C194" t="s">
        <v>110</v>
      </c>
      <c r="D194" t="s">
        <v>2790</v>
      </c>
    </row>
    <row r="196" spans="1:4" x14ac:dyDescent="0.35">
      <c r="A196" t="s">
        <v>753</v>
      </c>
      <c r="B196" t="s">
        <v>745</v>
      </c>
      <c r="C196" t="s">
        <v>112</v>
      </c>
      <c r="D196" t="s">
        <v>3958</v>
      </c>
    </row>
    <row r="197" spans="1:4" x14ac:dyDescent="0.35">
      <c r="A197" t="s">
        <v>753</v>
      </c>
      <c r="B197" t="s">
        <v>688</v>
      </c>
      <c r="C197" t="s">
        <v>117</v>
      </c>
      <c r="D197" t="s">
        <v>688</v>
      </c>
    </row>
    <row r="199" spans="1:4" x14ac:dyDescent="0.35">
      <c r="A199" t="s">
        <v>754</v>
      </c>
      <c r="B199" t="s">
        <v>420</v>
      </c>
      <c r="C199" t="s">
        <v>755</v>
      </c>
      <c r="D199" t="s">
        <v>3960</v>
      </c>
    </row>
    <row r="200" spans="1:4" x14ac:dyDescent="0.35">
      <c r="A200" t="s">
        <v>754</v>
      </c>
      <c r="B200" t="s">
        <v>425</v>
      </c>
      <c r="C200" t="s">
        <v>756</v>
      </c>
      <c r="D200" t="s">
        <v>3961</v>
      </c>
    </row>
    <row r="201" spans="1:4" x14ac:dyDescent="0.35">
      <c r="A201" t="s">
        <v>754</v>
      </c>
      <c r="B201" t="s">
        <v>757</v>
      </c>
      <c r="C201" t="s">
        <v>758</v>
      </c>
      <c r="D201" t="s">
        <v>3962</v>
      </c>
    </row>
    <row r="202" spans="1:4" x14ac:dyDescent="0.35">
      <c r="A202" t="s">
        <v>754</v>
      </c>
      <c r="B202" t="s">
        <v>678</v>
      </c>
      <c r="C202" t="s">
        <v>150</v>
      </c>
      <c r="D202" t="s">
        <v>3885</v>
      </c>
    </row>
    <row r="204" spans="1:4" x14ac:dyDescent="0.35">
      <c r="A204" t="s">
        <v>3213</v>
      </c>
      <c r="B204" t="s">
        <v>2723</v>
      </c>
      <c r="C204" t="s">
        <v>2722</v>
      </c>
      <c r="D204" t="s">
        <v>2724</v>
      </c>
    </row>
    <row r="205" spans="1:4" x14ac:dyDescent="0.35">
      <c r="A205" t="s">
        <v>3213</v>
      </c>
      <c r="B205" t="s">
        <v>2774</v>
      </c>
      <c r="C205" t="s">
        <v>2773</v>
      </c>
      <c r="D205" t="s">
        <v>2775</v>
      </c>
    </row>
    <row r="206" spans="1:4" x14ac:dyDescent="0.35">
      <c r="A206" t="s">
        <v>3213</v>
      </c>
      <c r="B206" t="s">
        <v>2514</v>
      </c>
      <c r="C206" t="s">
        <v>2513</v>
      </c>
      <c r="D206" t="s">
        <v>2515</v>
      </c>
    </row>
    <row r="207" spans="1:4" x14ac:dyDescent="0.35">
      <c r="A207" t="s">
        <v>3213</v>
      </c>
      <c r="B207" t="s">
        <v>2455</v>
      </c>
      <c r="C207" t="s">
        <v>2454</v>
      </c>
      <c r="D207" t="s">
        <v>2456</v>
      </c>
    </row>
    <row r="208" spans="1:4" x14ac:dyDescent="0.35">
      <c r="A208" t="s">
        <v>3213</v>
      </c>
      <c r="B208" t="s">
        <v>2734</v>
      </c>
      <c r="C208" t="s">
        <v>2733</v>
      </c>
      <c r="D208" t="s">
        <v>2735</v>
      </c>
    </row>
    <row r="209" spans="1:4" x14ac:dyDescent="0.35">
      <c r="A209" t="s">
        <v>3213</v>
      </c>
      <c r="B209" t="s">
        <v>2782</v>
      </c>
      <c r="C209" t="s">
        <v>2781</v>
      </c>
      <c r="D209" t="s">
        <v>2783</v>
      </c>
    </row>
    <row r="210" spans="1:4" x14ac:dyDescent="0.35">
      <c r="A210" t="s">
        <v>3213</v>
      </c>
      <c r="B210" t="s">
        <v>2869</v>
      </c>
      <c r="C210" t="s">
        <v>2868</v>
      </c>
      <c r="D210" t="s">
        <v>2870</v>
      </c>
    </row>
    <row r="211" spans="1:4" x14ac:dyDescent="0.35">
      <c r="A211" t="s">
        <v>3213</v>
      </c>
      <c r="B211" t="s">
        <v>111</v>
      </c>
      <c r="C211" t="s">
        <v>111</v>
      </c>
      <c r="D211" t="s">
        <v>2790</v>
      </c>
    </row>
    <row r="213" spans="1:4" x14ac:dyDescent="0.35">
      <c r="A213" t="s">
        <v>3963</v>
      </c>
      <c r="B213" t="s">
        <v>745</v>
      </c>
      <c r="C213" t="s">
        <v>2457</v>
      </c>
      <c r="D213" t="s">
        <v>2458</v>
      </c>
    </row>
    <row r="214" spans="1:4" x14ac:dyDescent="0.35">
      <c r="A214" t="s">
        <v>3963</v>
      </c>
      <c r="B214" t="s">
        <v>688</v>
      </c>
      <c r="C214" t="s">
        <v>2851</v>
      </c>
      <c r="D214" t="s">
        <v>2852</v>
      </c>
    </row>
    <row r="216" spans="1:4" x14ac:dyDescent="0.35">
      <c r="A216" t="s">
        <v>3964</v>
      </c>
      <c r="B216" t="s">
        <v>3965</v>
      </c>
      <c r="C216" t="s">
        <v>2453</v>
      </c>
      <c r="D216" t="s">
        <v>3966</v>
      </c>
    </row>
    <row r="217" spans="1:4" x14ac:dyDescent="0.35">
      <c r="A217" t="s">
        <v>3964</v>
      </c>
      <c r="B217" t="s">
        <v>3967</v>
      </c>
      <c r="C217" t="s">
        <v>3968</v>
      </c>
      <c r="D217" t="s">
        <v>3969</v>
      </c>
    </row>
    <row r="219" spans="1:4" x14ac:dyDescent="0.35">
      <c r="A219" t="s">
        <v>3970</v>
      </c>
      <c r="B219" t="s">
        <v>3971</v>
      </c>
      <c r="C219" t="s">
        <v>2891</v>
      </c>
      <c r="D219" t="s">
        <v>3972</v>
      </c>
    </row>
    <row r="220" spans="1:4" x14ac:dyDescent="0.35">
      <c r="A220" t="s">
        <v>3970</v>
      </c>
      <c r="B220" t="s">
        <v>3973</v>
      </c>
      <c r="C220" t="s">
        <v>3974</v>
      </c>
      <c r="D220" t="s">
        <v>3975</v>
      </c>
    </row>
    <row r="221" spans="1:4" x14ac:dyDescent="0.35">
      <c r="A221" t="s">
        <v>3970</v>
      </c>
      <c r="B221" t="s">
        <v>731</v>
      </c>
      <c r="C221" t="s">
        <v>732</v>
      </c>
      <c r="D221" t="s">
        <v>3976</v>
      </c>
    </row>
    <row r="222" spans="1:4" x14ac:dyDescent="0.35">
      <c r="A222" t="s">
        <v>3970</v>
      </c>
      <c r="B222" t="s">
        <v>3977</v>
      </c>
      <c r="C222" t="s">
        <v>2516</v>
      </c>
      <c r="D222" t="s">
        <v>3978</v>
      </c>
    </row>
    <row r="223" spans="1:4" x14ac:dyDescent="0.35">
      <c r="A223" t="s">
        <v>3970</v>
      </c>
      <c r="B223" t="s">
        <v>3979</v>
      </c>
      <c r="C223" t="s">
        <v>2997</v>
      </c>
      <c r="D223" t="s">
        <v>3980</v>
      </c>
    </row>
    <row r="224" spans="1:4" x14ac:dyDescent="0.35">
      <c r="A224" t="s">
        <v>3970</v>
      </c>
      <c r="B224" t="s">
        <v>3981</v>
      </c>
      <c r="C224" t="s">
        <v>2886</v>
      </c>
      <c r="D224" t="s">
        <v>3982</v>
      </c>
    </row>
    <row r="225" spans="1:4" x14ac:dyDescent="0.35">
      <c r="A225" t="s">
        <v>3970</v>
      </c>
      <c r="B225" t="s">
        <v>3983</v>
      </c>
      <c r="C225" t="s">
        <v>3984</v>
      </c>
      <c r="D225" t="s">
        <v>3985</v>
      </c>
    </row>
    <row r="226" spans="1:4" x14ac:dyDescent="0.35">
      <c r="A226" t="s">
        <v>3970</v>
      </c>
      <c r="B226" t="s">
        <v>3986</v>
      </c>
      <c r="C226" t="s">
        <v>3987</v>
      </c>
      <c r="D226" t="s">
        <v>3988</v>
      </c>
    </row>
    <row r="227" spans="1:4" x14ac:dyDescent="0.35">
      <c r="A227" t="s">
        <v>3970</v>
      </c>
      <c r="B227" t="s">
        <v>111</v>
      </c>
      <c r="C227" t="s">
        <v>130</v>
      </c>
      <c r="D227" t="s">
        <v>3989</v>
      </c>
    </row>
    <row r="228" spans="1:4" x14ac:dyDescent="0.35">
      <c r="A228" t="s">
        <v>3970</v>
      </c>
      <c r="B228" t="s">
        <v>529</v>
      </c>
      <c r="C228" t="s">
        <v>140</v>
      </c>
      <c r="D228" t="s">
        <v>3880</v>
      </c>
    </row>
    <row r="230" spans="1:4" x14ac:dyDescent="0.35">
      <c r="A230" t="s">
        <v>759</v>
      </c>
      <c r="B230" t="s">
        <v>688</v>
      </c>
      <c r="C230" t="s">
        <v>760</v>
      </c>
      <c r="D230" t="s">
        <v>3990</v>
      </c>
    </row>
    <row r="231" spans="1:4" x14ac:dyDescent="0.35">
      <c r="A231" t="s">
        <v>759</v>
      </c>
      <c r="B231" t="s">
        <v>761</v>
      </c>
      <c r="C231" t="s">
        <v>762</v>
      </c>
      <c r="D231" t="s">
        <v>3991</v>
      </c>
    </row>
    <row r="232" spans="1:4" x14ac:dyDescent="0.35">
      <c r="A232" t="s">
        <v>759</v>
      </c>
      <c r="B232" t="s">
        <v>763</v>
      </c>
      <c r="C232" t="s">
        <v>764</v>
      </c>
      <c r="D232" t="s">
        <v>3992</v>
      </c>
    </row>
    <row r="233" spans="1:4" x14ac:dyDescent="0.35">
      <c r="A233" t="s">
        <v>759</v>
      </c>
      <c r="B233" t="s">
        <v>529</v>
      </c>
      <c r="C233" t="s">
        <v>140</v>
      </c>
      <c r="D233" t="s">
        <v>3880</v>
      </c>
    </row>
    <row r="235" spans="1:4" x14ac:dyDescent="0.35">
      <c r="A235" t="s">
        <v>761</v>
      </c>
      <c r="B235" t="s">
        <v>717</v>
      </c>
      <c r="C235" t="s">
        <v>718</v>
      </c>
      <c r="D235" t="s">
        <v>3942</v>
      </c>
    </row>
    <row r="236" spans="1:4" x14ac:dyDescent="0.35">
      <c r="A236" t="s">
        <v>761</v>
      </c>
      <c r="B236" t="s">
        <v>719</v>
      </c>
      <c r="C236" t="s">
        <v>720</v>
      </c>
      <c r="D236" t="s">
        <v>3993</v>
      </c>
    </row>
    <row r="237" spans="1:4" x14ac:dyDescent="0.35">
      <c r="A237" t="s">
        <v>761</v>
      </c>
      <c r="B237" t="s">
        <v>721</v>
      </c>
      <c r="C237" t="s">
        <v>722</v>
      </c>
      <c r="D237" t="s">
        <v>3944</v>
      </c>
    </row>
    <row r="238" spans="1:4" x14ac:dyDescent="0.35">
      <c r="A238" t="s">
        <v>761</v>
      </c>
      <c r="B238" t="s">
        <v>725</v>
      </c>
      <c r="C238" t="s">
        <v>726</v>
      </c>
      <c r="D238" t="s">
        <v>3946</v>
      </c>
    </row>
    <row r="239" spans="1:4" x14ac:dyDescent="0.35">
      <c r="A239" t="s">
        <v>761</v>
      </c>
      <c r="B239" t="s">
        <v>727</v>
      </c>
      <c r="C239" t="s">
        <v>728</v>
      </c>
      <c r="D239" t="s">
        <v>3947</v>
      </c>
    </row>
    <row r="240" spans="1:4" x14ac:dyDescent="0.35">
      <c r="A240" t="s">
        <v>761</v>
      </c>
      <c r="B240" t="s">
        <v>729</v>
      </c>
      <c r="C240" t="s">
        <v>730</v>
      </c>
      <c r="D240" t="s">
        <v>3948</v>
      </c>
    </row>
    <row r="241" spans="1:4" x14ac:dyDescent="0.35">
      <c r="A241" t="s">
        <v>761</v>
      </c>
      <c r="B241" t="s">
        <v>731</v>
      </c>
      <c r="C241" t="s">
        <v>732</v>
      </c>
      <c r="D241" t="s">
        <v>3949</v>
      </c>
    </row>
    <row r="242" spans="1:4" x14ac:dyDescent="0.35">
      <c r="A242" t="s">
        <v>761</v>
      </c>
      <c r="B242" t="s">
        <v>733</v>
      </c>
      <c r="C242" t="s">
        <v>734</v>
      </c>
      <c r="D242" t="s">
        <v>3950</v>
      </c>
    </row>
    <row r="243" spans="1:4" x14ac:dyDescent="0.35">
      <c r="A243" t="s">
        <v>761</v>
      </c>
      <c r="B243" t="s">
        <v>735</v>
      </c>
      <c r="C243" t="s">
        <v>174</v>
      </c>
      <c r="D243" t="s">
        <v>3951</v>
      </c>
    </row>
    <row r="244" spans="1:4" x14ac:dyDescent="0.35">
      <c r="A244" t="s">
        <v>761</v>
      </c>
      <c r="B244" t="s">
        <v>741</v>
      </c>
      <c r="C244" t="s">
        <v>742</v>
      </c>
      <c r="D244" t="s">
        <v>3955</v>
      </c>
    </row>
    <row r="245" spans="1:4" x14ac:dyDescent="0.35">
      <c r="A245" t="s">
        <v>761</v>
      </c>
      <c r="B245" t="s">
        <v>736</v>
      </c>
      <c r="C245" t="s">
        <v>737</v>
      </c>
      <c r="D245" t="s">
        <v>3952</v>
      </c>
    </row>
    <row r="246" spans="1:4" x14ac:dyDescent="0.35">
      <c r="A246" t="s">
        <v>761</v>
      </c>
      <c r="B246" t="s">
        <v>738</v>
      </c>
      <c r="C246" t="s">
        <v>214</v>
      </c>
      <c r="D246" t="s">
        <v>3953</v>
      </c>
    </row>
    <row r="247" spans="1:4" x14ac:dyDescent="0.35">
      <c r="A247" t="s">
        <v>761</v>
      </c>
      <c r="B247" t="s">
        <v>739</v>
      </c>
      <c r="C247" t="s">
        <v>740</v>
      </c>
      <c r="D247" t="s">
        <v>3954</v>
      </c>
    </row>
    <row r="248" spans="1:4" x14ac:dyDescent="0.35">
      <c r="A248" t="s">
        <v>761</v>
      </c>
      <c r="B248" t="s">
        <v>111</v>
      </c>
      <c r="C248" t="s">
        <v>130</v>
      </c>
      <c r="D248" t="s">
        <v>3956</v>
      </c>
    </row>
    <row r="249" spans="1:4" x14ac:dyDescent="0.35">
      <c r="A249" t="s">
        <v>761</v>
      </c>
      <c r="B249" t="s">
        <v>529</v>
      </c>
      <c r="C249" t="s">
        <v>140</v>
      </c>
      <c r="D249" t="s">
        <v>3880</v>
      </c>
    </row>
    <row r="251" spans="1:4" x14ac:dyDescent="0.35">
      <c r="A251" t="s">
        <v>763</v>
      </c>
      <c r="B251" t="s">
        <v>765</v>
      </c>
      <c r="C251" t="s">
        <v>766</v>
      </c>
      <c r="D251" t="s">
        <v>3994</v>
      </c>
    </row>
    <row r="252" spans="1:4" x14ac:dyDescent="0.35">
      <c r="A252" t="s">
        <v>763</v>
      </c>
      <c r="B252" t="s">
        <v>767</v>
      </c>
      <c r="C252" t="s">
        <v>768</v>
      </c>
      <c r="D252" t="s">
        <v>3995</v>
      </c>
    </row>
    <row r="253" spans="1:4" x14ac:dyDescent="0.35">
      <c r="A253" t="s">
        <v>763</v>
      </c>
      <c r="B253" t="s">
        <v>769</v>
      </c>
      <c r="C253" t="s">
        <v>770</v>
      </c>
      <c r="D253" t="s">
        <v>3996</v>
      </c>
    </row>
    <row r="254" spans="1:4" x14ac:dyDescent="0.35">
      <c r="A254" t="s">
        <v>763</v>
      </c>
      <c r="B254" t="s">
        <v>771</v>
      </c>
      <c r="C254" t="s">
        <v>772</v>
      </c>
      <c r="D254" t="s">
        <v>3997</v>
      </c>
    </row>
    <row r="255" spans="1:4" x14ac:dyDescent="0.35">
      <c r="A255" t="s">
        <v>763</v>
      </c>
      <c r="B255" t="s">
        <v>736</v>
      </c>
      <c r="C255" t="s">
        <v>773</v>
      </c>
      <c r="D255" t="s">
        <v>3998</v>
      </c>
    </row>
    <row r="256" spans="1:4" x14ac:dyDescent="0.35">
      <c r="A256" t="s">
        <v>763</v>
      </c>
      <c r="B256" t="s">
        <v>774</v>
      </c>
      <c r="C256" t="s">
        <v>775</v>
      </c>
      <c r="D256" t="s">
        <v>3999</v>
      </c>
    </row>
    <row r="257" spans="1:4" x14ac:dyDescent="0.35">
      <c r="A257" t="s">
        <v>763</v>
      </c>
      <c r="B257" t="s">
        <v>111</v>
      </c>
      <c r="C257" t="s">
        <v>130</v>
      </c>
      <c r="D257" t="s">
        <v>3956</v>
      </c>
    </row>
    <row r="258" spans="1:4" x14ac:dyDescent="0.35">
      <c r="A258" t="s">
        <v>763</v>
      </c>
      <c r="B258" t="s">
        <v>529</v>
      </c>
      <c r="C258" t="s">
        <v>140</v>
      </c>
      <c r="D258" t="s">
        <v>3880</v>
      </c>
    </row>
    <row r="264" spans="1:4" x14ac:dyDescent="0.35">
      <c r="A264" t="s">
        <v>776</v>
      </c>
      <c r="B264" t="s">
        <v>777</v>
      </c>
      <c r="C264" t="s">
        <v>126</v>
      </c>
      <c r="D264" t="s">
        <v>126</v>
      </c>
    </row>
    <row r="265" spans="1:4" x14ac:dyDescent="0.35">
      <c r="A265" t="s">
        <v>776</v>
      </c>
      <c r="B265" t="s">
        <v>778</v>
      </c>
      <c r="C265" t="s">
        <v>120</v>
      </c>
      <c r="D265" t="s">
        <v>120</v>
      </c>
    </row>
    <row r="266" spans="1:4" x14ac:dyDescent="0.35">
      <c r="A266" t="s">
        <v>776</v>
      </c>
      <c r="B266" t="s">
        <v>779</v>
      </c>
      <c r="C266" t="s">
        <v>222</v>
      </c>
      <c r="D266" t="s">
        <v>222</v>
      </c>
    </row>
    <row r="267" spans="1:4" x14ac:dyDescent="0.35">
      <c r="A267" t="s">
        <v>776</v>
      </c>
      <c r="B267" t="s">
        <v>780</v>
      </c>
      <c r="C267" t="s">
        <v>107</v>
      </c>
      <c r="D267" t="s">
        <v>107</v>
      </c>
    </row>
    <row r="268" spans="1:4" x14ac:dyDescent="0.35">
      <c r="A268" t="s">
        <v>776</v>
      </c>
      <c r="B268" t="s">
        <v>781</v>
      </c>
      <c r="C268" t="s">
        <v>185</v>
      </c>
      <c r="D268" t="s">
        <v>185</v>
      </c>
    </row>
    <row r="269" spans="1:4" x14ac:dyDescent="0.35">
      <c r="A269" t="s">
        <v>776</v>
      </c>
      <c r="B269" t="s">
        <v>782</v>
      </c>
      <c r="C269" t="s">
        <v>2381</v>
      </c>
      <c r="D269" t="s">
        <v>2381</v>
      </c>
    </row>
    <row r="270" spans="1:4" x14ac:dyDescent="0.35">
      <c r="A270" t="s">
        <v>776</v>
      </c>
      <c r="B270" t="s">
        <v>783</v>
      </c>
      <c r="C270" t="s">
        <v>201</v>
      </c>
      <c r="D270" t="s">
        <v>201</v>
      </c>
    </row>
    <row r="271" spans="1:4" x14ac:dyDescent="0.35">
      <c r="A271" t="s">
        <v>776</v>
      </c>
      <c r="B271" t="s">
        <v>784</v>
      </c>
      <c r="C271" t="s">
        <v>247</v>
      </c>
      <c r="D271" t="s">
        <v>247</v>
      </c>
    </row>
    <row r="272" spans="1:4" x14ac:dyDescent="0.35">
      <c r="A272" t="s">
        <v>776</v>
      </c>
      <c r="B272" t="s">
        <v>785</v>
      </c>
      <c r="C272" t="s">
        <v>226</v>
      </c>
      <c r="D272" t="s">
        <v>226</v>
      </c>
    </row>
    <row r="273" spans="1:5" x14ac:dyDescent="0.35">
      <c r="A273" t="s">
        <v>776</v>
      </c>
      <c r="B273" t="s">
        <v>786</v>
      </c>
      <c r="C273" t="s">
        <v>787</v>
      </c>
      <c r="D273" t="s">
        <v>787</v>
      </c>
    </row>
    <row r="275" spans="1:5" x14ac:dyDescent="0.35">
      <c r="A275" t="s">
        <v>17</v>
      </c>
      <c r="B275" t="s">
        <v>259</v>
      </c>
      <c r="C275" t="s">
        <v>190</v>
      </c>
      <c r="D275" t="s">
        <v>190</v>
      </c>
      <c r="E275" t="s">
        <v>777</v>
      </c>
    </row>
    <row r="276" spans="1:5" x14ac:dyDescent="0.35">
      <c r="A276" t="s">
        <v>17</v>
      </c>
      <c r="B276" t="s">
        <v>556</v>
      </c>
      <c r="C276" t="s">
        <v>218</v>
      </c>
      <c r="D276" t="s">
        <v>218</v>
      </c>
      <c r="E276" t="s">
        <v>777</v>
      </c>
    </row>
    <row r="277" spans="1:5" x14ac:dyDescent="0.35">
      <c r="A277" t="s">
        <v>17</v>
      </c>
      <c r="B277" t="s">
        <v>194</v>
      </c>
      <c r="C277" t="s">
        <v>193</v>
      </c>
      <c r="D277" t="s">
        <v>193</v>
      </c>
      <c r="E277" t="s">
        <v>777</v>
      </c>
    </row>
    <row r="278" spans="1:5" x14ac:dyDescent="0.35">
      <c r="A278" t="s">
        <v>17</v>
      </c>
      <c r="B278" t="s">
        <v>557</v>
      </c>
      <c r="C278" t="s">
        <v>788</v>
      </c>
      <c r="D278" t="s">
        <v>788</v>
      </c>
      <c r="E278" t="s">
        <v>778</v>
      </c>
    </row>
    <row r="279" spans="1:5" x14ac:dyDescent="0.35">
      <c r="A279" t="s">
        <v>17</v>
      </c>
      <c r="B279" t="s">
        <v>558</v>
      </c>
      <c r="C279" t="s">
        <v>237</v>
      </c>
      <c r="D279" t="s">
        <v>237</v>
      </c>
      <c r="E279" t="s">
        <v>779</v>
      </c>
    </row>
    <row r="280" spans="1:5" x14ac:dyDescent="0.35">
      <c r="A280" t="s">
        <v>17</v>
      </c>
      <c r="B280" t="s">
        <v>559</v>
      </c>
      <c r="C280" t="s">
        <v>165</v>
      </c>
      <c r="D280" t="s">
        <v>165</v>
      </c>
      <c r="E280" t="s">
        <v>777</v>
      </c>
    </row>
    <row r="281" spans="1:5" x14ac:dyDescent="0.35">
      <c r="A281" t="s">
        <v>17</v>
      </c>
      <c r="B281" t="s">
        <v>560</v>
      </c>
      <c r="C281" t="s">
        <v>136</v>
      </c>
      <c r="D281" t="s">
        <v>136</v>
      </c>
      <c r="E281" t="s">
        <v>780</v>
      </c>
    </row>
    <row r="282" spans="1:5" x14ac:dyDescent="0.35">
      <c r="A282" t="s">
        <v>17</v>
      </c>
      <c r="B282" t="s">
        <v>561</v>
      </c>
      <c r="C282" t="s">
        <v>789</v>
      </c>
      <c r="D282" t="s">
        <v>789</v>
      </c>
      <c r="E282" t="s">
        <v>781</v>
      </c>
    </row>
    <row r="283" spans="1:5" x14ac:dyDescent="0.35">
      <c r="A283" t="s">
        <v>17</v>
      </c>
      <c r="B283" t="s">
        <v>562</v>
      </c>
      <c r="C283" t="s">
        <v>790</v>
      </c>
      <c r="D283" t="s">
        <v>790</v>
      </c>
      <c r="E283" t="s">
        <v>782</v>
      </c>
    </row>
    <row r="284" spans="1:5" x14ac:dyDescent="0.35">
      <c r="A284" t="s">
        <v>17</v>
      </c>
      <c r="B284" t="s">
        <v>563</v>
      </c>
      <c r="C284" t="s">
        <v>791</v>
      </c>
      <c r="D284" t="s">
        <v>791</v>
      </c>
      <c r="E284" t="s">
        <v>782</v>
      </c>
    </row>
    <row r="285" spans="1:5" x14ac:dyDescent="0.35">
      <c r="A285" t="s">
        <v>17</v>
      </c>
      <c r="B285" t="s">
        <v>564</v>
      </c>
      <c r="C285" t="s">
        <v>792</v>
      </c>
      <c r="D285" t="s">
        <v>792</v>
      </c>
      <c r="E285" t="s">
        <v>783</v>
      </c>
    </row>
    <row r="286" spans="1:5" x14ac:dyDescent="0.35">
      <c r="A286" t="s">
        <v>17</v>
      </c>
      <c r="B286" t="s">
        <v>565</v>
      </c>
      <c r="C286" t="s">
        <v>793</v>
      </c>
      <c r="D286" t="s">
        <v>793</v>
      </c>
      <c r="E286" t="s">
        <v>780</v>
      </c>
    </row>
    <row r="287" spans="1:5" x14ac:dyDescent="0.35">
      <c r="A287" t="s">
        <v>17</v>
      </c>
      <c r="B287" t="s">
        <v>566</v>
      </c>
      <c r="C287" t="s">
        <v>794</v>
      </c>
      <c r="D287" t="s">
        <v>794</v>
      </c>
      <c r="E287" t="s">
        <v>780</v>
      </c>
    </row>
    <row r="288" spans="1:5" x14ac:dyDescent="0.35">
      <c r="A288" t="s">
        <v>17</v>
      </c>
      <c r="B288" t="s">
        <v>567</v>
      </c>
      <c r="C288" t="s">
        <v>795</v>
      </c>
      <c r="D288" t="s">
        <v>795</v>
      </c>
      <c r="E288" t="s">
        <v>779</v>
      </c>
    </row>
    <row r="289" spans="1:5" x14ac:dyDescent="0.35">
      <c r="A289" t="s">
        <v>17</v>
      </c>
      <c r="B289" t="s">
        <v>568</v>
      </c>
      <c r="C289" t="s">
        <v>796</v>
      </c>
      <c r="D289" t="s">
        <v>796</v>
      </c>
      <c r="E289" t="s">
        <v>783</v>
      </c>
    </row>
    <row r="290" spans="1:5" x14ac:dyDescent="0.35">
      <c r="A290" t="s">
        <v>17</v>
      </c>
      <c r="B290" t="s">
        <v>549</v>
      </c>
      <c r="C290" t="s">
        <v>205</v>
      </c>
      <c r="D290" t="s">
        <v>205</v>
      </c>
      <c r="E290" t="s">
        <v>783</v>
      </c>
    </row>
    <row r="291" spans="1:5" x14ac:dyDescent="0.35">
      <c r="A291" t="s">
        <v>17</v>
      </c>
      <c r="B291" t="s">
        <v>569</v>
      </c>
      <c r="C291" t="s">
        <v>797</v>
      </c>
      <c r="D291" t="s">
        <v>797</v>
      </c>
      <c r="E291" t="s">
        <v>778</v>
      </c>
    </row>
    <row r="292" spans="1:5" x14ac:dyDescent="0.35">
      <c r="A292" t="s">
        <v>17</v>
      </c>
      <c r="B292" t="s">
        <v>570</v>
      </c>
      <c r="C292" t="s">
        <v>798</v>
      </c>
      <c r="D292" t="s">
        <v>798</v>
      </c>
      <c r="E292" t="s">
        <v>782</v>
      </c>
    </row>
    <row r="293" spans="1:5" x14ac:dyDescent="0.35">
      <c r="A293" t="s">
        <v>17</v>
      </c>
      <c r="B293" t="s">
        <v>571</v>
      </c>
      <c r="C293" t="s">
        <v>799</v>
      </c>
      <c r="D293" t="s">
        <v>799</v>
      </c>
      <c r="E293" t="s">
        <v>784</v>
      </c>
    </row>
    <row r="294" spans="1:5" x14ac:dyDescent="0.35">
      <c r="A294" t="s">
        <v>17</v>
      </c>
      <c r="B294" t="s">
        <v>572</v>
      </c>
      <c r="C294" t="s">
        <v>800</v>
      </c>
      <c r="D294" t="s">
        <v>800</v>
      </c>
      <c r="E294" t="s">
        <v>785</v>
      </c>
    </row>
    <row r="295" spans="1:5" x14ac:dyDescent="0.35">
      <c r="A295" t="s">
        <v>17</v>
      </c>
      <c r="B295" t="s">
        <v>573</v>
      </c>
      <c r="C295" t="s">
        <v>801</v>
      </c>
      <c r="D295" t="s">
        <v>801</v>
      </c>
      <c r="E295" t="s">
        <v>786</v>
      </c>
    </row>
    <row r="296" spans="1:5" x14ac:dyDescent="0.35">
      <c r="A296" t="s">
        <v>17</v>
      </c>
      <c r="B296" t="s">
        <v>574</v>
      </c>
      <c r="C296" t="s">
        <v>241</v>
      </c>
      <c r="D296" t="s">
        <v>241</v>
      </c>
      <c r="E296" t="s">
        <v>783</v>
      </c>
    </row>
    <row r="297" spans="1:5" x14ac:dyDescent="0.35">
      <c r="A297" t="s">
        <v>17</v>
      </c>
      <c r="B297" t="s">
        <v>203</v>
      </c>
      <c r="C297" t="s">
        <v>202</v>
      </c>
      <c r="D297" t="s">
        <v>202</v>
      </c>
      <c r="E297" t="s">
        <v>783</v>
      </c>
    </row>
    <row r="298" spans="1:5" x14ac:dyDescent="0.35">
      <c r="A298" t="s">
        <v>17</v>
      </c>
      <c r="B298" t="s">
        <v>541</v>
      </c>
      <c r="C298" t="s">
        <v>802</v>
      </c>
      <c r="D298" t="s">
        <v>802</v>
      </c>
      <c r="E298" t="s">
        <v>782</v>
      </c>
    </row>
    <row r="299" spans="1:5" x14ac:dyDescent="0.35">
      <c r="A299" t="s">
        <v>17</v>
      </c>
      <c r="B299" t="s">
        <v>233</v>
      </c>
      <c r="C299" t="s">
        <v>231</v>
      </c>
      <c r="D299" t="s">
        <v>231</v>
      </c>
      <c r="E299" t="s">
        <v>785</v>
      </c>
    </row>
    <row r="300" spans="1:5" x14ac:dyDescent="0.35">
      <c r="A300" t="s">
        <v>17</v>
      </c>
      <c r="B300" t="s">
        <v>575</v>
      </c>
      <c r="C300" t="s">
        <v>803</v>
      </c>
      <c r="D300" t="s">
        <v>803</v>
      </c>
      <c r="E300" t="s">
        <v>778</v>
      </c>
    </row>
    <row r="301" spans="1:5" x14ac:dyDescent="0.35">
      <c r="A301" t="s">
        <v>17</v>
      </c>
      <c r="B301" t="s">
        <v>576</v>
      </c>
      <c r="C301" t="s">
        <v>804</v>
      </c>
      <c r="D301" t="s">
        <v>804</v>
      </c>
      <c r="E301" t="s">
        <v>782</v>
      </c>
    </row>
    <row r="302" spans="1:5" x14ac:dyDescent="0.35">
      <c r="A302" t="s">
        <v>17</v>
      </c>
      <c r="B302" t="s">
        <v>577</v>
      </c>
      <c r="C302" t="s">
        <v>805</v>
      </c>
      <c r="D302" t="s">
        <v>805</v>
      </c>
      <c r="E302" t="s">
        <v>782</v>
      </c>
    </row>
    <row r="303" spans="1:5" x14ac:dyDescent="0.35">
      <c r="A303" t="s">
        <v>17</v>
      </c>
      <c r="B303" t="s">
        <v>578</v>
      </c>
      <c r="C303" t="s">
        <v>806</v>
      </c>
      <c r="D303" t="s">
        <v>806</v>
      </c>
      <c r="E303" t="s">
        <v>778</v>
      </c>
    </row>
    <row r="304" spans="1:5" x14ac:dyDescent="0.35">
      <c r="A304" t="s">
        <v>17</v>
      </c>
      <c r="B304" t="s">
        <v>579</v>
      </c>
      <c r="C304" t="s">
        <v>121</v>
      </c>
      <c r="D304" t="s">
        <v>121</v>
      </c>
      <c r="E304" t="s">
        <v>778</v>
      </c>
    </row>
    <row r="305" spans="1:5" x14ac:dyDescent="0.35">
      <c r="A305" t="s">
        <v>17</v>
      </c>
      <c r="B305" t="s">
        <v>580</v>
      </c>
      <c r="C305" t="s">
        <v>807</v>
      </c>
      <c r="D305" t="s">
        <v>807</v>
      </c>
      <c r="E305" t="s">
        <v>786</v>
      </c>
    </row>
    <row r="306" spans="1:5" x14ac:dyDescent="0.35">
      <c r="A306" t="s">
        <v>17</v>
      </c>
      <c r="B306" t="s">
        <v>581</v>
      </c>
      <c r="C306" t="s">
        <v>808</v>
      </c>
      <c r="D306" t="s">
        <v>808</v>
      </c>
      <c r="E306" t="s">
        <v>783</v>
      </c>
    </row>
    <row r="307" spans="1:5" x14ac:dyDescent="0.35">
      <c r="A307" t="s">
        <v>17</v>
      </c>
      <c r="B307" t="s">
        <v>582</v>
      </c>
      <c r="C307" t="s">
        <v>809</v>
      </c>
      <c r="D307" t="s">
        <v>809</v>
      </c>
      <c r="E307" t="s">
        <v>783</v>
      </c>
    </row>
    <row r="308" spans="1:5" x14ac:dyDescent="0.35">
      <c r="A308" t="s">
        <v>17</v>
      </c>
      <c r="B308" t="s">
        <v>583</v>
      </c>
      <c r="C308" t="s">
        <v>810</v>
      </c>
      <c r="D308" t="s">
        <v>810</v>
      </c>
      <c r="E308" t="s">
        <v>779</v>
      </c>
    </row>
    <row r="309" spans="1:5" x14ac:dyDescent="0.35">
      <c r="A309" t="s">
        <v>17</v>
      </c>
      <c r="B309" t="s">
        <v>584</v>
      </c>
      <c r="C309" t="s">
        <v>811</v>
      </c>
      <c r="D309" t="s">
        <v>811</v>
      </c>
      <c r="E309" t="s">
        <v>784</v>
      </c>
    </row>
    <row r="310" spans="1:5" x14ac:dyDescent="0.35">
      <c r="A310" t="s">
        <v>17</v>
      </c>
      <c r="B310" t="s">
        <v>585</v>
      </c>
      <c r="C310" t="s">
        <v>812</v>
      </c>
      <c r="D310" t="s">
        <v>812</v>
      </c>
      <c r="E310" t="s">
        <v>777</v>
      </c>
    </row>
    <row r="311" spans="1:5" x14ac:dyDescent="0.35">
      <c r="A311" t="s">
        <v>17</v>
      </c>
      <c r="B311" t="s">
        <v>586</v>
      </c>
      <c r="C311" t="s">
        <v>813</v>
      </c>
      <c r="D311" t="s">
        <v>813</v>
      </c>
      <c r="E311" t="s">
        <v>777</v>
      </c>
    </row>
    <row r="312" spans="1:5" x14ac:dyDescent="0.35">
      <c r="A312" t="s">
        <v>17</v>
      </c>
      <c r="B312" t="s">
        <v>207</v>
      </c>
      <c r="C312" t="s">
        <v>122</v>
      </c>
      <c r="D312" t="s">
        <v>122</v>
      </c>
      <c r="E312" t="s">
        <v>778</v>
      </c>
    </row>
    <row r="313" spans="1:5" x14ac:dyDescent="0.35">
      <c r="A313" t="s">
        <v>17</v>
      </c>
      <c r="B313" t="s">
        <v>587</v>
      </c>
      <c r="C313" t="s">
        <v>814</v>
      </c>
      <c r="D313" t="s">
        <v>814</v>
      </c>
      <c r="E313" t="s">
        <v>778</v>
      </c>
    </row>
    <row r="314" spans="1:5" x14ac:dyDescent="0.35">
      <c r="A314" t="s">
        <v>17</v>
      </c>
      <c r="B314" t="s">
        <v>224</v>
      </c>
      <c r="C314" t="s">
        <v>223</v>
      </c>
      <c r="D314" t="s">
        <v>223</v>
      </c>
      <c r="E314" t="s">
        <v>779</v>
      </c>
    </row>
    <row r="315" spans="1:5" x14ac:dyDescent="0.35">
      <c r="A315" t="s">
        <v>17</v>
      </c>
      <c r="B315" t="s">
        <v>588</v>
      </c>
      <c r="C315" t="s">
        <v>815</v>
      </c>
      <c r="D315" t="s">
        <v>815</v>
      </c>
      <c r="E315" t="s">
        <v>783</v>
      </c>
    </row>
    <row r="316" spans="1:5" x14ac:dyDescent="0.35">
      <c r="A316" t="s">
        <v>17</v>
      </c>
      <c r="B316" t="s">
        <v>589</v>
      </c>
      <c r="C316" t="s">
        <v>816</v>
      </c>
      <c r="D316" t="s">
        <v>816</v>
      </c>
      <c r="E316" t="s">
        <v>781</v>
      </c>
    </row>
    <row r="317" spans="1:5" x14ac:dyDescent="0.35">
      <c r="A317" t="s">
        <v>17</v>
      </c>
      <c r="B317" t="s">
        <v>590</v>
      </c>
      <c r="C317" t="s">
        <v>817</v>
      </c>
      <c r="D317" t="s">
        <v>817</v>
      </c>
      <c r="E317" t="s">
        <v>783</v>
      </c>
    </row>
    <row r="318" spans="1:5" x14ac:dyDescent="0.35">
      <c r="A318" t="s">
        <v>17</v>
      </c>
      <c r="B318" t="s">
        <v>591</v>
      </c>
      <c r="C318" t="s">
        <v>818</v>
      </c>
      <c r="D318" t="s">
        <v>818</v>
      </c>
      <c r="E318" t="s">
        <v>781</v>
      </c>
    </row>
    <row r="319" spans="1:5" x14ac:dyDescent="0.35">
      <c r="A319" t="s">
        <v>17</v>
      </c>
      <c r="B319" t="s">
        <v>592</v>
      </c>
      <c r="C319" t="s">
        <v>819</v>
      </c>
      <c r="D319" t="s">
        <v>819</v>
      </c>
      <c r="E319" t="s">
        <v>786</v>
      </c>
    </row>
    <row r="320" spans="1:5" x14ac:dyDescent="0.35">
      <c r="A320" t="s">
        <v>17</v>
      </c>
      <c r="B320" t="s">
        <v>593</v>
      </c>
      <c r="C320" t="s">
        <v>820</v>
      </c>
      <c r="D320" t="s">
        <v>820</v>
      </c>
      <c r="E320" t="s">
        <v>782</v>
      </c>
    </row>
    <row r="321" spans="1:5" x14ac:dyDescent="0.35">
      <c r="A321" t="s">
        <v>17</v>
      </c>
      <c r="B321" t="s">
        <v>213</v>
      </c>
      <c r="C321" t="s">
        <v>212</v>
      </c>
      <c r="D321" t="s">
        <v>212</v>
      </c>
      <c r="E321" t="s">
        <v>780</v>
      </c>
    </row>
    <row r="322" spans="1:5" x14ac:dyDescent="0.35">
      <c r="A322" t="s">
        <v>17</v>
      </c>
      <c r="B322" t="s">
        <v>594</v>
      </c>
      <c r="C322" t="s">
        <v>821</v>
      </c>
      <c r="D322" t="s">
        <v>821</v>
      </c>
      <c r="E322" t="s">
        <v>786</v>
      </c>
    </row>
    <row r="323" spans="1:5" x14ac:dyDescent="0.35">
      <c r="A323" t="s">
        <v>17</v>
      </c>
      <c r="B323" t="s">
        <v>228</v>
      </c>
      <c r="C323" t="s">
        <v>227</v>
      </c>
      <c r="D323" t="s">
        <v>227</v>
      </c>
      <c r="E323" t="s">
        <v>785</v>
      </c>
    </row>
    <row r="324" spans="1:5" x14ac:dyDescent="0.35">
      <c r="A324" t="s">
        <v>17</v>
      </c>
      <c r="B324" t="s">
        <v>595</v>
      </c>
      <c r="C324" t="s">
        <v>822</v>
      </c>
      <c r="D324" t="s">
        <v>822</v>
      </c>
      <c r="E324" t="s">
        <v>785</v>
      </c>
    </row>
    <row r="325" spans="1:5" x14ac:dyDescent="0.35">
      <c r="A325" t="s">
        <v>17</v>
      </c>
      <c r="B325" t="s">
        <v>596</v>
      </c>
      <c r="C325" t="s">
        <v>823</v>
      </c>
      <c r="D325" t="s">
        <v>823</v>
      </c>
      <c r="E325" t="s">
        <v>779</v>
      </c>
    </row>
    <row r="326" spans="1:5" x14ac:dyDescent="0.35">
      <c r="A326" t="s">
        <v>17</v>
      </c>
      <c r="B326" t="s">
        <v>597</v>
      </c>
      <c r="C326" t="s">
        <v>824</v>
      </c>
      <c r="D326" t="s">
        <v>824</v>
      </c>
      <c r="E326" t="s">
        <v>778</v>
      </c>
    </row>
    <row r="327" spans="1:5" x14ac:dyDescent="0.35">
      <c r="A327" t="s">
        <v>17</v>
      </c>
      <c r="B327" t="s">
        <v>554</v>
      </c>
      <c r="C327" t="s">
        <v>825</v>
      </c>
      <c r="D327" t="s">
        <v>825</v>
      </c>
      <c r="E327" t="s">
        <v>779</v>
      </c>
    </row>
    <row r="328" spans="1:5" x14ac:dyDescent="0.35">
      <c r="A328" t="s">
        <v>17</v>
      </c>
      <c r="B328" t="s">
        <v>598</v>
      </c>
      <c r="C328" t="s">
        <v>826</v>
      </c>
      <c r="D328" t="s">
        <v>826</v>
      </c>
      <c r="E328" t="s">
        <v>784</v>
      </c>
    </row>
    <row r="329" spans="1:5" x14ac:dyDescent="0.35">
      <c r="A329" t="s">
        <v>17</v>
      </c>
      <c r="B329" t="s">
        <v>599</v>
      </c>
      <c r="C329" t="s">
        <v>827</v>
      </c>
      <c r="D329" t="s">
        <v>827</v>
      </c>
      <c r="E329" t="s">
        <v>785</v>
      </c>
    </row>
    <row r="330" spans="1:5" x14ac:dyDescent="0.35">
      <c r="A330" t="s">
        <v>17</v>
      </c>
      <c r="B330" t="s">
        <v>600</v>
      </c>
      <c r="C330" t="s">
        <v>828</v>
      </c>
      <c r="D330" t="s">
        <v>828</v>
      </c>
      <c r="E330" t="s">
        <v>784</v>
      </c>
    </row>
    <row r="331" spans="1:5" x14ac:dyDescent="0.35">
      <c r="A331" t="s">
        <v>17</v>
      </c>
      <c r="B331" t="s">
        <v>601</v>
      </c>
      <c r="C331" t="s">
        <v>829</v>
      </c>
      <c r="D331" t="s">
        <v>829</v>
      </c>
      <c r="E331" t="s">
        <v>783</v>
      </c>
    </row>
    <row r="332" spans="1:5" x14ac:dyDescent="0.35">
      <c r="A332" t="s">
        <v>17</v>
      </c>
      <c r="B332" t="s">
        <v>602</v>
      </c>
      <c r="C332" t="s">
        <v>830</v>
      </c>
      <c r="D332" t="s">
        <v>830</v>
      </c>
      <c r="E332" t="s">
        <v>783</v>
      </c>
    </row>
    <row r="333" spans="1:5" x14ac:dyDescent="0.35">
      <c r="A333" t="s">
        <v>17</v>
      </c>
      <c r="B333" t="s">
        <v>603</v>
      </c>
      <c r="C333" t="s">
        <v>831</v>
      </c>
      <c r="D333" t="s">
        <v>831</v>
      </c>
      <c r="E333" t="s">
        <v>781</v>
      </c>
    </row>
    <row r="334" spans="1:5" x14ac:dyDescent="0.35">
      <c r="A334" t="s">
        <v>17</v>
      </c>
      <c r="B334" t="s">
        <v>604</v>
      </c>
      <c r="C334" t="s">
        <v>832</v>
      </c>
      <c r="D334" t="s">
        <v>832</v>
      </c>
      <c r="E334" t="s">
        <v>782</v>
      </c>
    </row>
    <row r="335" spans="1:5" x14ac:dyDescent="0.35">
      <c r="A335" t="s">
        <v>17</v>
      </c>
      <c r="B335" t="s">
        <v>605</v>
      </c>
      <c r="C335" t="s">
        <v>833</v>
      </c>
      <c r="D335" t="s">
        <v>833</v>
      </c>
      <c r="E335" t="s">
        <v>784</v>
      </c>
    </row>
    <row r="336" spans="1:5" x14ac:dyDescent="0.35">
      <c r="A336" t="s">
        <v>17</v>
      </c>
      <c r="B336" t="s">
        <v>170</v>
      </c>
      <c r="C336" t="s">
        <v>169</v>
      </c>
      <c r="D336" t="s">
        <v>169</v>
      </c>
      <c r="E336" t="s">
        <v>777</v>
      </c>
    </row>
    <row r="337" spans="1:5" x14ac:dyDescent="0.35">
      <c r="A337" t="s">
        <v>17</v>
      </c>
      <c r="B337" t="s">
        <v>606</v>
      </c>
      <c r="C337" t="s">
        <v>834</v>
      </c>
      <c r="D337" t="s">
        <v>834</v>
      </c>
      <c r="E337" t="s">
        <v>782</v>
      </c>
    </row>
    <row r="338" spans="1:5" x14ac:dyDescent="0.35">
      <c r="A338" t="s">
        <v>17</v>
      </c>
      <c r="B338" t="s">
        <v>607</v>
      </c>
      <c r="C338" t="s">
        <v>835</v>
      </c>
      <c r="D338" t="s">
        <v>835</v>
      </c>
      <c r="E338" t="s">
        <v>784</v>
      </c>
    </row>
    <row r="339" spans="1:5" x14ac:dyDescent="0.35">
      <c r="A339" t="s">
        <v>17</v>
      </c>
      <c r="B339" t="s">
        <v>608</v>
      </c>
      <c r="C339" t="s">
        <v>836</v>
      </c>
      <c r="D339" t="s">
        <v>836</v>
      </c>
      <c r="E339" t="s">
        <v>786</v>
      </c>
    </row>
    <row r="340" spans="1:5" x14ac:dyDescent="0.35">
      <c r="A340" t="s">
        <v>17</v>
      </c>
      <c r="B340" t="s">
        <v>609</v>
      </c>
      <c r="C340" t="s">
        <v>837</v>
      </c>
      <c r="D340" t="s">
        <v>837</v>
      </c>
      <c r="E340" t="s">
        <v>782</v>
      </c>
    </row>
    <row r="341" spans="1:5" x14ac:dyDescent="0.35">
      <c r="A341" t="s">
        <v>17</v>
      </c>
      <c r="B341" t="s">
        <v>610</v>
      </c>
      <c r="C341" t="s">
        <v>838</v>
      </c>
      <c r="D341" t="s">
        <v>838</v>
      </c>
      <c r="E341" t="s">
        <v>786</v>
      </c>
    </row>
    <row r="342" spans="1:5" x14ac:dyDescent="0.35">
      <c r="A342" t="s">
        <v>17</v>
      </c>
      <c r="B342" t="s">
        <v>611</v>
      </c>
      <c r="C342" t="s">
        <v>839</v>
      </c>
      <c r="D342" t="s">
        <v>839</v>
      </c>
      <c r="E342" t="s">
        <v>780</v>
      </c>
    </row>
    <row r="343" spans="1:5" x14ac:dyDescent="0.35">
      <c r="A343" t="s">
        <v>17</v>
      </c>
      <c r="B343" t="s">
        <v>612</v>
      </c>
      <c r="C343" t="s">
        <v>840</v>
      </c>
      <c r="D343" t="s">
        <v>840</v>
      </c>
      <c r="E343" t="s">
        <v>777</v>
      </c>
    </row>
    <row r="344" spans="1:5" x14ac:dyDescent="0.35">
      <c r="A344" t="s">
        <v>17</v>
      </c>
      <c r="B344" t="s">
        <v>613</v>
      </c>
      <c r="C344" t="s">
        <v>841</v>
      </c>
      <c r="D344" t="s">
        <v>841</v>
      </c>
      <c r="E344" t="s">
        <v>778</v>
      </c>
    </row>
    <row r="345" spans="1:5" x14ac:dyDescent="0.35">
      <c r="A345" t="s">
        <v>17</v>
      </c>
      <c r="B345" t="s">
        <v>614</v>
      </c>
      <c r="C345" t="s">
        <v>842</v>
      </c>
      <c r="D345" t="s">
        <v>842</v>
      </c>
      <c r="E345" t="s">
        <v>786</v>
      </c>
    </row>
    <row r="346" spans="1:5" x14ac:dyDescent="0.35">
      <c r="A346" t="s">
        <v>17</v>
      </c>
      <c r="B346" t="s">
        <v>615</v>
      </c>
      <c r="C346" t="s">
        <v>843</v>
      </c>
      <c r="D346" t="s">
        <v>843</v>
      </c>
      <c r="E346" t="s">
        <v>777</v>
      </c>
    </row>
    <row r="347" spans="1:5" x14ac:dyDescent="0.35">
      <c r="A347" t="s">
        <v>17</v>
      </c>
      <c r="B347" t="s">
        <v>616</v>
      </c>
      <c r="C347" t="s">
        <v>844</v>
      </c>
      <c r="D347" t="s">
        <v>844</v>
      </c>
      <c r="E347" t="s">
        <v>786</v>
      </c>
    </row>
    <row r="348" spans="1:5" x14ac:dyDescent="0.35">
      <c r="A348" t="s">
        <v>17</v>
      </c>
      <c r="B348" t="s">
        <v>617</v>
      </c>
      <c r="C348" t="s">
        <v>845</v>
      </c>
      <c r="D348" t="s">
        <v>845</v>
      </c>
      <c r="E348" t="s">
        <v>783</v>
      </c>
    </row>
    <row r="349" spans="1:5" x14ac:dyDescent="0.35">
      <c r="A349" t="s">
        <v>17</v>
      </c>
      <c r="B349" t="s">
        <v>187</v>
      </c>
      <c r="C349" t="s">
        <v>186</v>
      </c>
      <c r="D349" t="s">
        <v>186</v>
      </c>
      <c r="E349" t="s">
        <v>781</v>
      </c>
    </row>
    <row r="350" spans="1:5" x14ac:dyDescent="0.35">
      <c r="A350" t="s">
        <v>17</v>
      </c>
      <c r="B350" t="s">
        <v>109</v>
      </c>
      <c r="C350" t="s">
        <v>108</v>
      </c>
      <c r="D350" t="s">
        <v>108</v>
      </c>
      <c r="E350" t="s">
        <v>780</v>
      </c>
    </row>
    <row r="351" spans="1:5" x14ac:dyDescent="0.35">
      <c r="A351" t="s">
        <v>17</v>
      </c>
      <c r="B351" t="s">
        <v>618</v>
      </c>
      <c r="C351" t="s">
        <v>846</v>
      </c>
      <c r="D351" t="s">
        <v>846</v>
      </c>
      <c r="E351" t="s">
        <v>783</v>
      </c>
    </row>
    <row r="352" spans="1:5" x14ac:dyDescent="0.35">
      <c r="A352" t="s">
        <v>17</v>
      </c>
      <c r="B352" t="s">
        <v>619</v>
      </c>
      <c r="C352" t="s">
        <v>847</v>
      </c>
      <c r="D352" t="s">
        <v>847</v>
      </c>
      <c r="E352" t="s">
        <v>780</v>
      </c>
    </row>
    <row r="353" spans="1:5" x14ac:dyDescent="0.35">
      <c r="A353" t="s">
        <v>17</v>
      </c>
      <c r="B353" t="s">
        <v>620</v>
      </c>
      <c r="C353" t="s">
        <v>848</v>
      </c>
      <c r="D353" t="s">
        <v>848</v>
      </c>
      <c r="E353" t="s">
        <v>778</v>
      </c>
    </row>
    <row r="354" spans="1:5" x14ac:dyDescent="0.35">
      <c r="A354" t="s">
        <v>17</v>
      </c>
      <c r="B354" t="s">
        <v>621</v>
      </c>
      <c r="C354" t="s">
        <v>849</v>
      </c>
      <c r="D354" t="s">
        <v>849</v>
      </c>
      <c r="E354" t="s">
        <v>783</v>
      </c>
    </row>
    <row r="355" spans="1:5" x14ac:dyDescent="0.35">
      <c r="A355" t="s">
        <v>17</v>
      </c>
      <c r="B355" t="s">
        <v>622</v>
      </c>
      <c r="C355" t="s">
        <v>850</v>
      </c>
      <c r="D355" t="s">
        <v>850</v>
      </c>
      <c r="E355" t="s">
        <v>777</v>
      </c>
    </row>
    <row r="356" spans="1:5" x14ac:dyDescent="0.35">
      <c r="A356" t="s">
        <v>17</v>
      </c>
      <c r="B356" t="s">
        <v>623</v>
      </c>
      <c r="C356" t="s">
        <v>851</v>
      </c>
      <c r="D356" t="s">
        <v>851</v>
      </c>
      <c r="E356" t="s">
        <v>782</v>
      </c>
    </row>
    <row r="357" spans="1:5" x14ac:dyDescent="0.35">
      <c r="A357" t="s">
        <v>17</v>
      </c>
      <c r="B357" t="s">
        <v>624</v>
      </c>
      <c r="C357" t="s">
        <v>852</v>
      </c>
      <c r="D357" t="s">
        <v>852</v>
      </c>
      <c r="E357" t="s">
        <v>779</v>
      </c>
    </row>
    <row r="358" spans="1:5" x14ac:dyDescent="0.35">
      <c r="A358" t="s">
        <v>17</v>
      </c>
      <c r="B358" t="s">
        <v>625</v>
      </c>
      <c r="C358" t="s">
        <v>853</v>
      </c>
      <c r="D358" t="s">
        <v>853</v>
      </c>
      <c r="E358" t="s">
        <v>786</v>
      </c>
    </row>
    <row r="359" spans="1:5" x14ac:dyDescent="0.35">
      <c r="A359" t="s">
        <v>17</v>
      </c>
      <c r="B359" t="s">
        <v>626</v>
      </c>
      <c r="C359" t="s">
        <v>854</v>
      </c>
      <c r="D359" t="s">
        <v>854</v>
      </c>
      <c r="E359" t="s">
        <v>783</v>
      </c>
    </row>
    <row r="360" spans="1:5" x14ac:dyDescent="0.35">
      <c r="A360" t="s">
        <v>17</v>
      </c>
      <c r="B360" t="s">
        <v>627</v>
      </c>
      <c r="C360" t="s">
        <v>855</v>
      </c>
      <c r="D360" t="s">
        <v>855</v>
      </c>
      <c r="E360" t="s">
        <v>786</v>
      </c>
    </row>
    <row r="361" spans="1:5" x14ac:dyDescent="0.35">
      <c r="A361" t="s">
        <v>17</v>
      </c>
      <c r="B361" t="s">
        <v>628</v>
      </c>
      <c r="C361" t="s">
        <v>856</v>
      </c>
      <c r="D361" t="s">
        <v>856</v>
      </c>
      <c r="E361" t="s">
        <v>778</v>
      </c>
    </row>
    <row r="362" spans="1:5" x14ac:dyDescent="0.35">
      <c r="A362" t="s">
        <v>17</v>
      </c>
      <c r="B362" t="s">
        <v>629</v>
      </c>
      <c r="C362" t="s">
        <v>857</v>
      </c>
      <c r="D362" t="s">
        <v>857</v>
      </c>
      <c r="E362" t="s">
        <v>781</v>
      </c>
    </row>
    <row r="363" spans="1:5" x14ac:dyDescent="0.35">
      <c r="A363" t="s">
        <v>17</v>
      </c>
      <c r="B363" t="s">
        <v>630</v>
      </c>
      <c r="C363" t="s">
        <v>858</v>
      </c>
      <c r="D363" t="s">
        <v>858</v>
      </c>
      <c r="E363" t="s">
        <v>784</v>
      </c>
    </row>
    <row r="364" spans="1:5" x14ac:dyDescent="0.35">
      <c r="A364" t="s">
        <v>17</v>
      </c>
      <c r="B364" t="s">
        <v>631</v>
      </c>
      <c r="C364" t="s">
        <v>859</v>
      </c>
      <c r="D364" t="s">
        <v>859</v>
      </c>
      <c r="E364" t="s">
        <v>780</v>
      </c>
    </row>
    <row r="365" spans="1:5" x14ac:dyDescent="0.35">
      <c r="A365" t="s">
        <v>17</v>
      </c>
      <c r="B365" t="s">
        <v>249</v>
      </c>
      <c r="C365" t="s">
        <v>248</v>
      </c>
      <c r="D365" t="s">
        <v>248</v>
      </c>
      <c r="E365" t="s">
        <v>784</v>
      </c>
    </row>
    <row r="366" spans="1:5" x14ac:dyDescent="0.35">
      <c r="A366" t="s">
        <v>17</v>
      </c>
      <c r="B366" t="s">
        <v>632</v>
      </c>
      <c r="C366" t="s">
        <v>240</v>
      </c>
      <c r="D366" t="s">
        <v>240</v>
      </c>
      <c r="E366" t="s">
        <v>785</v>
      </c>
    </row>
    <row r="367" spans="1:5" x14ac:dyDescent="0.35">
      <c r="A367" t="s">
        <v>17</v>
      </c>
      <c r="B367" t="s">
        <v>633</v>
      </c>
      <c r="C367" t="s">
        <v>860</v>
      </c>
      <c r="D367" t="s">
        <v>860</v>
      </c>
      <c r="E367" t="s">
        <v>777</v>
      </c>
    </row>
    <row r="368" spans="1:5" x14ac:dyDescent="0.35">
      <c r="A368" t="s">
        <v>17</v>
      </c>
      <c r="B368" t="s">
        <v>634</v>
      </c>
      <c r="C368" t="s">
        <v>861</v>
      </c>
      <c r="D368" t="s">
        <v>861</v>
      </c>
      <c r="E368" t="s">
        <v>779</v>
      </c>
    </row>
    <row r="369" spans="1:5" x14ac:dyDescent="0.35">
      <c r="A369" t="s">
        <v>17</v>
      </c>
      <c r="B369" t="s">
        <v>635</v>
      </c>
      <c r="C369" t="s">
        <v>862</v>
      </c>
      <c r="D369" t="s">
        <v>862</v>
      </c>
      <c r="E369" t="s">
        <v>785</v>
      </c>
    </row>
    <row r="370" spans="1:5" x14ac:dyDescent="0.35">
      <c r="A370" t="s">
        <v>17</v>
      </c>
      <c r="B370" t="s">
        <v>636</v>
      </c>
      <c r="C370" t="s">
        <v>863</v>
      </c>
      <c r="D370" t="s">
        <v>863</v>
      </c>
      <c r="E370" t="s">
        <v>778</v>
      </c>
    </row>
    <row r="371" spans="1:5" x14ac:dyDescent="0.35">
      <c r="A371" t="s">
        <v>17</v>
      </c>
      <c r="B371" t="s">
        <v>637</v>
      </c>
      <c r="C371" t="s">
        <v>864</v>
      </c>
      <c r="D371" t="s">
        <v>864</v>
      </c>
      <c r="E371" t="s">
        <v>778</v>
      </c>
    </row>
    <row r="372" spans="1:5" x14ac:dyDescent="0.35">
      <c r="A372" t="s">
        <v>17</v>
      </c>
      <c r="B372" t="s">
        <v>638</v>
      </c>
      <c r="C372" t="s">
        <v>865</v>
      </c>
      <c r="D372" t="s">
        <v>865</v>
      </c>
      <c r="E372" t="s">
        <v>784</v>
      </c>
    </row>
    <row r="373" spans="1:5" x14ac:dyDescent="0.35">
      <c r="A373" t="s">
        <v>17</v>
      </c>
      <c r="B373" t="s">
        <v>639</v>
      </c>
      <c r="C373" t="s">
        <v>866</v>
      </c>
      <c r="D373" t="s">
        <v>866</v>
      </c>
      <c r="E373" t="s">
        <v>778</v>
      </c>
    </row>
    <row r="374" spans="1:5" x14ac:dyDescent="0.35">
      <c r="A374" t="s">
        <v>17</v>
      </c>
      <c r="B374" t="s">
        <v>640</v>
      </c>
      <c r="C374" t="s">
        <v>867</v>
      </c>
      <c r="D374" t="s">
        <v>867</v>
      </c>
      <c r="E374" t="s">
        <v>783</v>
      </c>
    </row>
    <row r="375" spans="1:5" x14ac:dyDescent="0.35">
      <c r="A375" t="s">
        <v>17</v>
      </c>
      <c r="B375" t="s">
        <v>641</v>
      </c>
      <c r="C375" t="s">
        <v>868</v>
      </c>
      <c r="D375" t="s">
        <v>868</v>
      </c>
      <c r="E375" t="s">
        <v>784</v>
      </c>
    </row>
    <row r="376" spans="1:5" x14ac:dyDescent="0.35">
      <c r="A376" t="s">
        <v>17</v>
      </c>
      <c r="B376" t="s">
        <v>642</v>
      </c>
      <c r="C376" t="s">
        <v>869</v>
      </c>
      <c r="D376" t="s">
        <v>869</v>
      </c>
      <c r="E376" t="s">
        <v>782</v>
      </c>
    </row>
    <row r="377" spans="1:5" x14ac:dyDescent="0.35">
      <c r="A377" t="s">
        <v>17</v>
      </c>
      <c r="B377" t="s">
        <v>643</v>
      </c>
      <c r="C377" t="s">
        <v>870</v>
      </c>
      <c r="D377" t="s">
        <v>870</v>
      </c>
      <c r="E377" t="s">
        <v>781</v>
      </c>
    </row>
    <row r="378" spans="1:5" x14ac:dyDescent="0.35">
      <c r="A378" t="s">
        <v>17</v>
      </c>
      <c r="B378" t="s">
        <v>644</v>
      </c>
      <c r="C378" t="s">
        <v>871</v>
      </c>
      <c r="D378" t="s">
        <v>871</v>
      </c>
      <c r="E378" t="s">
        <v>777</v>
      </c>
    </row>
    <row r="379" spans="1:5" x14ac:dyDescent="0.35">
      <c r="A379" t="s">
        <v>17</v>
      </c>
      <c r="B379" t="s">
        <v>645</v>
      </c>
      <c r="C379" t="s">
        <v>872</v>
      </c>
      <c r="D379" t="s">
        <v>872</v>
      </c>
      <c r="E379" t="s">
        <v>777</v>
      </c>
    </row>
    <row r="380" spans="1:5" x14ac:dyDescent="0.35">
      <c r="A380" t="s">
        <v>17</v>
      </c>
      <c r="B380" t="s">
        <v>646</v>
      </c>
      <c r="C380" t="s">
        <v>873</v>
      </c>
      <c r="D380" t="s">
        <v>873</v>
      </c>
      <c r="E380" t="s">
        <v>783</v>
      </c>
    </row>
    <row r="381" spans="1:5" x14ac:dyDescent="0.35">
      <c r="A381" t="s">
        <v>17</v>
      </c>
      <c r="B381" t="s">
        <v>647</v>
      </c>
      <c r="C381" t="s">
        <v>874</v>
      </c>
      <c r="D381" t="s">
        <v>874</v>
      </c>
      <c r="E381" t="s">
        <v>777</v>
      </c>
    </row>
    <row r="382" spans="1:5" x14ac:dyDescent="0.35">
      <c r="A382" t="s">
        <v>17</v>
      </c>
      <c r="B382" t="s">
        <v>648</v>
      </c>
      <c r="C382" t="s">
        <v>875</v>
      </c>
      <c r="D382" t="s">
        <v>875</v>
      </c>
      <c r="E382" t="s">
        <v>777</v>
      </c>
    </row>
    <row r="383" spans="1:5" x14ac:dyDescent="0.35">
      <c r="A383" t="s">
        <v>17</v>
      </c>
      <c r="B383" t="s">
        <v>145</v>
      </c>
      <c r="C383" t="s">
        <v>144</v>
      </c>
      <c r="D383" t="s">
        <v>144</v>
      </c>
      <c r="E383" t="s">
        <v>778</v>
      </c>
    </row>
    <row r="384" spans="1:5" x14ac:dyDescent="0.35">
      <c r="A384" t="s">
        <v>17</v>
      </c>
      <c r="B384" t="s">
        <v>649</v>
      </c>
      <c r="C384" t="s">
        <v>876</v>
      </c>
      <c r="D384" t="s">
        <v>876</v>
      </c>
      <c r="E384" t="s">
        <v>783</v>
      </c>
    </row>
    <row r="385" spans="1:5" x14ac:dyDescent="0.35">
      <c r="A385" t="s">
        <v>17</v>
      </c>
      <c r="B385" t="s">
        <v>538</v>
      </c>
      <c r="C385" t="s">
        <v>877</v>
      </c>
      <c r="D385" t="s">
        <v>877</v>
      </c>
      <c r="E385" t="s">
        <v>781</v>
      </c>
    </row>
    <row r="386" spans="1:5" x14ac:dyDescent="0.35">
      <c r="A386" t="s">
        <v>17</v>
      </c>
      <c r="B386" t="s">
        <v>650</v>
      </c>
      <c r="C386" t="s">
        <v>878</v>
      </c>
      <c r="D386" t="s">
        <v>878</v>
      </c>
      <c r="E386" t="s">
        <v>781</v>
      </c>
    </row>
    <row r="387" spans="1:5" x14ac:dyDescent="0.35">
      <c r="A387" t="s">
        <v>17</v>
      </c>
      <c r="B387" t="s">
        <v>651</v>
      </c>
      <c r="C387" t="s">
        <v>879</v>
      </c>
      <c r="D387" t="s">
        <v>879</v>
      </c>
      <c r="E387" t="s">
        <v>777</v>
      </c>
    </row>
    <row r="388" spans="1:5" x14ac:dyDescent="0.35">
      <c r="A388" t="s">
        <v>17</v>
      </c>
      <c r="B388" t="s">
        <v>652</v>
      </c>
      <c r="C388" t="s">
        <v>880</v>
      </c>
      <c r="D388" t="s">
        <v>880</v>
      </c>
      <c r="E388" t="s">
        <v>780</v>
      </c>
    </row>
    <row r="389" spans="1:5" x14ac:dyDescent="0.35">
      <c r="A389" t="s">
        <v>17</v>
      </c>
      <c r="B389" t="s">
        <v>653</v>
      </c>
      <c r="C389" t="s">
        <v>881</v>
      </c>
      <c r="D389" t="s">
        <v>881</v>
      </c>
      <c r="E389" t="s">
        <v>784</v>
      </c>
    </row>
    <row r="390" spans="1:5" x14ac:dyDescent="0.35">
      <c r="A390" t="s">
        <v>17</v>
      </c>
      <c r="B390" t="s">
        <v>654</v>
      </c>
      <c r="C390" t="s">
        <v>882</v>
      </c>
      <c r="D390" t="s">
        <v>882</v>
      </c>
      <c r="E390" t="s">
        <v>785</v>
      </c>
    </row>
    <row r="391" spans="1:5" x14ac:dyDescent="0.35">
      <c r="A391" t="s">
        <v>17</v>
      </c>
      <c r="B391" t="s">
        <v>655</v>
      </c>
      <c r="C391" t="s">
        <v>883</v>
      </c>
      <c r="D391" t="s">
        <v>883</v>
      </c>
      <c r="E391" t="s">
        <v>785</v>
      </c>
    </row>
    <row r="392" spans="1:5" x14ac:dyDescent="0.35">
      <c r="A392" t="s">
        <v>17</v>
      </c>
      <c r="B392" t="s">
        <v>532</v>
      </c>
      <c r="C392" t="s">
        <v>252</v>
      </c>
      <c r="D392" t="s">
        <v>252</v>
      </c>
      <c r="E392" t="s">
        <v>784</v>
      </c>
    </row>
    <row r="393" spans="1:5" x14ac:dyDescent="0.35">
      <c r="A393" t="s">
        <v>17</v>
      </c>
      <c r="B393" t="s">
        <v>656</v>
      </c>
      <c r="C393" t="s">
        <v>884</v>
      </c>
      <c r="D393" t="s">
        <v>884</v>
      </c>
      <c r="E393" t="s">
        <v>784</v>
      </c>
    </row>
    <row r="394" spans="1:5" x14ac:dyDescent="0.35">
      <c r="A394" t="s">
        <v>17</v>
      </c>
      <c r="B394" t="s">
        <v>657</v>
      </c>
      <c r="C394" t="s">
        <v>885</v>
      </c>
      <c r="D394" t="s">
        <v>885</v>
      </c>
      <c r="E394" t="s">
        <v>778</v>
      </c>
    </row>
    <row r="395" spans="1:5" x14ac:dyDescent="0.35">
      <c r="A395" t="s">
        <v>17</v>
      </c>
      <c r="B395" t="s">
        <v>658</v>
      </c>
      <c r="C395" t="s">
        <v>886</v>
      </c>
      <c r="D395" t="s">
        <v>886</v>
      </c>
      <c r="E395" t="s">
        <v>781</v>
      </c>
    </row>
    <row r="396" spans="1:5" x14ac:dyDescent="0.35">
      <c r="A396" t="s">
        <v>17</v>
      </c>
      <c r="B396" t="s">
        <v>659</v>
      </c>
      <c r="C396" t="s">
        <v>887</v>
      </c>
      <c r="D396" t="s">
        <v>887</v>
      </c>
      <c r="E396" t="s">
        <v>779</v>
      </c>
    </row>
    <row r="397" spans="1:5" x14ac:dyDescent="0.35">
      <c r="A397" t="s">
        <v>17</v>
      </c>
      <c r="B397" t="s">
        <v>660</v>
      </c>
      <c r="C397" t="s">
        <v>888</v>
      </c>
      <c r="D397" t="s">
        <v>888</v>
      </c>
      <c r="E397" t="s">
        <v>780</v>
      </c>
    </row>
    <row r="398" spans="1:5" x14ac:dyDescent="0.35">
      <c r="A398" t="s">
        <v>17</v>
      </c>
      <c r="B398" t="s">
        <v>255</v>
      </c>
      <c r="C398" t="s">
        <v>254</v>
      </c>
      <c r="D398" t="s">
        <v>254</v>
      </c>
      <c r="E398" t="s">
        <v>781</v>
      </c>
    </row>
    <row r="399" spans="1:5" x14ac:dyDescent="0.35">
      <c r="A399" t="s">
        <v>17</v>
      </c>
      <c r="B399" t="s">
        <v>661</v>
      </c>
      <c r="C399" t="s">
        <v>889</v>
      </c>
      <c r="D399" t="s">
        <v>889</v>
      </c>
      <c r="E399" t="s">
        <v>785</v>
      </c>
    </row>
    <row r="400" spans="1:5" x14ac:dyDescent="0.35">
      <c r="A400" t="s">
        <v>17</v>
      </c>
      <c r="B400" t="s">
        <v>662</v>
      </c>
      <c r="C400" t="s">
        <v>890</v>
      </c>
      <c r="D400" t="s">
        <v>890</v>
      </c>
      <c r="E400" t="s">
        <v>780</v>
      </c>
    </row>
    <row r="401" spans="1:5" x14ac:dyDescent="0.35">
      <c r="A401" t="s">
        <v>17</v>
      </c>
      <c r="B401" t="s">
        <v>663</v>
      </c>
      <c r="C401" t="s">
        <v>891</v>
      </c>
      <c r="D401" t="s">
        <v>891</v>
      </c>
      <c r="E401" t="s">
        <v>786</v>
      </c>
    </row>
    <row r="402" spans="1:5" x14ac:dyDescent="0.35">
      <c r="A402" t="s">
        <v>17</v>
      </c>
      <c r="B402" t="s">
        <v>664</v>
      </c>
      <c r="C402" t="s">
        <v>892</v>
      </c>
      <c r="D402" t="s">
        <v>892</v>
      </c>
      <c r="E402" t="s">
        <v>784</v>
      </c>
    </row>
    <row r="403" spans="1:5" x14ac:dyDescent="0.35">
      <c r="A403" t="s">
        <v>17</v>
      </c>
      <c r="B403" t="s">
        <v>665</v>
      </c>
      <c r="C403" t="s">
        <v>893</v>
      </c>
      <c r="D403" t="s">
        <v>893</v>
      </c>
      <c r="E403" t="s">
        <v>781</v>
      </c>
    </row>
    <row r="404" spans="1:5" x14ac:dyDescent="0.35">
      <c r="A404" t="s">
        <v>17</v>
      </c>
      <c r="B404" t="s">
        <v>666</v>
      </c>
      <c r="C404" t="s">
        <v>894</v>
      </c>
      <c r="D404" t="s">
        <v>894</v>
      </c>
      <c r="E404" t="s">
        <v>786</v>
      </c>
    </row>
    <row r="405" spans="1:5" x14ac:dyDescent="0.35">
      <c r="A405" t="s">
        <v>17</v>
      </c>
      <c r="B405" t="s">
        <v>667</v>
      </c>
      <c r="C405" t="s">
        <v>895</v>
      </c>
      <c r="D405" t="s">
        <v>895</v>
      </c>
      <c r="E405" t="s">
        <v>783</v>
      </c>
    </row>
    <row r="406" spans="1:5" x14ac:dyDescent="0.35">
      <c r="A406" t="s">
        <v>17</v>
      </c>
      <c r="B406" t="s">
        <v>668</v>
      </c>
      <c r="C406" t="s">
        <v>173</v>
      </c>
      <c r="D406" t="s">
        <v>173</v>
      </c>
      <c r="E406" t="s">
        <v>777</v>
      </c>
    </row>
    <row r="407" spans="1:5" x14ac:dyDescent="0.35">
      <c r="A407" t="s">
        <v>17</v>
      </c>
      <c r="B407" t="s">
        <v>669</v>
      </c>
      <c r="C407" t="s">
        <v>896</v>
      </c>
      <c r="D407" t="s">
        <v>896</v>
      </c>
      <c r="E407" t="s">
        <v>778</v>
      </c>
    </row>
    <row r="408" spans="1:5" x14ac:dyDescent="0.35">
      <c r="A408" t="s">
        <v>17</v>
      </c>
      <c r="B408" t="s">
        <v>670</v>
      </c>
      <c r="C408" t="s">
        <v>897</v>
      </c>
      <c r="D408" t="s">
        <v>897</v>
      </c>
      <c r="E408" t="s">
        <v>777</v>
      </c>
    </row>
    <row r="409" spans="1:5" x14ac:dyDescent="0.35">
      <c r="A409" t="s">
        <v>17</v>
      </c>
      <c r="B409" t="s">
        <v>671</v>
      </c>
      <c r="C409" t="s">
        <v>898</v>
      </c>
      <c r="D409" t="s">
        <v>898</v>
      </c>
      <c r="E409" t="s">
        <v>779</v>
      </c>
    </row>
    <row r="410" spans="1:5" x14ac:dyDescent="0.35">
      <c r="A410" t="s">
        <v>17</v>
      </c>
      <c r="B410" t="s">
        <v>672</v>
      </c>
      <c r="C410" t="s">
        <v>899</v>
      </c>
      <c r="D410" t="s">
        <v>899</v>
      </c>
      <c r="E410" t="s">
        <v>786</v>
      </c>
    </row>
    <row r="411" spans="1:5" x14ac:dyDescent="0.35">
      <c r="A411" t="s">
        <v>17</v>
      </c>
      <c r="B411" t="s">
        <v>673</v>
      </c>
      <c r="C411" t="s">
        <v>127</v>
      </c>
      <c r="D411" t="s">
        <v>127</v>
      </c>
      <c r="E411" t="s">
        <v>777</v>
      </c>
    </row>
    <row r="412" spans="1:5" x14ac:dyDescent="0.35">
      <c r="A412" t="s">
        <v>17</v>
      </c>
      <c r="B412" t="s">
        <v>674</v>
      </c>
      <c r="C412" t="s">
        <v>900</v>
      </c>
      <c r="D412" t="s">
        <v>900</v>
      </c>
      <c r="E412" t="s">
        <v>778</v>
      </c>
    </row>
    <row r="413" spans="1:5" x14ac:dyDescent="0.35">
      <c r="A413" t="s">
        <v>17</v>
      </c>
      <c r="B413" t="s">
        <v>535</v>
      </c>
      <c r="C413" t="s">
        <v>901</v>
      </c>
      <c r="D413" t="s">
        <v>901</v>
      </c>
      <c r="E413" t="s">
        <v>784</v>
      </c>
    </row>
    <row r="414" spans="1:5" x14ac:dyDescent="0.35">
      <c r="A414" t="s">
        <v>17</v>
      </c>
      <c r="B414" t="s">
        <v>675</v>
      </c>
      <c r="C414" t="s">
        <v>162</v>
      </c>
      <c r="D414" t="s">
        <v>162</v>
      </c>
      <c r="E414" t="s">
        <v>777</v>
      </c>
    </row>
    <row r="415" spans="1:5" x14ac:dyDescent="0.35">
      <c r="A415" t="s">
        <v>17</v>
      </c>
      <c r="B415" t="s">
        <v>529</v>
      </c>
      <c r="C415" t="s">
        <v>140</v>
      </c>
      <c r="D415" t="s">
        <v>140</v>
      </c>
      <c r="E415" t="s">
        <v>777</v>
      </c>
    </row>
    <row r="416" spans="1:5" x14ac:dyDescent="0.35">
      <c r="A416" t="s">
        <v>17</v>
      </c>
      <c r="B416" t="s">
        <v>529</v>
      </c>
      <c r="C416" t="s">
        <v>140</v>
      </c>
      <c r="D416" t="s">
        <v>140</v>
      </c>
      <c r="E416" t="s">
        <v>778</v>
      </c>
    </row>
    <row r="417" spans="1:5" x14ac:dyDescent="0.35">
      <c r="A417" t="s">
        <v>17</v>
      </c>
      <c r="B417" t="s">
        <v>529</v>
      </c>
      <c r="C417" t="s">
        <v>140</v>
      </c>
      <c r="D417" t="s">
        <v>140</v>
      </c>
      <c r="E417" t="s">
        <v>779</v>
      </c>
    </row>
    <row r="418" spans="1:5" x14ac:dyDescent="0.35">
      <c r="A418" t="s">
        <v>17</v>
      </c>
      <c r="B418" t="s">
        <v>529</v>
      </c>
      <c r="C418" t="s">
        <v>140</v>
      </c>
      <c r="D418" t="s">
        <v>140</v>
      </c>
      <c r="E418" t="s">
        <v>780</v>
      </c>
    </row>
    <row r="419" spans="1:5" x14ac:dyDescent="0.35">
      <c r="A419" t="s">
        <v>17</v>
      </c>
      <c r="B419" t="s">
        <v>529</v>
      </c>
      <c r="C419" t="s">
        <v>140</v>
      </c>
      <c r="D419" t="s">
        <v>140</v>
      </c>
      <c r="E419" t="s">
        <v>781</v>
      </c>
    </row>
    <row r="420" spans="1:5" x14ac:dyDescent="0.35">
      <c r="A420" t="s">
        <v>17</v>
      </c>
      <c r="B420" t="s">
        <v>529</v>
      </c>
      <c r="C420" t="s">
        <v>140</v>
      </c>
      <c r="D420" t="s">
        <v>140</v>
      </c>
      <c r="E420" t="s">
        <v>782</v>
      </c>
    </row>
    <row r="421" spans="1:5" x14ac:dyDescent="0.35">
      <c r="A421" t="s">
        <v>17</v>
      </c>
      <c r="B421" t="s">
        <v>529</v>
      </c>
      <c r="C421" t="s">
        <v>140</v>
      </c>
      <c r="D421" t="s">
        <v>140</v>
      </c>
      <c r="E421" t="s">
        <v>783</v>
      </c>
    </row>
    <row r="422" spans="1:5" x14ac:dyDescent="0.35">
      <c r="A422" t="s">
        <v>17</v>
      </c>
      <c r="B422" t="s">
        <v>529</v>
      </c>
      <c r="C422" t="s">
        <v>140</v>
      </c>
      <c r="D422" t="s">
        <v>140</v>
      </c>
      <c r="E422" t="s">
        <v>784</v>
      </c>
    </row>
    <row r="423" spans="1:5" x14ac:dyDescent="0.35">
      <c r="A423" t="s">
        <v>17</v>
      </c>
      <c r="B423" t="s">
        <v>529</v>
      </c>
      <c r="C423" t="s">
        <v>140</v>
      </c>
      <c r="D423" t="s">
        <v>140</v>
      </c>
      <c r="E423" t="s">
        <v>785</v>
      </c>
    </row>
    <row r="424" spans="1:5" x14ac:dyDescent="0.35">
      <c r="A424" t="s">
        <v>17</v>
      </c>
      <c r="B424" t="s">
        <v>529</v>
      </c>
      <c r="C424" t="s">
        <v>140</v>
      </c>
      <c r="D424" t="s">
        <v>140</v>
      </c>
      <c r="E424" t="s">
        <v>786</v>
      </c>
    </row>
    <row r="426" spans="1:5" x14ac:dyDescent="0.35">
      <c r="A426" t="s">
        <v>902</v>
      </c>
      <c r="B426" t="s">
        <v>903</v>
      </c>
      <c r="C426" t="s">
        <v>904</v>
      </c>
      <c r="D426" t="s">
        <v>904</v>
      </c>
      <c r="E426" t="s">
        <v>259</v>
      </c>
    </row>
    <row r="427" spans="1:5" x14ac:dyDescent="0.35">
      <c r="A427" t="s">
        <v>902</v>
      </c>
      <c r="B427" t="s">
        <v>905</v>
      </c>
      <c r="C427" t="s">
        <v>906</v>
      </c>
      <c r="D427" t="s">
        <v>906</v>
      </c>
      <c r="E427" t="s">
        <v>556</v>
      </c>
    </row>
    <row r="428" spans="1:5" x14ac:dyDescent="0.35">
      <c r="A428" t="s">
        <v>902</v>
      </c>
      <c r="B428" t="s">
        <v>907</v>
      </c>
      <c r="C428" t="s">
        <v>908</v>
      </c>
      <c r="D428" t="s">
        <v>908</v>
      </c>
      <c r="E428" t="s">
        <v>194</v>
      </c>
    </row>
    <row r="429" spans="1:5" x14ac:dyDescent="0.35">
      <c r="A429" t="s">
        <v>902</v>
      </c>
      <c r="B429" t="s">
        <v>909</v>
      </c>
      <c r="C429" t="s">
        <v>910</v>
      </c>
      <c r="D429" t="s">
        <v>910</v>
      </c>
      <c r="E429" t="s">
        <v>557</v>
      </c>
    </row>
    <row r="430" spans="1:5" x14ac:dyDescent="0.35">
      <c r="A430" t="s">
        <v>902</v>
      </c>
      <c r="B430" t="s">
        <v>911</v>
      </c>
      <c r="C430" t="s">
        <v>912</v>
      </c>
      <c r="D430" t="s">
        <v>912</v>
      </c>
      <c r="E430" t="s">
        <v>558</v>
      </c>
    </row>
    <row r="431" spans="1:5" x14ac:dyDescent="0.35">
      <c r="A431" t="s">
        <v>902</v>
      </c>
      <c r="B431" t="s">
        <v>913</v>
      </c>
      <c r="C431" t="s">
        <v>914</v>
      </c>
      <c r="D431" t="s">
        <v>914</v>
      </c>
      <c r="E431" t="s">
        <v>559</v>
      </c>
    </row>
    <row r="432" spans="1:5" x14ac:dyDescent="0.35">
      <c r="A432" t="s">
        <v>902</v>
      </c>
      <c r="B432" t="s">
        <v>915</v>
      </c>
      <c r="C432" t="s">
        <v>916</v>
      </c>
      <c r="D432" t="s">
        <v>916</v>
      </c>
      <c r="E432" t="s">
        <v>194</v>
      </c>
    </row>
    <row r="433" spans="1:5" x14ac:dyDescent="0.35">
      <c r="A433" t="s">
        <v>902</v>
      </c>
      <c r="B433" t="s">
        <v>917</v>
      </c>
      <c r="C433" t="s">
        <v>918</v>
      </c>
      <c r="D433" t="s">
        <v>918</v>
      </c>
      <c r="E433" t="s">
        <v>558</v>
      </c>
    </row>
    <row r="434" spans="1:5" x14ac:dyDescent="0.35">
      <c r="A434" t="s">
        <v>902</v>
      </c>
      <c r="B434" t="s">
        <v>919</v>
      </c>
      <c r="C434" t="s">
        <v>920</v>
      </c>
      <c r="D434" t="s">
        <v>920</v>
      </c>
      <c r="E434" t="s">
        <v>556</v>
      </c>
    </row>
    <row r="435" spans="1:5" x14ac:dyDescent="0.35">
      <c r="A435" t="s">
        <v>902</v>
      </c>
      <c r="B435" t="s">
        <v>921</v>
      </c>
      <c r="C435" t="s">
        <v>922</v>
      </c>
      <c r="D435" t="s">
        <v>922</v>
      </c>
      <c r="E435" t="s">
        <v>559</v>
      </c>
    </row>
    <row r="436" spans="1:5" x14ac:dyDescent="0.35">
      <c r="A436" t="s">
        <v>902</v>
      </c>
      <c r="B436" t="s">
        <v>923</v>
      </c>
      <c r="C436" t="s">
        <v>924</v>
      </c>
      <c r="D436" t="s">
        <v>924</v>
      </c>
      <c r="E436" t="s">
        <v>194</v>
      </c>
    </row>
    <row r="437" spans="1:5" x14ac:dyDescent="0.35">
      <c r="A437" t="s">
        <v>902</v>
      </c>
      <c r="B437" t="s">
        <v>925</v>
      </c>
      <c r="C437" t="s">
        <v>926</v>
      </c>
      <c r="D437" t="s">
        <v>926</v>
      </c>
      <c r="E437" t="s">
        <v>556</v>
      </c>
    </row>
    <row r="438" spans="1:5" x14ac:dyDescent="0.35">
      <c r="A438" t="s">
        <v>902</v>
      </c>
      <c r="B438" t="s">
        <v>927</v>
      </c>
      <c r="C438" t="s">
        <v>928</v>
      </c>
      <c r="D438" t="s">
        <v>928</v>
      </c>
      <c r="E438" t="s">
        <v>559</v>
      </c>
    </row>
    <row r="439" spans="1:5" x14ac:dyDescent="0.35">
      <c r="A439" t="s">
        <v>902</v>
      </c>
      <c r="B439" t="s">
        <v>929</v>
      </c>
      <c r="C439" t="s">
        <v>930</v>
      </c>
      <c r="D439" t="s">
        <v>930</v>
      </c>
      <c r="E439" t="s">
        <v>559</v>
      </c>
    </row>
    <row r="440" spans="1:5" x14ac:dyDescent="0.35">
      <c r="A440" t="s">
        <v>902</v>
      </c>
      <c r="B440" t="s">
        <v>931</v>
      </c>
      <c r="C440" t="s">
        <v>932</v>
      </c>
      <c r="D440" t="s">
        <v>932</v>
      </c>
      <c r="E440" t="s">
        <v>194</v>
      </c>
    </row>
    <row r="441" spans="1:5" x14ac:dyDescent="0.35">
      <c r="A441" t="s">
        <v>902</v>
      </c>
      <c r="B441" t="s">
        <v>933</v>
      </c>
      <c r="C441" t="s">
        <v>934</v>
      </c>
      <c r="D441" t="s">
        <v>934</v>
      </c>
      <c r="E441" t="s">
        <v>560</v>
      </c>
    </row>
    <row r="442" spans="1:5" x14ac:dyDescent="0.35">
      <c r="A442" t="s">
        <v>902</v>
      </c>
      <c r="B442" t="s">
        <v>935</v>
      </c>
      <c r="C442" t="s">
        <v>936</v>
      </c>
      <c r="D442" t="s">
        <v>936</v>
      </c>
      <c r="E442" t="s">
        <v>561</v>
      </c>
    </row>
    <row r="443" spans="1:5" x14ac:dyDescent="0.35">
      <c r="A443" t="s">
        <v>902</v>
      </c>
      <c r="B443" t="s">
        <v>937</v>
      </c>
      <c r="C443" t="s">
        <v>938</v>
      </c>
      <c r="D443" t="s">
        <v>938</v>
      </c>
      <c r="E443" t="s">
        <v>562</v>
      </c>
    </row>
    <row r="444" spans="1:5" x14ac:dyDescent="0.35">
      <c r="A444" t="s">
        <v>902</v>
      </c>
      <c r="B444" t="s">
        <v>939</v>
      </c>
      <c r="C444" t="s">
        <v>940</v>
      </c>
      <c r="D444" t="s">
        <v>940</v>
      </c>
      <c r="E444" t="s">
        <v>563</v>
      </c>
    </row>
    <row r="445" spans="1:5" x14ac:dyDescent="0.35">
      <c r="A445" t="s">
        <v>902</v>
      </c>
      <c r="B445" t="s">
        <v>941</v>
      </c>
      <c r="C445" t="s">
        <v>942</v>
      </c>
      <c r="D445" t="s">
        <v>942</v>
      </c>
      <c r="E445" t="s">
        <v>564</v>
      </c>
    </row>
    <row r="446" spans="1:5" x14ac:dyDescent="0.35">
      <c r="A446" t="s">
        <v>902</v>
      </c>
      <c r="B446" t="s">
        <v>943</v>
      </c>
      <c r="C446" t="s">
        <v>944</v>
      </c>
      <c r="D446" t="s">
        <v>944</v>
      </c>
      <c r="E446" t="s">
        <v>565</v>
      </c>
    </row>
    <row r="447" spans="1:5" x14ac:dyDescent="0.35">
      <c r="A447" t="s">
        <v>902</v>
      </c>
      <c r="B447" t="s">
        <v>945</v>
      </c>
      <c r="C447" t="s">
        <v>946</v>
      </c>
      <c r="D447" t="s">
        <v>946</v>
      </c>
      <c r="E447" t="s">
        <v>566</v>
      </c>
    </row>
    <row r="448" spans="1:5" x14ac:dyDescent="0.35">
      <c r="A448" t="s">
        <v>902</v>
      </c>
      <c r="B448" t="s">
        <v>947</v>
      </c>
      <c r="C448" t="s">
        <v>948</v>
      </c>
      <c r="D448" t="s">
        <v>948</v>
      </c>
      <c r="E448" t="s">
        <v>567</v>
      </c>
    </row>
    <row r="449" spans="1:5" x14ac:dyDescent="0.35">
      <c r="A449" t="s">
        <v>902</v>
      </c>
      <c r="B449" t="s">
        <v>949</v>
      </c>
      <c r="C449" t="s">
        <v>950</v>
      </c>
      <c r="D449" t="s">
        <v>950</v>
      </c>
      <c r="E449" t="s">
        <v>568</v>
      </c>
    </row>
    <row r="450" spans="1:5" x14ac:dyDescent="0.35">
      <c r="A450" t="s">
        <v>902</v>
      </c>
      <c r="B450" t="s">
        <v>951</v>
      </c>
      <c r="C450" t="s">
        <v>952</v>
      </c>
      <c r="D450" t="s">
        <v>952</v>
      </c>
      <c r="E450" t="s">
        <v>549</v>
      </c>
    </row>
    <row r="451" spans="1:5" x14ac:dyDescent="0.35">
      <c r="A451" t="s">
        <v>902</v>
      </c>
      <c r="B451" t="s">
        <v>953</v>
      </c>
      <c r="C451" t="s">
        <v>954</v>
      </c>
      <c r="D451" t="s">
        <v>954</v>
      </c>
      <c r="E451" t="s">
        <v>569</v>
      </c>
    </row>
    <row r="452" spans="1:5" x14ac:dyDescent="0.35">
      <c r="A452" t="s">
        <v>902</v>
      </c>
      <c r="B452" t="s">
        <v>955</v>
      </c>
      <c r="C452" t="s">
        <v>956</v>
      </c>
      <c r="D452" t="s">
        <v>956</v>
      </c>
      <c r="E452" t="s">
        <v>570</v>
      </c>
    </row>
    <row r="453" spans="1:5" x14ac:dyDescent="0.35">
      <c r="A453" t="s">
        <v>902</v>
      </c>
      <c r="B453" t="s">
        <v>957</v>
      </c>
      <c r="C453" t="s">
        <v>958</v>
      </c>
      <c r="D453" t="s">
        <v>958</v>
      </c>
      <c r="E453" t="s">
        <v>558</v>
      </c>
    </row>
    <row r="454" spans="1:5" x14ac:dyDescent="0.35">
      <c r="A454" t="s">
        <v>902</v>
      </c>
      <c r="B454" t="s">
        <v>959</v>
      </c>
      <c r="C454" t="s">
        <v>960</v>
      </c>
      <c r="D454" t="s">
        <v>960</v>
      </c>
      <c r="E454" t="s">
        <v>571</v>
      </c>
    </row>
    <row r="455" spans="1:5" x14ac:dyDescent="0.35">
      <c r="A455" t="s">
        <v>902</v>
      </c>
      <c r="B455" t="s">
        <v>961</v>
      </c>
      <c r="C455" t="s">
        <v>962</v>
      </c>
      <c r="D455" t="s">
        <v>962</v>
      </c>
      <c r="E455" t="s">
        <v>572</v>
      </c>
    </row>
    <row r="456" spans="1:5" x14ac:dyDescent="0.35">
      <c r="A456" t="s">
        <v>902</v>
      </c>
      <c r="B456" t="s">
        <v>963</v>
      </c>
      <c r="C456" t="s">
        <v>964</v>
      </c>
      <c r="D456" t="s">
        <v>964</v>
      </c>
      <c r="E456" t="s">
        <v>573</v>
      </c>
    </row>
    <row r="457" spans="1:5" x14ac:dyDescent="0.35">
      <c r="A457" t="s">
        <v>902</v>
      </c>
      <c r="B457" t="s">
        <v>965</v>
      </c>
      <c r="C457" t="s">
        <v>966</v>
      </c>
      <c r="D457" t="s">
        <v>966</v>
      </c>
      <c r="E457" t="s">
        <v>574</v>
      </c>
    </row>
    <row r="458" spans="1:5" x14ac:dyDescent="0.35">
      <c r="A458" t="s">
        <v>902</v>
      </c>
      <c r="B458" t="s">
        <v>967</v>
      </c>
      <c r="C458" t="s">
        <v>966</v>
      </c>
      <c r="D458" t="s">
        <v>966</v>
      </c>
      <c r="E458" t="s">
        <v>203</v>
      </c>
    </row>
    <row r="459" spans="1:5" x14ac:dyDescent="0.35">
      <c r="A459" t="s">
        <v>902</v>
      </c>
      <c r="B459" t="s">
        <v>968</v>
      </c>
      <c r="C459" t="s">
        <v>969</v>
      </c>
      <c r="D459" t="s">
        <v>969</v>
      </c>
      <c r="E459" t="s">
        <v>541</v>
      </c>
    </row>
    <row r="460" spans="1:5" x14ac:dyDescent="0.35">
      <c r="A460" t="s">
        <v>902</v>
      </c>
      <c r="B460" t="s">
        <v>970</v>
      </c>
      <c r="C460" t="s">
        <v>971</v>
      </c>
      <c r="D460" t="s">
        <v>971</v>
      </c>
      <c r="E460" t="s">
        <v>233</v>
      </c>
    </row>
    <row r="461" spans="1:5" x14ac:dyDescent="0.35">
      <c r="A461" t="s">
        <v>902</v>
      </c>
      <c r="B461" t="s">
        <v>972</v>
      </c>
      <c r="C461" t="s">
        <v>973</v>
      </c>
      <c r="D461" t="s">
        <v>973</v>
      </c>
      <c r="E461" t="s">
        <v>575</v>
      </c>
    </row>
    <row r="462" spans="1:5" x14ac:dyDescent="0.35">
      <c r="A462" t="s">
        <v>902</v>
      </c>
      <c r="B462" t="s">
        <v>974</v>
      </c>
      <c r="C462" t="s">
        <v>975</v>
      </c>
      <c r="D462" t="s">
        <v>975</v>
      </c>
      <c r="E462" t="s">
        <v>576</v>
      </c>
    </row>
    <row r="463" spans="1:5" x14ac:dyDescent="0.35">
      <c r="A463" t="s">
        <v>902</v>
      </c>
      <c r="B463" t="s">
        <v>976</v>
      </c>
      <c r="C463" t="s">
        <v>977</v>
      </c>
      <c r="D463" t="s">
        <v>977</v>
      </c>
      <c r="E463" t="s">
        <v>577</v>
      </c>
    </row>
    <row r="464" spans="1:5" x14ac:dyDescent="0.35">
      <c r="A464" t="s">
        <v>902</v>
      </c>
      <c r="B464" t="s">
        <v>978</v>
      </c>
      <c r="C464" t="s">
        <v>979</v>
      </c>
      <c r="D464" t="s">
        <v>979</v>
      </c>
      <c r="E464" t="s">
        <v>556</v>
      </c>
    </row>
    <row r="465" spans="1:5" x14ac:dyDescent="0.35">
      <c r="A465" t="s">
        <v>902</v>
      </c>
      <c r="B465" t="s">
        <v>980</v>
      </c>
      <c r="C465" t="s">
        <v>981</v>
      </c>
      <c r="D465" t="s">
        <v>981</v>
      </c>
      <c r="E465" t="s">
        <v>578</v>
      </c>
    </row>
    <row r="466" spans="1:5" x14ac:dyDescent="0.35">
      <c r="A466" t="s">
        <v>902</v>
      </c>
      <c r="B466" t="s">
        <v>982</v>
      </c>
      <c r="C466" t="s">
        <v>983</v>
      </c>
      <c r="D466" t="s">
        <v>983</v>
      </c>
      <c r="E466" t="s">
        <v>579</v>
      </c>
    </row>
    <row r="467" spans="1:5" x14ac:dyDescent="0.35">
      <c r="A467" t="s">
        <v>902</v>
      </c>
      <c r="B467" t="s">
        <v>984</v>
      </c>
      <c r="C467" t="s">
        <v>985</v>
      </c>
      <c r="D467" t="s">
        <v>985</v>
      </c>
      <c r="E467" t="s">
        <v>580</v>
      </c>
    </row>
    <row r="468" spans="1:5" x14ac:dyDescent="0.35">
      <c r="A468" t="s">
        <v>902</v>
      </c>
      <c r="B468" t="s">
        <v>986</v>
      </c>
      <c r="C468" t="s">
        <v>987</v>
      </c>
      <c r="D468" t="s">
        <v>987</v>
      </c>
      <c r="E468" t="s">
        <v>581</v>
      </c>
    </row>
    <row r="469" spans="1:5" x14ac:dyDescent="0.35">
      <c r="A469" t="s">
        <v>902</v>
      </c>
      <c r="B469" t="s">
        <v>988</v>
      </c>
      <c r="C469" t="s">
        <v>989</v>
      </c>
      <c r="D469" t="s">
        <v>989</v>
      </c>
      <c r="E469" t="s">
        <v>582</v>
      </c>
    </row>
    <row r="470" spans="1:5" x14ac:dyDescent="0.35">
      <c r="A470" t="s">
        <v>902</v>
      </c>
      <c r="B470" t="s">
        <v>990</v>
      </c>
      <c r="C470" t="s">
        <v>991</v>
      </c>
      <c r="D470" t="s">
        <v>991</v>
      </c>
      <c r="E470" t="s">
        <v>583</v>
      </c>
    </row>
    <row r="471" spans="1:5" x14ac:dyDescent="0.35">
      <c r="A471" t="s">
        <v>902</v>
      </c>
      <c r="B471" t="s">
        <v>992</v>
      </c>
      <c r="C471" t="s">
        <v>993</v>
      </c>
      <c r="D471" t="s">
        <v>993</v>
      </c>
      <c r="E471" t="s">
        <v>584</v>
      </c>
    </row>
    <row r="472" spans="1:5" x14ac:dyDescent="0.35">
      <c r="A472" t="s">
        <v>902</v>
      </c>
      <c r="B472" t="s">
        <v>994</v>
      </c>
      <c r="C472" t="s">
        <v>995</v>
      </c>
      <c r="D472" t="s">
        <v>995</v>
      </c>
      <c r="E472" t="s">
        <v>585</v>
      </c>
    </row>
    <row r="473" spans="1:5" x14ac:dyDescent="0.35">
      <c r="A473" t="s">
        <v>902</v>
      </c>
      <c r="B473" t="s">
        <v>996</v>
      </c>
      <c r="C473" t="s">
        <v>995</v>
      </c>
      <c r="D473" t="s">
        <v>995</v>
      </c>
      <c r="E473" t="s">
        <v>586</v>
      </c>
    </row>
    <row r="474" spans="1:5" x14ac:dyDescent="0.35">
      <c r="A474" t="s">
        <v>902</v>
      </c>
      <c r="B474" t="s">
        <v>997</v>
      </c>
      <c r="C474" t="s">
        <v>998</v>
      </c>
      <c r="D474" t="s">
        <v>998</v>
      </c>
      <c r="E474" t="s">
        <v>207</v>
      </c>
    </row>
    <row r="475" spans="1:5" x14ac:dyDescent="0.35">
      <c r="A475" t="s">
        <v>902</v>
      </c>
      <c r="B475" t="s">
        <v>999</v>
      </c>
      <c r="C475" t="s">
        <v>1000</v>
      </c>
      <c r="D475" t="s">
        <v>1000</v>
      </c>
      <c r="E475" t="s">
        <v>587</v>
      </c>
    </row>
    <row r="476" spans="1:5" x14ac:dyDescent="0.35">
      <c r="A476" t="s">
        <v>902</v>
      </c>
      <c r="B476" t="s">
        <v>1001</v>
      </c>
      <c r="C476" t="s">
        <v>1002</v>
      </c>
      <c r="D476" t="s">
        <v>1002</v>
      </c>
      <c r="E476" t="s">
        <v>224</v>
      </c>
    </row>
    <row r="477" spans="1:5" x14ac:dyDescent="0.35">
      <c r="A477" t="s">
        <v>902</v>
      </c>
      <c r="B477" t="s">
        <v>1003</v>
      </c>
      <c r="C477" t="s">
        <v>1004</v>
      </c>
      <c r="D477" t="s">
        <v>1004</v>
      </c>
      <c r="E477" t="s">
        <v>588</v>
      </c>
    </row>
    <row r="478" spans="1:5" x14ac:dyDescent="0.35">
      <c r="A478" t="s">
        <v>902</v>
      </c>
      <c r="B478" t="s">
        <v>1005</v>
      </c>
      <c r="C478" t="s">
        <v>1006</v>
      </c>
      <c r="D478" t="s">
        <v>1006</v>
      </c>
      <c r="E478" t="s">
        <v>589</v>
      </c>
    </row>
    <row r="479" spans="1:5" x14ac:dyDescent="0.35">
      <c r="A479" t="s">
        <v>902</v>
      </c>
      <c r="B479" t="s">
        <v>1007</v>
      </c>
      <c r="C479" t="s">
        <v>1008</v>
      </c>
      <c r="D479" t="s">
        <v>1008</v>
      </c>
      <c r="E479" t="s">
        <v>590</v>
      </c>
    </row>
    <row r="480" spans="1:5" x14ac:dyDescent="0.35">
      <c r="A480" t="s">
        <v>902</v>
      </c>
      <c r="B480" t="s">
        <v>1009</v>
      </c>
      <c r="C480" t="s">
        <v>1010</v>
      </c>
      <c r="D480" t="s">
        <v>1010</v>
      </c>
      <c r="E480" t="s">
        <v>591</v>
      </c>
    </row>
    <row r="481" spans="1:5" x14ac:dyDescent="0.35">
      <c r="A481" t="s">
        <v>902</v>
      </c>
      <c r="B481" t="s">
        <v>1011</v>
      </c>
      <c r="C481" t="s">
        <v>1012</v>
      </c>
      <c r="D481" t="s">
        <v>1012</v>
      </c>
      <c r="E481" t="s">
        <v>592</v>
      </c>
    </row>
    <row r="482" spans="1:5" x14ac:dyDescent="0.35">
      <c r="A482" t="s">
        <v>902</v>
      </c>
      <c r="B482" t="s">
        <v>1013</v>
      </c>
      <c r="C482" t="s">
        <v>1014</v>
      </c>
      <c r="D482" t="s">
        <v>1014</v>
      </c>
      <c r="E482" t="s">
        <v>593</v>
      </c>
    </row>
    <row r="483" spans="1:5" x14ac:dyDescent="0.35">
      <c r="A483" t="s">
        <v>902</v>
      </c>
      <c r="B483" t="s">
        <v>1015</v>
      </c>
      <c r="C483" t="s">
        <v>1016</v>
      </c>
      <c r="D483" t="s">
        <v>1016</v>
      </c>
      <c r="E483" t="s">
        <v>213</v>
      </c>
    </row>
    <row r="484" spans="1:5" x14ac:dyDescent="0.35">
      <c r="A484" t="s">
        <v>902</v>
      </c>
      <c r="B484" t="s">
        <v>1017</v>
      </c>
      <c r="C484" t="s">
        <v>1018</v>
      </c>
      <c r="D484" t="s">
        <v>1018</v>
      </c>
      <c r="E484" t="s">
        <v>594</v>
      </c>
    </row>
    <row r="485" spans="1:5" x14ac:dyDescent="0.35">
      <c r="A485" t="s">
        <v>902</v>
      </c>
      <c r="B485" t="s">
        <v>1019</v>
      </c>
      <c r="C485" t="s">
        <v>1020</v>
      </c>
      <c r="D485" t="s">
        <v>1020</v>
      </c>
      <c r="E485" t="s">
        <v>228</v>
      </c>
    </row>
    <row r="486" spans="1:5" x14ac:dyDescent="0.35">
      <c r="A486" t="s">
        <v>902</v>
      </c>
      <c r="B486" t="s">
        <v>1021</v>
      </c>
      <c r="C486" t="s">
        <v>1022</v>
      </c>
      <c r="D486" t="s">
        <v>1022</v>
      </c>
      <c r="E486" t="s">
        <v>595</v>
      </c>
    </row>
    <row r="487" spans="1:5" x14ac:dyDescent="0.35">
      <c r="A487" t="s">
        <v>902</v>
      </c>
      <c r="B487" t="s">
        <v>1023</v>
      </c>
      <c r="C487" t="s">
        <v>1024</v>
      </c>
      <c r="D487" t="s">
        <v>1024</v>
      </c>
      <c r="E487" t="s">
        <v>596</v>
      </c>
    </row>
    <row r="488" spans="1:5" x14ac:dyDescent="0.35">
      <c r="A488" t="s">
        <v>902</v>
      </c>
      <c r="B488" t="s">
        <v>1025</v>
      </c>
      <c r="C488" t="s">
        <v>1026</v>
      </c>
      <c r="D488" t="s">
        <v>1026</v>
      </c>
      <c r="E488" t="s">
        <v>597</v>
      </c>
    </row>
    <row r="489" spans="1:5" x14ac:dyDescent="0.35">
      <c r="A489" t="s">
        <v>902</v>
      </c>
      <c r="B489" t="s">
        <v>1027</v>
      </c>
      <c r="C489" t="s">
        <v>1028</v>
      </c>
      <c r="D489" t="s">
        <v>1028</v>
      </c>
      <c r="E489" t="s">
        <v>554</v>
      </c>
    </row>
    <row r="490" spans="1:5" x14ac:dyDescent="0.35">
      <c r="A490" t="s">
        <v>902</v>
      </c>
      <c r="B490" t="s">
        <v>1029</v>
      </c>
      <c r="C490" t="s">
        <v>1030</v>
      </c>
      <c r="D490" t="s">
        <v>1030</v>
      </c>
      <c r="E490" t="s">
        <v>598</v>
      </c>
    </row>
    <row r="491" spans="1:5" x14ac:dyDescent="0.35">
      <c r="A491" t="s">
        <v>902</v>
      </c>
      <c r="B491" t="s">
        <v>1031</v>
      </c>
      <c r="C491" t="s">
        <v>1032</v>
      </c>
      <c r="D491" t="s">
        <v>1032</v>
      </c>
      <c r="E491" t="s">
        <v>599</v>
      </c>
    </row>
    <row r="492" spans="1:5" x14ac:dyDescent="0.35">
      <c r="A492" t="s">
        <v>902</v>
      </c>
      <c r="B492" t="s">
        <v>1033</v>
      </c>
      <c r="C492" t="s">
        <v>1034</v>
      </c>
      <c r="D492" t="s">
        <v>1034</v>
      </c>
      <c r="E492" t="s">
        <v>600</v>
      </c>
    </row>
    <row r="493" spans="1:5" x14ac:dyDescent="0.35">
      <c r="A493" t="s">
        <v>902</v>
      </c>
      <c r="B493" t="s">
        <v>1035</v>
      </c>
      <c r="C493" t="s">
        <v>1036</v>
      </c>
      <c r="D493" t="s">
        <v>1036</v>
      </c>
      <c r="E493" t="s">
        <v>601</v>
      </c>
    </row>
    <row r="494" spans="1:5" x14ac:dyDescent="0.35">
      <c r="A494" t="s">
        <v>902</v>
      </c>
      <c r="B494" t="s">
        <v>1037</v>
      </c>
      <c r="C494" t="s">
        <v>1038</v>
      </c>
      <c r="D494" t="s">
        <v>1038</v>
      </c>
      <c r="E494" t="s">
        <v>602</v>
      </c>
    </row>
    <row r="495" spans="1:5" x14ac:dyDescent="0.35">
      <c r="A495" t="s">
        <v>902</v>
      </c>
      <c r="B495" t="s">
        <v>1039</v>
      </c>
      <c r="C495" t="s">
        <v>1040</v>
      </c>
      <c r="D495" t="s">
        <v>1040</v>
      </c>
      <c r="E495" t="s">
        <v>603</v>
      </c>
    </row>
    <row r="496" spans="1:5" x14ac:dyDescent="0.35">
      <c r="A496" t="s">
        <v>902</v>
      </c>
      <c r="B496" t="s">
        <v>1041</v>
      </c>
      <c r="C496" t="s">
        <v>1042</v>
      </c>
      <c r="D496" t="s">
        <v>1042</v>
      </c>
      <c r="E496" t="s">
        <v>604</v>
      </c>
    </row>
    <row r="497" spans="1:5" x14ac:dyDescent="0.35">
      <c r="A497" t="s">
        <v>902</v>
      </c>
      <c r="B497" t="s">
        <v>1043</v>
      </c>
      <c r="C497" t="s">
        <v>1044</v>
      </c>
      <c r="D497" t="s">
        <v>1044</v>
      </c>
      <c r="E497" t="s">
        <v>605</v>
      </c>
    </row>
    <row r="498" spans="1:5" x14ac:dyDescent="0.35">
      <c r="A498" t="s">
        <v>902</v>
      </c>
      <c r="B498" t="s">
        <v>1045</v>
      </c>
      <c r="C498" t="s">
        <v>1046</v>
      </c>
      <c r="D498" t="s">
        <v>1046</v>
      </c>
      <c r="E498" t="s">
        <v>170</v>
      </c>
    </row>
    <row r="499" spans="1:5" x14ac:dyDescent="0.35">
      <c r="A499" t="s">
        <v>902</v>
      </c>
      <c r="B499" t="s">
        <v>1047</v>
      </c>
      <c r="C499" t="s">
        <v>1046</v>
      </c>
      <c r="D499" t="s">
        <v>1046</v>
      </c>
      <c r="E499" t="s">
        <v>259</v>
      </c>
    </row>
    <row r="500" spans="1:5" x14ac:dyDescent="0.35">
      <c r="A500" t="s">
        <v>902</v>
      </c>
      <c r="B500" t="s">
        <v>1048</v>
      </c>
      <c r="C500" t="s">
        <v>1049</v>
      </c>
      <c r="D500" t="s">
        <v>1049</v>
      </c>
      <c r="E500" t="s">
        <v>606</v>
      </c>
    </row>
    <row r="501" spans="1:5" x14ac:dyDescent="0.35">
      <c r="A501" t="s">
        <v>902</v>
      </c>
      <c r="B501" t="s">
        <v>1050</v>
      </c>
      <c r="C501" t="s">
        <v>1051</v>
      </c>
      <c r="D501" t="s">
        <v>1051</v>
      </c>
      <c r="E501" t="s">
        <v>194</v>
      </c>
    </row>
    <row r="502" spans="1:5" x14ac:dyDescent="0.35">
      <c r="A502" t="s">
        <v>902</v>
      </c>
      <c r="B502" t="s">
        <v>1052</v>
      </c>
      <c r="C502" t="s">
        <v>1053</v>
      </c>
      <c r="D502" t="s">
        <v>1053</v>
      </c>
      <c r="E502" t="s">
        <v>607</v>
      </c>
    </row>
    <row r="503" spans="1:5" x14ac:dyDescent="0.35">
      <c r="A503" t="s">
        <v>902</v>
      </c>
      <c r="B503" t="s">
        <v>1054</v>
      </c>
      <c r="C503" t="s">
        <v>1055</v>
      </c>
      <c r="D503" t="s">
        <v>1055</v>
      </c>
      <c r="E503" t="s">
        <v>608</v>
      </c>
    </row>
    <row r="504" spans="1:5" x14ac:dyDescent="0.35">
      <c r="A504" t="s">
        <v>902</v>
      </c>
      <c r="B504" t="s">
        <v>1056</v>
      </c>
      <c r="C504" t="s">
        <v>1057</v>
      </c>
      <c r="D504" t="s">
        <v>1057</v>
      </c>
      <c r="E504" t="s">
        <v>609</v>
      </c>
    </row>
    <row r="505" spans="1:5" x14ac:dyDescent="0.35">
      <c r="A505" t="s">
        <v>902</v>
      </c>
      <c r="B505" t="s">
        <v>1058</v>
      </c>
      <c r="C505" t="s">
        <v>1059</v>
      </c>
      <c r="D505" t="s">
        <v>1059</v>
      </c>
      <c r="E505" t="s">
        <v>610</v>
      </c>
    </row>
    <row r="506" spans="1:5" x14ac:dyDescent="0.35">
      <c r="A506" t="s">
        <v>902</v>
      </c>
      <c r="B506" t="s">
        <v>1060</v>
      </c>
      <c r="C506" t="s">
        <v>1061</v>
      </c>
      <c r="D506" t="s">
        <v>1061</v>
      </c>
      <c r="E506" t="s">
        <v>611</v>
      </c>
    </row>
    <row r="507" spans="1:5" x14ac:dyDescent="0.35">
      <c r="A507" t="s">
        <v>902</v>
      </c>
      <c r="B507" t="s">
        <v>1062</v>
      </c>
      <c r="C507" t="s">
        <v>1063</v>
      </c>
      <c r="D507" t="s">
        <v>1063</v>
      </c>
      <c r="E507" t="s">
        <v>612</v>
      </c>
    </row>
    <row r="508" spans="1:5" x14ac:dyDescent="0.35">
      <c r="A508" t="s">
        <v>902</v>
      </c>
      <c r="B508" t="s">
        <v>1064</v>
      </c>
      <c r="C508" t="s">
        <v>1065</v>
      </c>
      <c r="D508" t="s">
        <v>1065</v>
      </c>
      <c r="E508" t="s">
        <v>613</v>
      </c>
    </row>
    <row r="509" spans="1:5" x14ac:dyDescent="0.35">
      <c r="A509" t="s">
        <v>902</v>
      </c>
      <c r="B509" t="s">
        <v>1066</v>
      </c>
      <c r="C509" t="s">
        <v>1067</v>
      </c>
      <c r="D509" t="s">
        <v>1067</v>
      </c>
      <c r="E509" t="s">
        <v>614</v>
      </c>
    </row>
    <row r="510" spans="1:5" x14ac:dyDescent="0.35">
      <c r="A510" t="s">
        <v>902</v>
      </c>
      <c r="B510" t="s">
        <v>1068</v>
      </c>
      <c r="C510" t="s">
        <v>1069</v>
      </c>
      <c r="D510" t="s">
        <v>1069</v>
      </c>
      <c r="E510" t="s">
        <v>615</v>
      </c>
    </row>
    <row r="511" spans="1:5" x14ac:dyDescent="0.35">
      <c r="A511" t="s">
        <v>902</v>
      </c>
      <c r="B511" t="s">
        <v>1070</v>
      </c>
      <c r="C511" t="s">
        <v>1071</v>
      </c>
      <c r="D511" t="s">
        <v>1071</v>
      </c>
      <c r="E511" t="s">
        <v>616</v>
      </c>
    </row>
    <row r="512" spans="1:5" x14ac:dyDescent="0.35">
      <c r="A512" t="s">
        <v>902</v>
      </c>
      <c r="B512" t="s">
        <v>1072</v>
      </c>
      <c r="C512" t="s">
        <v>1073</v>
      </c>
      <c r="D512" t="s">
        <v>1073</v>
      </c>
      <c r="E512" t="s">
        <v>617</v>
      </c>
    </row>
    <row r="513" spans="1:5" x14ac:dyDescent="0.35">
      <c r="A513" t="s">
        <v>902</v>
      </c>
      <c r="B513" t="s">
        <v>1074</v>
      </c>
      <c r="C513" t="s">
        <v>1075</v>
      </c>
      <c r="D513" t="s">
        <v>1075</v>
      </c>
      <c r="E513" t="s">
        <v>187</v>
      </c>
    </row>
    <row r="514" spans="1:5" x14ac:dyDescent="0.35">
      <c r="A514" t="s">
        <v>902</v>
      </c>
      <c r="B514" t="s">
        <v>1076</v>
      </c>
      <c r="C514" t="s">
        <v>1077</v>
      </c>
      <c r="D514" t="s">
        <v>1077</v>
      </c>
      <c r="E514" t="s">
        <v>109</v>
      </c>
    </row>
    <row r="515" spans="1:5" x14ac:dyDescent="0.35">
      <c r="A515" t="s">
        <v>902</v>
      </c>
      <c r="B515" t="s">
        <v>1078</v>
      </c>
      <c r="C515" t="s">
        <v>1079</v>
      </c>
      <c r="D515" t="s">
        <v>1079</v>
      </c>
      <c r="E515" t="s">
        <v>618</v>
      </c>
    </row>
    <row r="516" spans="1:5" x14ac:dyDescent="0.35">
      <c r="A516" t="s">
        <v>902</v>
      </c>
      <c r="B516" t="s">
        <v>1080</v>
      </c>
      <c r="C516" t="s">
        <v>1081</v>
      </c>
      <c r="D516" t="s">
        <v>1081</v>
      </c>
      <c r="E516" t="s">
        <v>619</v>
      </c>
    </row>
    <row r="517" spans="1:5" x14ac:dyDescent="0.35">
      <c r="A517" t="s">
        <v>902</v>
      </c>
      <c r="B517" t="s">
        <v>1082</v>
      </c>
      <c r="C517" t="s">
        <v>1083</v>
      </c>
      <c r="D517" t="s">
        <v>1083</v>
      </c>
      <c r="E517" t="s">
        <v>620</v>
      </c>
    </row>
    <row r="518" spans="1:5" x14ac:dyDescent="0.35">
      <c r="A518" t="s">
        <v>902</v>
      </c>
      <c r="B518" t="s">
        <v>1084</v>
      </c>
      <c r="C518" t="s">
        <v>1085</v>
      </c>
      <c r="D518" t="s">
        <v>1085</v>
      </c>
      <c r="E518" t="s">
        <v>621</v>
      </c>
    </row>
    <row r="519" spans="1:5" x14ac:dyDescent="0.35">
      <c r="A519" t="s">
        <v>902</v>
      </c>
      <c r="B519" t="s">
        <v>1086</v>
      </c>
      <c r="C519" t="s">
        <v>1087</v>
      </c>
      <c r="D519" t="s">
        <v>1087</v>
      </c>
      <c r="E519" t="s">
        <v>622</v>
      </c>
    </row>
    <row r="520" spans="1:5" x14ac:dyDescent="0.35">
      <c r="A520" t="s">
        <v>902</v>
      </c>
      <c r="B520" t="s">
        <v>1088</v>
      </c>
      <c r="C520" t="s">
        <v>1089</v>
      </c>
      <c r="D520" t="s">
        <v>1089</v>
      </c>
      <c r="E520" t="s">
        <v>623</v>
      </c>
    </row>
    <row r="521" spans="1:5" x14ac:dyDescent="0.35">
      <c r="A521" t="s">
        <v>902</v>
      </c>
      <c r="B521" t="s">
        <v>1090</v>
      </c>
      <c r="C521" t="s">
        <v>1091</v>
      </c>
      <c r="D521" t="s">
        <v>1091</v>
      </c>
      <c r="E521" t="s">
        <v>624</v>
      </c>
    </row>
    <row r="522" spans="1:5" x14ac:dyDescent="0.35">
      <c r="A522" t="s">
        <v>902</v>
      </c>
      <c r="B522" t="s">
        <v>1092</v>
      </c>
      <c r="C522" t="s">
        <v>1093</v>
      </c>
      <c r="D522" t="s">
        <v>1093</v>
      </c>
      <c r="E522" t="s">
        <v>625</v>
      </c>
    </row>
    <row r="523" spans="1:5" x14ac:dyDescent="0.35">
      <c r="A523" t="s">
        <v>902</v>
      </c>
      <c r="B523" t="s">
        <v>1094</v>
      </c>
      <c r="C523" t="s">
        <v>1095</v>
      </c>
      <c r="D523" t="s">
        <v>1095</v>
      </c>
      <c r="E523" t="s">
        <v>626</v>
      </c>
    </row>
    <row r="524" spans="1:5" x14ac:dyDescent="0.35">
      <c r="A524" t="s">
        <v>902</v>
      </c>
      <c r="B524" t="s">
        <v>1096</v>
      </c>
      <c r="C524" t="s">
        <v>1097</v>
      </c>
      <c r="D524" t="s">
        <v>1097</v>
      </c>
      <c r="E524" t="s">
        <v>627</v>
      </c>
    </row>
    <row r="525" spans="1:5" x14ac:dyDescent="0.35">
      <c r="A525" t="s">
        <v>902</v>
      </c>
      <c r="B525" t="s">
        <v>1098</v>
      </c>
      <c r="C525" t="s">
        <v>1099</v>
      </c>
      <c r="D525" t="s">
        <v>1099</v>
      </c>
      <c r="E525" t="s">
        <v>628</v>
      </c>
    </row>
    <row r="526" spans="1:5" x14ac:dyDescent="0.35">
      <c r="A526" t="s">
        <v>902</v>
      </c>
      <c r="B526" t="s">
        <v>1100</v>
      </c>
      <c r="C526" t="s">
        <v>1101</v>
      </c>
      <c r="D526" t="s">
        <v>1101</v>
      </c>
      <c r="E526" t="s">
        <v>629</v>
      </c>
    </row>
    <row r="527" spans="1:5" x14ac:dyDescent="0.35">
      <c r="A527" t="s">
        <v>902</v>
      </c>
      <c r="B527" t="s">
        <v>1102</v>
      </c>
      <c r="C527" t="s">
        <v>1103</v>
      </c>
      <c r="D527" t="s">
        <v>1103</v>
      </c>
      <c r="E527" t="s">
        <v>630</v>
      </c>
    </row>
    <row r="528" spans="1:5" x14ac:dyDescent="0.35">
      <c r="A528" t="s">
        <v>902</v>
      </c>
      <c r="B528" t="s">
        <v>1104</v>
      </c>
      <c r="C528" t="s">
        <v>1105</v>
      </c>
      <c r="D528" t="s">
        <v>1105</v>
      </c>
      <c r="E528" t="s">
        <v>631</v>
      </c>
    </row>
    <row r="529" spans="1:5" x14ac:dyDescent="0.35">
      <c r="A529" t="s">
        <v>902</v>
      </c>
      <c r="B529" t="s">
        <v>1106</v>
      </c>
      <c r="C529" t="s">
        <v>1107</v>
      </c>
      <c r="D529" t="s">
        <v>1107</v>
      </c>
      <c r="E529" t="s">
        <v>249</v>
      </c>
    </row>
    <row r="530" spans="1:5" x14ac:dyDescent="0.35">
      <c r="A530" t="s">
        <v>902</v>
      </c>
      <c r="B530" t="s">
        <v>1108</v>
      </c>
      <c r="C530" t="s">
        <v>1109</v>
      </c>
      <c r="D530" t="s">
        <v>1109</v>
      </c>
      <c r="E530" t="s">
        <v>632</v>
      </c>
    </row>
    <row r="531" spans="1:5" x14ac:dyDescent="0.35">
      <c r="A531" t="s">
        <v>902</v>
      </c>
      <c r="B531" t="s">
        <v>1110</v>
      </c>
      <c r="C531" t="s">
        <v>1111</v>
      </c>
      <c r="D531" t="s">
        <v>1111</v>
      </c>
      <c r="E531" t="s">
        <v>633</v>
      </c>
    </row>
    <row r="532" spans="1:5" x14ac:dyDescent="0.35">
      <c r="A532" t="s">
        <v>902</v>
      </c>
      <c r="B532" t="s">
        <v>1112</v>
      </c>
      <c r="C532" t="s">
        <v>1113</v>
      </c>
      <c r="D532" t="s">
        <v>1113</v>
      </c>
      <c r="E532" t="s">
        <v>634</v>
      </c>
    </row>
    <row r="533" spans="1:5" x14ac:dyDescent="0.35">
      <c r="A533" t="s">
        <v>902</v>
      </c>
      <c r="B533" t="s">
        <v>1114</v>
      </c>
      <c r="C533" t="s">
        <v>1115</v>
      </c>
      <c r="D533" t="s">
        <v>1115</v>
      </c>
      <c r="E533" t="s">
        <v>635</v>
      </c>
    </row>
    <row r="534" spans="1:5" x14ac:dyDescent="0.35">
      <c r="A534" t="s">
        <v>902</v>
      </c>
      <c r="B534" t="s">
        <v>1116</v>
      </c>
      <c r="C534" t="s">
        <v>1117</v>
      </c>
      <c r="D534" t="s">
        <v>1117</v>
      </c>
      <c r="E534" t="s">
        <v>636</v>
      </c>
    </row>
    <row r="535" spans="1:5" x14ac:dyDescent="0.35">
      <c r="A535" t="s">
        <v>902</v>
      </c>
      <c r="B535" t="s">
        <v>1118</v>
      </c>
      <c r="C535" t="s">
        <v>1119</v>
      </c>
      <c r="D535" t="s">
        <v>1119</v>
      </c>
      <c r="E535" t="s">
        <v>637</v>
      </c>
    </row>
    <row r="536" spans="1:5" x14ac:dyDescent="0.35">
      <c r="A536" t="s">
        <v>902</v>
      </c>
      <c r="B536" t="s">
        <v>1120</v>
      </c>
      <c r="C536" t="s">
        <v>1121</v>
      </c>
      <c r="D536" t="s">
        <v>1121</v>
      </c>
      <c r="E536" t="s">
        <v>638</v>
      </c>
    </row>
    <row r="537" spans="1:5" x14ac:dyDescent="0.35">
      <c r="A537" t="s">
        <v>902</v>
      </c>
      <c r="B537" t="s">
        <v>1122</v>
      </c>
      <c r="C537" t="s">
        <v>1123</v>
      </c>
      <c r="D537" t="s">
        <v>1123</v>
      </c>
      <c r="E537" t="s">
        <v>557</v>
      </c>
    </row>
    <row r="538" spans="1:5" x14ac:dyDescent="0.35">
      <c r="A538" t="s">
        <v>902</v>
      </c>
      <c r="B538" t="s">
        <v>1124</v>
      </c>
      <c r="C538" t="s">
        <v>1125</v>
      </c>
      <c r="D538" t="s">
        <v>1125</v>
      </c>
      <c r="E538" t="s">
        <v>639</v>
      </c>
    </row>
    <row r="539" spans="1:5" x14ac:dyDescent="0.35">
      <c r="A539" t="s">
        <v>902</v>
      </c>
      <c r="B539" t="s">
        <v>1126</v>
      </c>
      <c r="C539" t="s">
        <v>1127</v>
      </c>
      <c r="D539" t="s">
        <v>1127</v>
      </c>
      <c r="E539" t="s">
        <v>640</v>
      </c>
    </row>
    <row r="540" spans="1:5" x14ac:dyDescent="0.35">
      <c r="A540" t="s">
        <v>902</v>
      </c>
      <c r="B540" t="s">
        <v>1128</v>
      </c>
      <c r="C540" t="s">
        <v>1129</v>
      </c>
      <c r="D540" t="s">
        <v>1129</v>
      </c>
      <c r="E540" t="s">
        <v>641</v>
      </c>
    </row>
    <row r="541" spans="1:5" x14ac:dyDescent="0.35">
      <c r="A541" t="s">
        <v>902</v>
      </c>
      <c r="B541" t="s">
        <v>1130</v>
      </c>
      <c r="C541" t="s">
        <v>1131</v>
      </c>
      <c r="D541" t="s">
        <v>1131</v>
      </c>
      <c r="E541" t="s">
        <v>642</v>
      </c>
    </row>
    <row r="542" spans="1:5" x14ac:dyDescent="0.35">
      <c r="A542" t="s">
        <v>902</v>
      </c>
      <c r="B542" t="s">
        <v>1132</v>
      </c>
      <c r="C542" t="s">
        <v>1133</v>
      </c>
      <c r="D542" t="s">
        <v>1133</v>
      </c>
      <c r="E542" t="s">
        <v>643</v>
      </c>
    </row>
    <row r="543" spans="1:5" x14ac:dyDescent="0.35">
      <c r="A543" t="s">
        <v>902</v>
      </c>
      <c r="B543" t="s">
        <v>1134</v>
      </c>
      <c r="C543" t="s">
        <v>1135</v>
      </c>
      <c r="D543" t="s">
        <v>1135</v>
      </c>
      <c r="E543" t="s">
        <v>644</v>
      </c>
    </row>
    <row r="544" spans="1:5" x14ac:dyDescent="0.35">
      <c r="A544" t="s">
        <v>902</v>
      </c>
      <c r="B544" t="s">
        <v>1136</v>
      </c>
      <c r="C544" t="s">
        <v>1137</v>
      </c>
      <c r="D544" t="s">
        <v>1137</v>
      </c>
      <c r="E544" t="s">
        <v>645</v>
      </c>
    </row>
    <row r="545" spans="1:5" x14ac:dyDescent="0.35">
      <c r="A545" t="s">
        <v>902</v>
      </c>
      <c r="B545" t="s">
        <v>1138</v>
      </c>
      <c r="C545" t="s">
        <v>1139</v>
      </c>
      <c r="D545" t="s">
        <v>1139</v>
      </c>
      <c r="E545" t="s">
        <v>559</v>
      </c>
    </row>
    <row r="546" spans="1:5" x14ac:dyDescent="0.35">
      <c r="A546" t="s">
        <v>902</v>
      </c>
      <c r="B546" t="s">
        <v>1140</v>
      </c>
      <c r="C546" t="s">
        <v>1141</v>
      </c>
      <c r="D546" t="s">
        <v>1141</v>
      </c>
      <c r="E546" t="s">
        <v>646</v>
      </c>
    </row>
    <row r="547" spans="1:5" x14ac:dyDescent="0.35">
      <c r="A547" t="s">
        <v>902</v>
      </c>
      <c r="B547" t="s">
        <v>1142</v>
      </c>
      <c r="C547" t="s">
        <v>1143</v>
      </c>
      <c r="D547" t="s">
        <v>1143</v>
      </c>
      <c r="E547" t="s">
        <v>647</v>
      </c>
    </row>
    <row r="548" spans="1:5" x14ac:dyDescent="0.35">
      <c r="A548" t="s">
        <v>902</v>
      </c>
      <c r="B548" t="s">
        <v>1144</v>
      </c>
      <c r="C548" t="s">
        <v>1145</v>
      </c>
      <c r="D548" t="s">
        <v>1145</v>
      </c>
      <c r="E548" t="s">
        <v>648</v>
      </c>
    </row>
    <row r="549" spans="1:5" x14ac:dyDescent="0.35">
      <c r="A549" t="s">
        <v>902</v>
      </c>
      <c r="B549" t="s">
        <v>1146</v>
      </c>
      <c r="C549" t="s">
        <v>1147</v>
      </c>
      <c r="D549" t="s">
        <v>1147</v>
      </c>
      <c r="E549" t="s">
        <v>145</v>
      </c>
    </row>
    <row r="550" spans="1:5" x14ac:dyDescent="0.35">
      <c r="A550" t="s">
        <v>902</v>
      </c>
      <c r="B550" t="s">
        <v>1148</v>
      </c>
      <c r="C550" t="s">
        <v>1149</v>
      </c>
      <c r="D550" t="s">
        <v>1149</v>
      </c>
      <c r="E550" t="s">
        <v>649</v>
      </c>
    </row>
    <row r="551" spans="1:5" x14ac:dyDescent="0.35">
      <c r="A551" t="s">
        <v>902</v>
      </c>
      <c r="B551" t="s">
        <v>1150</v>
      </c>
      <c r="C551" t="s">
        <v>1151</v>
      </c>
      <c r="D551" t="s">
        <v>1151</v>
      </c>
      <c r="E551" t="s">
        <v>538</v>
      </c>
    </row>
    <row r="552" spans="1:5" x14ac:dyDescent="0.35">
      <c r="A552" t="s">
        <v>902</v>
      </c>
      <c r="B552" t="s">
        <v>1152</v>
      </c>
      <c r="C552" t="s">
        <v>1153</v>
      </c>
      <c r="D552" t="s">
        <v>1153</v>
      </c>
      <c r="E552" t="s">
        <v>650</v>
      </c>
    </row>
    <row r="553" spans="1:5" x14ac:dyDescent="0.35">
      <c r="A553" t="s">
        <v>902</v>
      </c>
      <c r="B553" t="s">
        <v>1154</v>
      </c>
      <c r="C553" t="s">
        <v>1155</v>
      </c>
      <c r="D553" t="s">
        <v>1155</v>
      </c>
      <c r="E553" t="s">
        <v>651</v>
      </c>
    </row>
    <row r="554" spans="1:5" x14ac:dyDescent="0.35">
      <c r="A554" t="s">
        <v>902</v>
      </c>
      <c r="B554" t="s">
        <v>1156</v>
      </c>
      <c r="C554" t="s">
        <v>1157</v>
      </c>
      <c r="D554" t="s">
        <v>1157</v>
      </c>
      <c r="E554" t="s">
        <v>652</v>
      </c>
    </row>
    <row r="555" spans="1:5" x14ac:dyDescent="0.35">
      <c r="A555" t="s">
        <v>902</v>
      </c>
      <c r="B555" t="s">
        <v>1158</v>
      </c>
      <c r="C555" t="s">
        <v>1159</v>
      </c>
      <c r="D555" t="s">
        <v>1159</v>
      </c>
      <c r="E555" t="s">
        <v>653</v>
      </c>
    </row>
    <row r="556" spans="1:5" x14ac:dyDescent="0.35">
      <c r="A556" t="s">
        <v>902</v>
      </c>
      <c r="B556" t="s">
        <v>1160</v>
      </c>
      <c r="C556" t="s">
        <v>1161</v>
      </c>
      <c r="D556" t="s">
        <v>1161</v>
      </c>
      <c r="E556" t="s">
        <v>654</v>
      </c>
    </row>
    <row r="557" spans="1:5" x14ac:dyDescent="0.35">
      <c r="A557" t="s">
        <v>902</v>
      </c>
      <c r="B557" t="s">
        <v>1162</v>
      </c>
      <c r="C557" t="s">
        <v>1163</v>
      </c>
      <c r="D557" t="s">
        <v>1163</v>
      </c>
      <c r="E557" t="s">
        <v>655</v>
      </c>
    </row>
    <row r="558" spans="1:5" x14ac:dyDescent="0.35">
      <c r="A558" t="s">
        <v>902</v>
      </c>
      <c r="B558" t="s">
        <v>1164</v>
      </c>
      <c r="C558" t="s">
        <v>1165</v>
      </c>
      <c r="D558" t="s">
        <v>1165</v>
      </c>
      <c r="E558" t="s">
        <v>532</v>
      </c>
    </row>
    <row r="559" spans="1:5" x14ac:dyDescent="0.35">
      <c r="A559" t="s">
        <v>902</v>
      </c>
      <c r="B559" t="s">
        <v>1166</v>
      </c>
      <c r="C559" t="s">
        <v>1167</v>
      </c>
      <c r="D559" t="s">
        <v>1167</v>
      </c>
      <c r="E559" t="s">
        <v>656</v>
      </c>
    </row>
    <row r="560" spans="1:5" x14ac:dyDescent="0.35">
      <c r="A560" t="s">
        <v>902</v>
      </c>
      <c r="B560" t="s">
        <v>1168</v>
      </c>
      <c r="C560" t="s">
        <v>1169</v>
      </c>
      <c r="D560" t="s">
        <v>1169</v>
      </c>
      <c r="E560" t="s">
        <v>657</v>
      </c>
    </row>
    <row r="561" spans="1:5" x14ac:dyDescent="0.35">
      <c r="A561" t="s">
        <v>902</v>
      </c>
      <c r="B561" t="s">
        <v>1170</v>
      </c>
      <c r="C561" t="s">
        <v>1171</v>
      </c>
      <c r="D561" t="s">
        <v>1171</v>
      </c>
      <c r="E561" t="s">
        <v>658</v>
      </c>
    </row>
    <row r="562" spans="1:5" x14ac:dyDescent="0.35">
      <c r="A562" t="s">
        <v>902</v>
      </c>
      <c r="B562" t="s">
        <v>1172</v>
      </c>
      <c r="C562" t="s">
        <v>1173</v>
      </c>
      <c r="D562" t="s">
        <v>1173</v>
      </c>
      <c r="E562" t="s">
        <v>659</v>
      </c>
    </row>
    <row r="563" spans="1:5" x14ac:dyDescent="0.35">
      <c r="A563" t="s">
        <v>902</v>
      </c>
      <c r="B563" t="s">
        <v>1174</v>
      </c>
      <c r="C563" t="s">
        <v>1175</v>
      </c>
      <c r="D563" t="s">
        <v>1175</v>
      </c>
      <c r="E563" t="s">
        <v>660</v>
      </c>
    </row>
    <row r="564" spans="1:5" x14ac:dyDescent="0.35">
      <c r="A564" t="s">
        <v>902</v>
      </c>
      <c r="B564" t="s">
        <v>1176</v>
      </c>
      <c r="C564" t="s">
        <v>1177</v>
      </c>
      <c r="D564" t="s">
        <v>1177</v>
      </c>
      <c r="E564" t="s">
        <v>255</v>
      </c>
    </row>
    <row r="565" spans="1:5" x14ac:dyDescent="0.35">
      <c r="A565" t="s">
        <v>902</v>
      </c>
      <c r="B565" t="s">
        <v>1178</v>
      </c>
      <c r="C565" t="s">
        <v>1179</v>
      </c>
      <c r="D565" t="s">
        <v>1179</v>
      </c>
      <c r="E565" t="s">
        <v>661</v>
      </c>
    </row>
    <row r="566" spans="1:5" x14ac:dyDescent="0.35">
      <c r="A566" t="s">
        <v>902</v>
      </c>
      <c r="B566" t="s">
        <v>1180</v>
      </c>
      <c r="C566" t="s">
        <v>1181</v>
      </c>
      <c r="D566" t="s">
        <v>1181</v>
      </c>
      <c r="E566" t="s">
        <v>662</v>
      </c>
    </row>
    <row r="567" spans="1:5" x14ac:dyDescent="0.35">
      <c r="A567" t="s">
        <v>902</v>
      </c>
      <c r="B567" t="s">
        <v>1182</v>
      </c>
      <c r="C567" t="s">
        <v>1183</v>
      </c>
      <c r="D567" t="s">
        <v>1183</v>
      </c>
      <c r="E567" t="s">
        <v>663</v>
      </c>
    </row>
    <row r="568" spans="1:5" x14ac:dyDescent="0.35">
      <c r="A568" t="s">
        <v>902</v>
      </c>
      <c r="B568" t="s">
        <v>1184</v>
      </c>
      <c r="C568" t="s">
        <v>1185</v>
      </c>
      <c r="D568" t="s">
        <v>1185</v>
      </c>
      <c r="E568" t="s">
        <v>664</v>
      </c>
    </row>
    <row r="569" spans="1:5" x14ac:dyDescent="0.35">
      <c r="A569" t="s">
        <v>902</v>
      </c>
      <c r="B569" t="s">
        <v>1186</v>
      </c>
      <c r="C569" t="s">
        <v>1187</v>
      </c>
      <c r="D569" t="s">
        <v>1187</v>
      </c>
      <c r="E569" t="s">
        <v>665</v>
      </c>
    </row>
    <row r="570" spans="1:5" x14ac:dyDescent="0.35">
      <c r="A570" t="s">
        <v>902</v>
      </c>
      <c r="B570" t="s">
        <v>1188</v>
      </c>
      <c r="C570" t="s">
        <v>1189</v>
      </c>
      <c r="D570" t="s">
        <v>1189</v>
      </c>
      <c r="E570" t="s">
        <v>666</v>
      </c>
    </row>
    <row r="571" spans="1:5" x14ac:dyDescent="0.35">
      <c r="A571" t="s">
        <v>902</v>
      </c>
      <c r="B571" t="s">
        <v>1190</v>
      </c>
      <c r="C571" t="s">
        <v>1191</v>
      </c>
      <c r="D571" t="s">
        <v>1191</v>
      </c>
      <c r="E571" t="s">
        <v>667</v>
      </c>
    </row>
    <row r="572" spans="1:5" x14ac:dyDescent="0.35">
      <c r="A572" t="s">
        <v>902</v>
      </c>
      <c r="B572" t="s">
        <v>1192</v>
      </c>
      <c r="C572" t="s">
        <v>1193</v>
      </c>
      <c r="D572" t="s">
        <v>1193</v>
      </c>
      <c r="E572" t="s">
        <v>668</v>
      </c>
    </row>
    <row r="573" spans="1:5" x14ac:dyDescent="0.35">
      <c r="A573" t="s">
        <v>902</v>
      </c>
      <c r="B573" t="s">
        <v>1194</v>
      </c>
      <c r="C573" t="s">
        <v>1195</v>
      </c>
      <c r="D573" t="s">
        <v>1195</v>
      </c>
      <c r="E573" t="s">
        <v>669</v>
      </c>
    </row>
    <row r="574" spans="1:5" x14ac:dyDescent="0.35">
      <c r="A574" t="s">
        <v>902</v>
      </c>
      <c r="B574" t="s">
        <v>1196</v>
      </c>
      <c r="C574" t="s">
        <v>1197</v>
      </c>
      <c r="D574" t="s">
        <v>1197</v>
      </c>
      <c r="E574" t="s">
        <v>670</v>
      </c>
    </row>
    <row r="575" spans="1:5" x14ac:dyDescent="0.35">
      <c r="A575" t="s">
        <v>902</v>
      </c>
      <c r="B575" t="s">
        <v>1198</v>
      </c>
      <c r="C575" t="s">
        <v>1199</v>
      </c>
      <c r="D575" t="s">
        <v>1199</v>
      </c>
      <c r="E575" t="s">
        <v>671</v>
      </c>
    </row>
    <row r="576" spans="1:5" x14ac:dyDescent="0.35">
      <c r="A576" t="s">
        <v>902</v>
      </c>
      <c r="B576" t="s">
        <v>1200</v>
      </c>
      <c r="C576" t="s">
        <v>1201</v>
      </c>
      <c r="D576" t="s">
        <v>1201</v>
      </c>
      <c r="E576" t="s">
        <v>672</v>
      </c>
    </row>
    <row r="577" spans="1:5" x14ac:dyDescent="0.35">
      <c r="A577" t="s">
        <v>902</v>
      </c>
      <c r="B577" t="s">
        <v>1202</v>
      </c>
      <c r="C577" t="s">
        <v>1203</v>
      </c>
      <c r="D577" t="s">
        <v>1203</v>
      </c>
      <c r="E577" t="s">
        <v>673</v>
      </c>
    </row>
    <row r="578" spans="1:5" x14ac:dyDescent="0.35">
      <c r="A578" t="s">
        <v>902</v>
      </c>
      <c r="B578" t="s">
        <v>1204</v>
      </c>
      <c r="C578" t="s">
        <v>1205</v>
      </c>
      <c r="D578" t="s">
        <v>1205</v>
      </c>
      <c r="E578" t="s">
        <v>674</v>
      </c>
    </row>
    <row r="579" spans="1:5" x14ac:dyDescent="0.35">
      <c r="A579" t="s">
        <v>902</v>
      </c>
      <c r="B579" t="s">
        <v>1206</v>
      </c>
      <c r="C579" t="s">
        <v>1207</v>
      </c>
      <c r="D579" t="s">
        <v>1207</v>
      </c>
      <c r="E579" t="s">
        <v>535</v>
      </c>
    </row>
    <row r="580" spans="1:5" x14ac:dyDescent="0.35">
      <c r="A580" t="s">
        <v>902</v>
      </c>
      <c r="B580" t="s">
        <v>1208</v>
      </c>
      <c r="C580" t="s">
        <v>1209</v>
      </c>
      <c r="D580" t="s">
        <v>1209</v>
      </c>
      <c r="E580" t="s">
        <v>561</v>
      </c>
    </row>
    <row r="581" spans="1:5" x14ac:dyDescent="0.35">
      <c r="A581" t="s">
        <v>902</v>
      </c>
      <c r="B581" t="s">
        <v>1210</v>
      </c>
      <c r="C581" t="s">
        <v>1211</v>
      </c>
      <c r="D581" t="s">
        <v>1211</v>
      </c>
      <c r="E581" t="s">
        <v>627</v>
      </c>
    </row>
    <row r="582" spans="1:5" x14ac:dyDescent="0.35">
      <c r="A582" t="s">
        <v>902</v>
      </c>
      <c r="B582" t="s">
        <v>1212</v>
      </c>
      <c r="C582" t="s">
        <v>1213</v>
      </c>
      <c r="D582" t="s">
        <v>1213</v>
      </c>
      <c r="E582" t="s">
        <v>636</v>
      </c>
    </row>
    <row r="583" spans="1:5" x14ac:dyDescent="0.35">
      <c r="A583" t="s">
        <v>902</v>
      </c>
      <c r="B583" t="s">
        <v>1214</v>
      </c>
      <c r="C583" t="s">
        <v>1215</v>
      </c>
      <c r="D583" t="s">
        <v>1215</v>
      </c>
      <c r="E583" t="s">
        <v>652</v>
      </c>
    </row>
    <row r="584" spans="1:5" x14ac:dyDescent="0.35">
      <c r="A584" t="s">
        <v>902</v>
      </c>
      <c r="B584" t="s">
        <v>1216</v>
      </c>
      <c r="C584" t="s">
        <v>1217</v>
      </c>
      <c r="D584" t="s">
        <v>1217</v>
      </c>
      <c r="E584" t="s">
        <v>644</v>
      </c>
    </row>
    <row r="585" spans="1:5" x14ac:dyDescent="0.35">
      <c r="A585" t="s">
        <v>902</v>
      </c>
      <c r="B585" t="s">
        <v>1218</v>
      </c>
      <c r="C585" t="s">
        <v>1219</v>
      </c>
      <c r="D585" t="s">
        <v>1219</v>
      </c>
      <c r="E585" t="s">
        <v>620</v>
      </c>
    </row>
    <row r="586" spans="1:5" x14ac:dyDescent="0.35">
      <c r="A586" t="s">
        <v>902</v>
      </c>
      <c r="B586" t="s">
        <v>1220</v>
      </c>
      <c r="C586" t="s">
        <v>1221</v>
      </c>
      <c r="D586" t="s">
        <v>1221</v>
      </c>
      <c r="E586" t="s">
        <v>582</v>
      </c>
    </row>
    <row r="587" spans="1:5" x14ac:dyDescent="0.35">
      <c r="A587" t="s">
        <v>902</v>
      </c>
      <c r="B587" t="s">
        <v>1222</v>
      </c>
      <c r="C587" t="s">
        <v>1223</v>
      </c>
      <c r="D587" t="s">
        <v>1223</v>
      </c>
      <c r="E587" t="s">
        <v>145</v>
      </c>
    </row>
    <row r="588" spans="1:5" x14ac:dyDescent="0.35">
      <c r="A588" t="s">
        <v>902</v>
      </c>
      <c r="B588" t="s">
        <v>1224</v>
      </c>
      <c r="C588" t="s">
        <v>1225</v>
      </c>
      <c r="D588" t="s">
        <v>1225</v>
      </c>
      <c r="E588" t="s">
        <v>615</v>
      </c>
    </row>
    <row r="589" spans="1:5" x14ac:dyDescent="0.35">
      <c r="A589" t="s">
        <v>902</v>
      </c>
      <c r="B589" t="s">
        <v>1226</v>
      </c>
      <c r="C589" t="s">
        <v>1227</v>
      </c>
      <c r="D589" t="s">
        <v>1227</v>
      </c>
      <c r="E589" t="s">
        <v>563</v>
      </c>
    </row>
    <row r="590" spans="1:5" x14ac:dyDescent="0.35">
      <c r="A590" t="s">
        <v>902</v>
      </c>
      <c r="B590" t="s">
        <v>1228</v>
      </c>
      <c r="C590" t="s">
        <v>1229</v>
      </c>
      <c r="D590" t="s">
        <v>1229</v>
      </c>
      <c r="E590" t="s">
        <v>565</v>
      </c>
    </row>
    <row r="591" spans="1:5" x14ac:dyDescent="0.35">
      <c r="A591" t="s">
        <v>902</v>
      </c>
      <c r="B591" t="s">
        <v>1230</v>
      </c>
      <c r="C591" t="s">
        <v>1231</v>
      </c>
      <c r="D591" t="s">
        <v>1231</v>
      </c>
      <c r="E591" t="s">
        <v>571</v>
      </c>
    </row>
    <row r="592" spans="1:5" x14ac:dyDescent="0.35">
      <c r="A592" t="s">
        <v>902</v>
      </c>
      <c r="B592" t="s">
        <v>1232</v>
      </c>
      <c r="C592" t="s">
        <v>1233</v>
      </c>
      <c r="D592" t="s">
        <v>1233</v>
      </c>
      <c r="E592" t="s">
        <v>590</v>
      </c>
    </row>
    <row r="593" spans="1:5" x14ac:dyDescent="0.35">
      <c r="A593" t="s">
        <v>902</v>
      </c>
      <c r="B593" t="s">
        <v>1234</v>
      </c>
      <c r="C593" t="s">
        <v>1235</v>
      </c>
      <c r="D593" t="s">
        <v>1235</v>
      </c>
      <c r="E593" t="s">
        <v>625</v>
      </c>
    </row>
    <row r="594" spans="1:5" x14ac:dyDescent="0.35">
      <c r="A594" t="s">
        <v>902</v>
      </c>
      <c r="B594" t="s">
        <v>1236</v>
      </c>
      <c r="C594" t="s">
        <v>1237</v>
      </c>
      <c r="D594" t="s">
        <v>1237</v>
      </c>
      <c r="E594" t="s">
        <v>601</v>
      </c>
    </row>
    <row r="595" spans="1:5" x14ac:dyDescent="0.35">
      <c r="A595" t="s">
        <v>902</v>
      </c>
      <c r="B595" t="s">
        <v>1238</v>
      </c>
      <c r="C595" t="s">
        <v>1239</v>
      </c>
      <c r="D595" t="s">
        <v>1239</v>
      </c>
      <c r="E595" t="s">
        <v>646</v>
      </c>
    </row>
    <row r="596" spans="1:5" x14ac:dyDescent="0.35">
      <c r="A596" t="s">
        <v>902</v>
      </c>
      <c r="B596" t="s">
        <v>1240</v>
      </c>
      <c r="C596" t="s">
        <v>1241</v>
      </c>
      <c r="D596" t="s">
        <v>1241</v>
      </c>
      <c r="E596" t="s">
        <v>532</v>
      </c>
    </row>
    <row r="597" spans="1:5" x14ac:dyDescent="0.35">
      <c r="A597" t="s">
        <v>902</v>
      </c>
      <c r="B597" t="s">
        <v>1242</v>
      </c>
      <c r="C597" t="s">
        <v>1243</v>
      </c>
      <c r="D597" t="s">
        <v>1243</v>
      </c>
      <c r="E597" t="s">
        <v>588</v>
      </c>
    </row>
    <row r="598" spans="1:5" x14ac:dyDescent="0.35">
      <c r="A598" t="s">
        <v>902</v>
      </c>
      <c r="B598" t="s">
        <v>1244</v>
      </c>
      <c r="C598" t="s">
        <v>1245</v>
      </c>
      <c r="D598" t="s">
        <v>1245</v>
      </c>
      <c r="E598" t="s">
        <v>598</v>
      </c>
    </row>
    <row r="599" spans="1:5" x14ac:dyDescent="0.35">
      <c r="A599" t="s">
        <v>902</v>
      </c>
      <c r="B599" t="s">
        <v>1246</v>
      </c>
      <c r="C599" t="s">
        <v>1247</v>
      </c>
      <c r="D599" t="s">
        <v>1247</v>
      </c>
      <c r="E599" t="s">
        <v>568</v>
      </c>
    </row>
    <row r="600" spans="1:5" x14ac:dyDescent="0.35">
      <c r="A600" t="s">
        <v>902</v>
      </c>
      <c r="B600" t="s">
        <v>1248</v>
      </c>
      <c r="C600" t="s">
        <v>1249</v>
      </c>
      <c r="D600" t="s">
        <v>1249</v>
      </c>
      <c r="E600" t="s">
        <v>608</v>
      </c>
    </row>
    <row r="601" spans="1:5" x14ac:dyDescent="0.35">
      <c r="A601" t="s">
        <v>902</v>
      </c>
      <c r="B601" t="s">
        <v>1250</v>
      </c>
      <c r="C601" t="s">
        <v>1251</v>
      </c>
      <c r="D601" t="s">
        <v>1251</v>
      </c>
      <c r="E601" t="s">
        <v>642</v>
      </c>
    </row>
    <row r="602" spans="1:5" x14ac:dyDescent="0.35">
      <c r="A602" t="s">
        <v>902</v>
      </c>
      <c r="B602" t="s">
        <v>1252</v>
      </c>
      <c r="C602" t="s">
        <v>1253</v>
      </c>
      <c r="D602" t="s">
        <v>1253</v>
      </c>
      <c r="E602" t="s">
        <v>638</v>
      </c>
    </row>
    <row r="603" spans="1:5" x14ac:dyDescent="0.35">
      <c r="A603" t="s">
        <v>902</v>
      </c>
      <c r="B603" t="s">
        <v>1254</v>
      </c>
      <c r="C603" t="s">
        <v>1255</v>
      </c>
      <c r="D603" t="s">
        <v>1255</v>
      </c>
      <c r="E603" t="s">
        <v>213</v>
      </c>
    </row>
    <row r="604" spans="1:5" x14ac:dyDescent="0.35">
      <c r="A604" t="s">
        <v>902</v>
      </c>
      <c r="B604" t="s">
        <v>1256</v>
      </c>
      <c r="C604" t="s">
        <v>1257</v>
      </c>
      <c r="D604" t="s">
        <v>1257</v>
      </c>
      <c r="E604" t="s">
        <v>557</v>
      </c>
    </row>
    <row r="605" spans="1:5" x14ac:dyDescent="0.35">
      <c r="A605" t="s">
        <v>902</v>
      </c>
      <c r="B605" t="s">
        <v>1258</v>
      </c>
      <c r="C605" t="s">
        <v>1259</v>
      </c>
      <c r="D605" t="s">
        <v>1259</v>
      </c>
      <c r="E605" t="s">
        <v>587</v>
      </c>
    </row>
    <row r="606" spans="1:5" x14ac:dyDescent="0.35">
      <c r="A606" t="s">
        <v>902</v>
      </c>
      <c r="B606" t="s">
        <v>1260</v>
      </c>
      <c r="C606" t="s">
        <v>1261</v>
      </c>
      <c r="D606" t="s">
        <v>1261</v>
      </c>
      <c r="E606" t="s">
        <v>662</v>
      </c>
    </row>
    <row r="607" spans="1:5" x14ac:dyDescent="0.35">
      <c r="A607" t="s">
        <v>902</v>
      </c>
      <c r="B607" t="s">
        <v>1262</v>
      </c>
      <c r="C607" t="s">
        <v>1263</v>
      </c>
      <c r="D607" t="s">
        <v>1263</v>
      </c>
      <c r="E607" t="s">
        <v>614</v>
      </c>
    </row>
    <row r="608" spans="1:5" x14ac:dyDescent="0.35">
      <c r="A608" t="s">
        <v>902</v>
      </c>
      <c r="B608" t="s">
        <v>1264</v>
      </c>
      <c r="C608" t="s">
        <v>1265</v>
      </c>
      <c r="D608" t="s">
        <v>1265</v>
      </c>
      <c r="E608" t="s">
        <v>583</v>
      </c>
    </row>
    <row r="609" spans="1:5" x14ac:dyDescent="0.35">
      <c r="A609" t="s">
        <v>902</v>
      </c>
      <c r="B609" t="s">
        <v>1266</v>
      </c>
      <c r="C609" t="s">
        <v>1267</v>
      </c>
      <c r="D609" t="s">
        <v>1267</v>
      </c>
      <c r="E609" t="s">
        <v>203</v>
      </c>
    </row>
    <row r="610" spans="1:5" x14ac:dyDescent="0.35">
      <c r="A610" t="s">
        <v>902</v>
      </c>
      <c r="B610" t="s">
        <v>1268</v>
      </c>
      <c r="C610" t="s">
        <v>1267</v>
      </c>
      <c r="D610" t="s">
        <v>1267</v>
      </c>
      <c r="E610" t="s">
        <v>564</v>
      </c>
    </row>
    <row r="611" spans="1:5" x14ac:dyDescent="0.35">
      <c r="A611" t="s">
        <v>902</v>
      </c>
      <c r="B611" t="s">
        <v>1269</v>
      </c>
      <c r="C611" t="s">
        <v>1270</v>
      </c>
      <c r="D611" t="s">
        <v>1270</v>
      </c>
      <c r="E611" t="s">
        <v>663</v>
      </c>
    </row>
    <row r="612" spans="1:5" x14ac:dyDescent="0.35">
      <c r="A612" t="s">
        <v>902</v>
      </c>
      <c r="B612" t="s">
        <v>1271</v>
      </c>
      <c r="C612" t="s">
        <v>1272</v>
      </c>
      <c r="D612" t="s">
        <v>1272</v>
      </c>
      <c r="E612" t="s">
        <v>607</v>
      </c>
    </row>
    <row r="613" spans="1:5" x14ac:dyDescent="0.35">
      <c r="A613" t="s">
        <v>902</v>
      </c>
      <c r="B613" t="s">
        <v>1273</v>
      </c>
      <c r="C613" t="s">
        <v>1272</v>
      </c>
      <c r="D613" t="s">
        <v>1272</v>
      </c>
      <c r="E613" t="s">
        <v>605</v>
      </c>
    </row>
    <row r="614" spans="1:5" x14ac:dyDescent="0.35">
      <c r="A614" t="s">
        <v>902</v>
      </c>
      <c r="B614" t="s">
        <v>1274</v>
      </c>
      <c r="C614" t="s">
        <v>1275</v>
      </c>
      <c r="D614" t="s">
        <v>1275</v>
      </c>
      <c r="E614" t="s">
        <v>666</v>
      </c>
    </row>
    <row r="615" spans="1:5" x14ac:dyDescent="0.35">
      <c r="A615" t="s">
        <v>902</v>
      </c>
      <c r="B615" t="s">
        <v>1276</v>
      </c>
      <c r="C615" t="s">
        <v>1277</v>
      </c>
      <c r="D615" t="s">
        <v>1277</v>
      </c>
      <c r="E615" t="s">
        <v>647</v>
      </c>
    </row>
    <row r="616" spans="1:5" x14ac:dyDescent="0.35">
      <c r="A616" t="s">
        <v>902</v>
      </c>
      <c r="B616" t="s">
        <v>1278</v>
      </c>
      <c r="C616" t="s">
        <v>1279</v>
      </c>
      <c r="D616" t="s">
        <v>1279</v>
      </c>
      <c r="E616" t="s">
        <v>649</v>
      </c>
    </row>
    <row r="617" spans="1:5" x14ac:dyDescent="0.35">
      <c r="A617" t="s">
        <v>902</v>
      </c>
      <c r="B617" t="s">
        <v>1280</v>
      </c>
      <c r="C617" t="s">
        <v>1281</v>
      </c>
      <c r="D617" t="s">
        <v>1281</v>
      </c>
      <c r="E617" t="s">
        <v>641</v>
      </c>
    </row>
    <row r="618" spans="1:5" x14ac:dyDescent="0.35">
      <c r="A618" t="s">
        <v>902</v>
      </c>
      <c r="B618" t="s">
        <v>1282</v>
      </c>
      <c r="C618" t="s">
        <v>1283</v>
      </c>
      <c r="D618" t="s">
        <v>1283</v>
      </c>
      <c r="E618" t="s">
        <v>604</v>
      </c>
    </row>
    <row r="619" spans="1:5" x14ac:dyDescent="0.35">
      <c r="A619" t="s">
        <v>902</v>
      </c>
      <c r="B619" t="s">
        <v>1284</v>
      </c>
      <c r="C619" t="s">
        <v>1285</v>
      </c>
      <c r="D619" t="s">
        <v>1285</v>
      </c>
      <c r="E619" t="s">
        <v>650</v>
      </c>
    </row>
    <row r="620" spans="1:5" x14ac:dyDescent="0.35">
      <c r="A620" t="s">
        <v>902</v>
      </c>
      <c r="B620" t="s">
        <v>1286</v>
      </c>
      <c r="C620" t="s">
        <v>1287</v>
      </c>
      <c r="D620" t="s">
        <v>1287</v>
      </c>
      <c r="E620" t="s">
        <v>640</v>
      </c>
    </row>
    <row r="621" spans="1:5" x14ac:dyDescent="0.35">
      <c r="A621" t="s">
        <v>902</v>
      </c>
      <c r="B621" t="s">
        <v>1288</v>
      </c>
      <c r="C621" t="s">
        <v>1289</v>
      </c>
      <c r="D621" t="s">
        <v>1289</v>
      </c>
      <c r="E621" t="s">
        <v>586</v>
      </c>
    </row>
    <row r="622" spans="1:5" x14ac:dyDescent="0.35">
      <c r="A622" t="s">
        <v>902</v>
      </c>
      <c r="B622" t="s">
        <v>1290</v>
      </c>
      <c r="C622" t="s">
        <v>1291</v>
      </c>
      <c r="D622" t="s">
        <v>1291</v>
      </c>
      <c r="E622" t="s">
        <v>623</v>
      </c>
    </row>
    <row r="623" spans="1:5" x14ac:dyDescent="0.35">
      <c r="A623" t="s">
        <v>902</v>
      </c>
      <c r="B623" t="s">
        <v>1292</v>
      </c>
      <c r="C623" t="s">
        <v>1293</v>
      </c>
      <c r="D623" t="s">
        <v>1293</v>
      </c>
      <c r="E623" t="s">
        <v>653</v>
      </c>
    </row>
    <row r="624" spans="1:5" x14ac:dyDescent="0.35">
      <c r="A624" t="s">
        <v>902</v>
      </c>
      <c r="B624" t="s">
        <v>1294</v>
      </c>
      <c r="C624" t="s">
        <v>1295</v>
      </c>
      <c r="D624" t="s">
        <v>1295</v>
      </c>
      <c r="E624" t="s">
        <v>632</v>
      </c>
    </row>
    <row r="625" spans="1:5" x14ac:dyDescent="0.35">
      <c r="A625" t="s">
        <v>902</v>
      </c>
      <c r="B625" t="s">
        <v>1296</v>
      </c>
      <c r="C625" t="s">
        <v>1297</v>
      </c>
      <c r="D625" t="s">
        <v>1297</v>
      </c>
      <c r="E625" t="s">
        <v>626</v>
      </c>
    </row>
    <row r="626" spans="1:5" x14ac:dyDescent="0.35">
      <c r="A626" t="s">
        <v>902</v>
      </c>
      <c r="B626" t="s">
        <v>1298</v>
      </c>
      <c r="C626" t="s">
        <v>1299</v>
      </c>
      <c r="D626" t="s">
        <v>1299</v>
      </c>
      <c r="E626" t="s">
        <v>618</v>
      </c>
    </row>
    <row r="627" spans="1:5" x14ac:dyDescent="0.35">
      <c r="A627" t="s">
        <v>902</v>
      </c>
      <c r="B627" t="s">
        <v>1300</v>
      </c>
      <c r="C627" t="s">
        <v>1301</v>
      </c>
      <c r="D627" t="s">
        <v>1301</v>
      </c>
      <c r="E627" t="s">
        <v>637</v>
      </c>
    </row>
    <row r="628" spans="1:5" x14ac:dyDescent="0.35">
      <c r="A628" t="s">
        <v>902</v>
      </c>
      <c r="B628" t="s">
        <v>1302</v>
      </c>
      <c r="C628" t="s">
        <v>1303</v>
      </c>
      <c r="D628" t="s">
        <v>1303</v>
      </c>
      <c r="E628" t="s">
        <v>631</v>
      </c>
    </row>
    <row r="629" spans="1:5" x14ac:dyDescent="0.35">
      <c r="A629" t="s">
        <v>902</v>
      </c>
      <c r="B629" t="s">
        <v>1304</v>
      </c>
      <c r="C629" t="s">
        <v>1305</v>
      </c>
      <c r="D629" t="s">
        <v>1305</v>
      </c>
      <c r="E629" t="s">
        <v>576</v>
      </c>
    </row>
    <row r="630" spans="1:5" x14ac:dyDescent="0.35">
      <c r="A630" t="s">
        <v>902</v>
      </c>
      <c r="B630" t="s">
        <v>1306</v>
      </c>
      <c r="C630" t="s">
        <v>1307</v>
      </c>
      <c r="D630" t="s">
        <v>1307</v>
      </c>
      <c r="E630" t="s">
        <v>611</v>
      </c>
    </row>
    <row r="631" spans="1:5" x14ac:dyDescent="0.35">
      <c r="A631" t="s">
        <v>902</v>
      </c>
      <c r="B631" t="s">
        <v>1308</v>
      </c>
      <c r="C631" t="s">
        <v>1309</v>
      </c>
      <c r="D631" t="s">
        <v>1309</v>
      </c>
      <c r="E631" t="s">
        <v>570</v>
      </c>
    </row>
    <row r="632" spans="1:5" x14ac:dyDescent="0.35">
      <c r="A632" t="s">
        <v>902</v>
      </c>
      <c r="B632" t="s">
        <v>1310</v>
      </c>
      <c r="C632" t="s">
        <v>1311</v>
      </c>
      <c r="D632" t="s">
        <v>1311</v>
      </c>
      <c r="E632" t="s">
        <v>669</v>
      </c>
    </row>
    <row r="633" spans="1:5" x14ac:dyDescent="0.35">
      <c r="A633" t="s">
        <v>902</v>
      </c>
      <c r="B633" t="s">
        <v>1312</v>
      </c>
      <c r="C633" t="s">
        <v>1313</v>
      </c>
      <c r="D633" t="s">
        <v>1313</v>
      </c>
      <c r="E633" t="s">
        <v>657</v>
      </c>
    </row>
    <row r="634" spans="1:5" x14ac:dyDescent="0.35">
      <c r="A634" t="s">
        <v>902</v>
      </c>
      <c r="B634" t="s">
        <v>1314</v>
      </c>
      <c r="C634" t="s">
        <v>1315</v>
      </c>
      <c r="D634" t="s">
        <v>1315</v>
      </c>
      <c r="E634" t="s">
        <v>556</v>
      </c>
    </row>
    <row r="635" spans="1:5" x14ac:dyDescent="0.35">
      <c r="A635" t="s">
        <v>902</v>
      </c>
      <c r="B635" t="s">
        <v>1316</v>
      </c>
      <c r="C635" t="s">
        <v>1317</v>
      </c>
      <c r="D635" t="s">
        <v>1317</v>
      </c>
      <c r="E635" t="s">
        <v>661</v>
      </c>
    </row>
    <row r="636" spans="1:5" x14ac:dyDescent="0.35">
      <c r="A636" t="s">
        <v>902</v>
      </c>
      <c r="B636" t="s">
        <v>1318</v>
      </c>
      <c r="C636" t="s">
        <v>1319</v>
      </c>
      <c r="D636" t="s">
        <v>1319</v>
      </c>
      <c r="E636" t="s">
        <v>654</v>
      </c>
    </row>
    <row r="637" spans="1:5" x14ac:dyDescent="0.35">
      <c r="A637" t="s">
        <v>902</v>
      </c>
      <c r="B637" t="s">
        <v>1320</v>
      </c>
      <c r="C637" t="s">
        <v>1321</v>
      </c>
      <c r="D637" t="s">
        <v>1321</v>
      </c>
      <c r="E637" t="s">
        <v>170</v>
      </c>
    </row>
    <row r="638" spans="1:5" x14ac:dyDescent="0.35">
      <c r="A638" t="s">
        <v>902</v>
      </c>
      <c r="B638" t="s">
        <v>1322</v>
      </c>
      <c r="C638" t="s">
        <v>1321</v>
      </c>
      <c r="D638" t="s">
        <v>1321</v>
      </c>
      <c r="E638" t="s">
        <v>259</v>
      </c>
    </row>
    <row r="639" spans="1:5" x14ac:dyDescent="0.35">
      <c r="A639" t="s">
        <v>902</v>
      </c>
      <c r="B639" t="s">
        <v>1323</v>
      </c>
      <c r="C639" t="s">
        <v>1324</v>
      </c>
      <c r="D639" t="s">
        <v>1324</v>
      </c>
      <c r="E639" t="s">
        <v>597</v>
      </c>
    </row>
    <row r="640" spans="1:5" x14ac:dyDescent="0.35">
      <c r="A640" t="s">
        <v>902</v>
      </c>
      <c r="B640" t="s">
        <v>1325</v>
      </c>
      <c r="C640" t="s">
        <v>1326</v>
      </c>
      <c r="D640" t="s">
        <v>1326</v>
      </c>
      <c r="E640" t="s">
        <v>639</v>
      </c>
    </row>
    <row r="641" spans="1:5" x14ac:dyDescent="0.35">
      <c r="A641" t="s">
        <v>902</v>
      </c>
      <c r="B641" t="s">
        <v>1327</v>
      </c>
      <c r="C641" t="s">
        <v>1328</v>
      </c>
      <c r="D641" t="s">
        <v>1328</v>
      </c>
      <c r="E641" t="s">
        <v>595</v>
      </c>
    </row>
    <row r="642" spans="1:5" x14ac:dyDescent="0.35">
      <c r="A642" t="s">
        <v>902</v>
      </c>
      <c r="B642" t="s">
        <v>1329</v>
      </c>
      <c r="C642" t="s">
        <v>1330</v>
      </c>
      <c r="D642" t="s">
        <v>1330</v>
      </c>
      <c r="E642" t="s">
        <v>569</v>
      </c>
    </row>
    <row r="643" spans="1:5" x14ac:dyDescent="0.35">
      <c r="A643" t="s">
        <v>902</v>
      </c>
      <c r="B643" t="s">
        <v>1331</v>
      </c>
      <c r="C643" t="s">
        <v>1332</v>
      </c>
      <c r="D643" t="s">
        <v>1332</v>
      </c>
      <c r="E643" t="s">
        <v>619</v>
      </c>
    </row>
    <row r="644" spans="1:5" x14ac:dyDescent="0.35">
      <c r="A644" t="s">
        <v>902</v>
      </c>
      <c r="B644" t="s">
        <v>1333</v>
      </c>
      <c r="C644" t="s">
        <v>1334</v>
      </c>
      <c r="D644" t="s">
        <v>1334</v>
      </c>
      <c r="E644" t="s">
        <v>672</v>
      </c>
    </row>
    <row r="645" spans="1:5" x14ac:dyDescent="0.35">
      <c r="A645" t="s">
        <v>902</v>
      </c>
      <c r="B645" t="s">
        <v>1335</v>
      </c>
      <c r="C645" t="s">
        <v>1336</v>
      </c>
      <c r="D645" t="s">
        <v>1336</v>
      </c>
      <c r="E645" t="s">
        <v>674</v>
      </c>
    </row>
    <row r="646" spans="1:5" x14ac:dyDescent="0.35">
      <c r="A646" t="s">
        <v>902</v>
      </c>
      <c r="B646" t="s">
        <v>1337</v>
      </c>
      <c r="C646" t="s">
        <v>1338</v>
      </c>
      <c r="D646" t="s">
        <v>1338</v>
      </c>
      <c r="E646" t="s">
        <v>577</v>
      </c>
    </row>
    <row r="647" spans="1:5" x14ac:dyDescent="0.35">
      <c r="A647" t="s">
        <v>902</v>
      </c>
      <c r="B647" t="s">
        <v>1339</v>
      </c>
      <c r="C647" t="s">
        <v>1340</v>
      </c>
      <c r="D647" t="s">
        <v>1340</v>
      </c>
      <c r="E647" t="s">
        <v>560</v>
      </c>
    </row>
    <row r="648" spans="1:5" x14ac:dyDescent="0.35">
      <c r="A648" t="s">
        <v>902</v>
      </c>
      <c r="B648" t="s">
        <v>1341</v>
      </c>
      <c r="C648" t="s">
        <v>1342</v>
      </c>
      <c r="D648" t="s">
        <v>1342</v>
      </c>
      <c r="E648" t="s">
        <v>593</v>
      </c>
    </row>
    <row r="649" spans="1:5" x14ac:dyDescent="0.35">
      <c r="A649" t="s">
        <v>902</v>
      </c>
      <c r="B649" t="s">
        <v>1343</v>
      </c>
      <c r="C649" t="s">
        <v>1344</v>
      </c>
      <c r="D649" t="s">
        <v>1344</v>
      </c>
      <c r="E649" t="s">
        <v>609</v>
      </c>
    </row>
    <row r="650" spans="1:5" x14ac:dyDescent="0.35">
      <c r="A650" t="s">
        <v>902</v>
      </c>
      <c r="B650" t="s">
        <v>1345</v>
      </c>
      <c r="C650" t="s">
        <v>1346</v>
      </c>
      <c r="D650" t="s">
        <v>1346</v>
      </c>
      <c r="E650" t="s">
        <v>558</v>
      </c>
    </row>
    <row r="651" spans="1:5" x14ac:dyDescent="0.35">
      <c r="A651" t="s">
        <v>902</v>
      </c>
      <c r="B651" t="s">
        <v>1347</v>
      </c>
      <c r="C651" t="s">
        <v>1348</v>
      </c>
      <c r="D651" t="s">
        <v>1348</v>
      </c>
      <c r="E651" t="s">
        <v>659</v>
      </c>
    </row>
    <row r="652" spans="1:5" x14ac:dyDescent="0.35">
      <c r="A652" t="s">
        <v>902</v>
      </c>
      <c r="B652" t="s">
        <v>1349</v>
      </c>
      <c r="C652" t="s">
        <v>1350</v>
      </c>
      <c r="D652" t="s">
        <v>1350</v>
      </c>
      <c r="E652" t="s">
        <v>585</v>
      </c>
    </row>
    <row r="653" spans="1:5" x14ac:dyDescent="0.35">
      <c r="A653" t="s">
        <v>902</v>
      </c>
      <c r="B653" t="s">
        <v>1351</v>
      </c>
      <c r="C653" t="s">
        <v>1352</v>
      </c>
      <c r="D653" t="s">
        <v>1352</v>
      </c>
      <c r="E653" t="s">
        <v>207</v>
      </c>
    </row>
    <row r="654" spans="1:5" x14ac:dyDescent="0.35">
      <c r="A654" t="s">
        <v>902</v>
      </c>
      <c r="B654" t="s">
        <v>1353</v>
      </c>
      <c r="C654" t="s">
        <v>1354</v>
      </c>
      <c r="D654" t="s">
        <v>1354</v>
      </c>
      <c r="E654" t="s">
        <v>535</v>
      </c>
    </row>
    <row r="655" spans="1:5" x14ac:dyDescent="0.35">
      <c r="A655" t="s">
        <v>902</v>
      </c>
      <c r="B655" t="s">
        <v>1355</v>
      </c>
      <c r="C655" t="s">
        <v>1356</v>
      </c>
      <c r="D655" t="s">
        <v>1356</v>
      </c>
      <c r="E655" t="s">
        <v>659</v>
      </c>
    </row>
    <row r="656" spans="1:5" x14ac:dyDescent="0.35">
      <c r="A656" t="s">
        <v>902</v>
      </c>
      <c r="B656" t="s">
        <v>1357</v>
      </c>
      <c r="C656" t="s">
        <v>1358</v>
      </c>
      <c r="D656" t="s">
        <v>1358</v>
      </c>
      <c r="E656" t="s">
        <v>594</v>
      </c>
    </row>
    <row r="657" spans="1:5" x14ac:dyDescent="0.35">
      <c r="A657" t="s">
        <v>902</v>
      </c>
      <c r="B657" t="s">
        <v>1359</v>
      </c>
      <c r="C657" t="s">
        <v>1360</v>
      </c>
      <c r="D657" t="s">
        <v>1360</v>
      </c>
      <c r="E657" t="s">
        <v>610</v>
      </c>
    </row>
    <row r="658" spans="1:5" x14ac:dyDescent="0.35">
      <c r="A658" t="s">
        <v>902</v>
      </c>
      <c r="B658" t="s">
        <v>1361</v>
      </c>
      <c r="C658" t="s">
        <v>1362</v>
      </c>
      <c r="D658" t="s">
        <v>1362</v>
      </c>
      <c r="E658" t="s">
        <v>633</v>
      </c>
    </row>
    <row r="659" spans="1:5" x14ac:dyDescent="0.35">
      <c r="A659" t="s">
        <v>902</v>
      </c>
      <c r="B659" t="s">
        <v>1363</v>
      </c>
      <c r="C659" t="s">
        <v>1364</v>
      </c>
      <c r="D659" t="s">
        <v>1364</v>
      </c>
      <c r="E659" t="s">
        <v>566</v>
      </c>
    </row>
    <row r="660" spans="1:5" x14ac:dyDescent="0.35">
      <c r="A660" t="s">
        <v>902</v>
      </c>
      <c r="B660" t="s">
        <v>1365</v>
      </c>
      <c r="C660" t="s">
        <v>1366</v>
      </c>
      <c r="D660" t="s">
        <v>1366</v>
      </c>
      <c r="E660" t="s">
        <v>622</v>
      </c>
    </row>
    <row r="661" spans="1:5" x14ac:dyDescent="0.35">
      <c r="A661" t="s">
        <v>902</v>
      </c>
      <c r="B661" t="s">
        <v>1367</v>
      </c>
      <c r="C661" t="s">
        <v>1368</v>
      </c>
      <c r="D661" t="s">
        <v>1368</v>
      </c>
      <c r="E661" t="s">
        <v>554</v>
      </c>
    </row>
    <row r="662" spans="1:5" x14ac:dyDescent="0.35">
      <c r="A662" t="s">
        <v>902</v>
      </c>
      <c r="B662" t="s">
        <v>1369</v>
      </c>
      <c r="C662" t="s">
        <v>1370</v>
      </c>
      <c r="D662" t="s">
        <v>1370</v>
      </c>
      <c r="E662" t="s">
        <v>635</v>
      </c>
    </row>
    <row r="663" spans="1:5" x14ac:dyDescent="0.35">
      <c r="A663" t="s">
        <v>902</v>
      </c>
      <c r="B663" t="s">
        <v>1371</v>
      </c>
      <c r="C663" t="s">
        <v>1372</v>
      </c>
      <c r="D663" t="s">
        <v>1372</v>
      </c>
      <c r="E663" t="s">
        <v>549</v>
      </c>
    </row>
    <row r="664" spans="1:5" x14ac:dyDescent="0.35">
      <c r="A664" t="s">
        <v>902</v>
      </c>
      <c r="B664" t="s">
        <v>1373</v>
      </c>
      <c r="C664" t="s">
        <v>1374</v>
      </c>
      <c r="D664" t="s">
        <v>1374</v>
      </c>
      <c r="E664" t="s">
        <v>541</v>
      </c>
    </row>
    <row r="665" spans="1:5" x14ac:dyDescent="0.35">
      <c r="A665" t="s">
        <v>902</v>
      </c>
      <c r="B665" t="s">
        <v>1375</v>
      </c>
      <c r="C665" t="s">
        <v>1376</v>
      </c>
      <c r="D665" t="s">
        <v>1376</v>
      </c>
      <c r="E665" t="s">
        <v>538</v>
      </c>
    </row>
    <row r="666" spans="1:5" x14ac:dyDescent="0.35">
      <c r="A666" t="s">
        <v>902</v>
      </c>
      <c r="B666" t="s">
        <v>1377</v>
      </c>
      <c r="C666" t="s">
        <v>1378</v>
      </c>
      <c r="D666" t="s">
        <v>1378</v>
      </c>
      <c r="E666" t="s">
        <v>667</v>
      </c>
    </row>
    <row r="667" spans="1:5" x14ac:dyDescent="0.35">
      <c r="A667" t="s">
        <v>902</v>
      </c>
      <c r="B667" t="s">
        <v>1379</v>
      </c>
      <c r="C667" t="s">
        <v>1380</v>
      </c>
      <c r="D667" t="s">
        <v>1380</v>
      </c>
      <c r="E667" t="s">
        <v>603</v>
      </c>
    </row>
    <row r="668" spans="1:5" x14ac:dyDescent="0.35">
      <c r="A668" t="s">
        <v>902</v>
      </c>
      <c r="B668" t="s">
        <v>1381</v>
      </c>
      <c r="C668" t="s">
        <v>1382</v>
      </c>
      <c r="D668" t="s">
        <v>1382</v>
      </c>
      <c r="E668" t="s">
        <v>233</v>
      </c>
    </row>
    <row r="669" spans="1:5" x14ac:dyDescent="0.35">
      <c r="A669" t="s">
        <v>902</v>
      </c>
      <c r="B669" t="s">
        <v>1383</v>
      </c>
      <c r="C669" t="s">
        <v>1384</v>
      </c>
      <c r="D669" t="s">
        <v>1384</v>
      </c>
      <c r="E669" t="s">
        <v>591</v>
      </c>
    </row>
    <row r="670" spans="1:5" x14ac:dyDescent="0.35">
      <c r="A670" t="s">
        <v>902</v>
      </c>
      <c r="B670" t="s">
        <v>1385</v>
      </c>
      <c r="C670" t="s">
        <v>1386</v>
      </c>
      <c r="D670" t="s">
        <v>1386</v>
      </c>
      <c r="E670" t="s">
        <v>634</v>
      </c>
    </row>
    <row r="671" spans="1:5" x14ac:dyDescent="0.35">
      <c r="A671" t="s">
        <v>902</v>
      </c>
      <c r="B671" t="s">
        <v>1387</v>
      </c>
      <c r="C671" t="s">
        <v>1388</v>
      </c>
      <c r="D671" t="s">
        <v>1388</v>
      </c>
      <c r="E671" t="s">
        <v>624</v>
      </c>
    </row>
    <row r="672" spans="1:5" x14ac:dyDescent="0.35">
      <c r="A672" t="s">
        <v>902</v>
      </c>
      <c r="B672" t="s">
        <v>1389</v>
      </c>
      <c r="C672" t="s">
        <v>1390</v>
      </c>
      <c r="D672" t="s">
        <v>1390</v>
      </c>
      <c r="E672" t="s">
        <v>592</v>
      </c>
    </row>
    <row r="673" spans="1:5" x14ac:dyDescent="0.35">
      <c r="A673" t="s">
        <v>902</v>
      </c>
      <c r="B673" t="s">
        <v>1391</v>
      </c>
      <c r="C673" t="s">
        <v>1392</v>
      </c>
      <c r="D673" t="s">
        <v>1392</v>
      </c>
      <c r="E673" t="s">
        <v>643</v>
      </c>
    </row>
    <row r="674" spans="1:5" x14ac:dyDescent="0.35">
      <c r="A674" t="s">
        <v>902</v>
      </c>
      <c r="B674" t="s">
        <v>1393</v>
      </c>
      <c r="C674" t="s">
        <v>1394</v>
      </c>
      <c r="D674" t="s">
        <v>1394</v>
      </c>
      <c r="E674" t="s">
        <v>567</v>
      </c>
    </row>
    <row r="675" spans="1:5" x14ac:dyDescent="0.35">
      <c r="A675" t="s">
        <v>902</v>
      </c>
      <c r="B675" t="s">
        <v>1395</v>
      </c>
      <c r="C675" t="s">
        <v>1396</v>
      </c>
      <c r="D675" t="s">
        <v>1396</v>
      </c>
      <c r="E675" t="s">
        <v>599</v>
      </c>
    </row>
    <row r="676" spans="1:5" x14ac:dyDescent="0.35">
      <c r="A676" t="s">
        <v>902</v>
      </c>
      <c r="B676" t="s">
        <v>1397</v>
      </c>
      <c r="C676" t="s">
        <v>1398</v>
      </c>
      <c r="D676" t="s">
        <v>1398</v>
      </c>
      <c r="E676" t="s">
        <v>655</v>
      </c>
    </row>
    <row r="677" spans="1:5" x14ac:dyDescent="0.35">
      <c r="A677" t="s">
        <v>902</v>
      </c>
      <c r="B677" t="s">
        <v>1399</v>
      </c>
      <c r="C677" t="s">
        <v>1400</v>
      </c>
      <c r="D677" t="s">
        <v>1400</v>
      </c>
      <c r="E677" t="s">
        <v>629</v>
      </c>
    </row>
    <row r="678" spans="1:5" x14ac:dyDescent="0.35">
      <c r="A678" t="s">
        <v>902</v>
      </c>
      <c r="B678" t="s">
        <v>1401</v>
      </c>
      <c r="C678" t="s">
        <v>1402</v>
      </c>
      <c r="D678" t="s">
        <v>1402</v>
      </c>
      <c r="E678" t="s">
        <v>579</v>
      </c>
    </row>
    <row r="679" spans="1:5" x14ac:dyDescent="0.35">
      <c r="A679" t="s">
        <v>902</v>
      </c>
      <c r="B679" t="s">
        <v>1403</v>
      </c>
      <c r="C679" t="s">
        <v>1404</v>
      </c>
      <c r="D679" t="s">
        <v>1404</v>
      </c>
      <c r="E679" t="s">
        <v>581</v>
      </c>
    </row>
    <row r="680" spans="1:5" x14ac:dyDescent="0.35">
      <c r="A680" t="s">
        <v>902</v>
      </c>
      <c r="B680" t="s">
        <v>1405</v>
      </c>
      <c r="C680" t="s">
        <v>1406</v>
      </c>
      <c r="D680" t="s">
        <v>1406</v>
      </c>
      <c r="E680" t="s">
        <v>572</v>
      </c>
    </row>
    <row r="681" spans="1:5" x14ac:dyDescent="0.35">
      <c r="A681" t="s">
        <v>902</v>
      </c>
      <c r="B681" t="s">
        <v>1407</v>
      </c>
      <c r="C681" t="s">
        <v>1408</v>
      </c>
      <c r="D681" t="s">
        <v>1408</v>
      </c>
      <c r="E681" t="s">
        <v>613</v>
      </c>
    </row>
    <row r="682" spans="1:5" x14ac:dyDescent="0.35">
      <c r="A682" t="s">
        <v>902</v>
      </c>
      <c r="B682" t="s">
        <v>1409</v>
      </c>
      <c r="C682" t="s">
        <v>1410</v>
      </c>
      <c r="D682" t="s">
        <v>1410</v>
      </c>
      <c r="E682" t="s">
        <v>645</v>
      </c>
    </row>
    <row r="683" spans="1:5" x14ac:dyDescent="0.35">
      <c r="A683" t="s">
        <v>902</v>
      </c>
      <c r="B683" t="s">
        <v>1411</v>
      </c>
      <c r="C683" t="s">
        <v>1412</v>
      </c>
      <c r="D683" t="s">
        <v>1412</v>
      </c>
      <c r="E683" t="s">
        <v>673</v>
      </c>
    </row>
    <row r="684" spans="1:5" x14ac:dyDescent="0.35">
      <c r="A684" t="s">
        <v>902</v>
      </c>
      <c r="B684" t="s">
        <v>1413</v>
      </c>
      <c r="C684" t="s">
        <v>1414</v>
      </c>
      <c r="D684" t="s">
        <v>1414</v>
      </c>
      <c r="E684" t="s">
        <v>574</v>
      </c>
    </row>
    <row r="685" spans="1:5" x14ac:dyDescent="0.35">
      <c r="A685" t="s">
        <v>902</v>
      </c>
      <c r="B685" t="s">
        <v>1415</v>
      </c>
      <c r="C685" t="s">
        <v>1416</v>
      </c>
      <c r="D685" t="s">
        <v>1416</v>
      </c>
      <c r="E685" t="s">
        <v>578</v>
      </c>
    </row>
    <row r="686" spans="1:5" x14ac:dyDescent="0.35">
      <c r="A686" t="s">
        <v>902</v>
      </c>
      <c r="B686" t="s">
        <v>1417</v>
      </c>
      <c r="C686" t="s">
        <v>1418</v>
      </c>
      <c r="D686" t="s">
        <v>1418</v>
      </c>
      <c r="E686" t="s">
        <v>665</v>
      </c>
    </row>
    <row r="687" spans="1:5" x14ac:dyDescent="0.35">
      <c r="A687" t="s">
        <v>902</v>
      </c>
      <c r="B687" t="s">
        <v>1419</v>
      </c>
      <c r="C687" t="s">
        <v>1420</v>
      </c>
      <c r="D687" t="s">
        <v>1420</v>
      </c>
      <c r="E687" t="s">
        <v>664</v>
      </c>
    </row>
    <row r="688" spans="1:5" x14ac:dyDescent="0.35">
      <c r="A688" t="s">
        <v>902</v>
      </c>
      <c r="B688" t="s">
        <v>1421</v>
      </c>
      <c r="C688" t="s">
        <v>1422</v>
      </c>
      <c r="D688" t="s">
        <v>1422</v>
      </c>
      <c r="E688" t="s">
        <v>617</v>
      </c>
    </row>
    <row r="689" spans="1:5" x14ac:dyDescent="0.35">
      <c r="A689" t="s">
        <v>902</v>
      </c>
      <c r="B689" t="s">
        <v>1423</v>
      </c>
      <c r="C689" t="s">
        <v>1424</v>
      </c>
      <c r="D689" t="s">
        <v>1424</v>
      </c>
      <c r="E689" t="s">
        <v>249</v>
      </c>
    </row>
    <row r="690" spans="1:5" x14ac:dyDescent="0.35">
      <c r="A690" t="s">
        <v>902</v>
      </c>
      <c r="B690" t="s">
        <v>1425</v>
      </c>
      <c r="C690" t="s">
        <v>1426</v>
      </c>
      <c r="D690" t="s">
        <v>1426</v>
      </c>
      <c r="E690" t="s">
        <v>194</v>
      </c>
    </row>
    <row r="691" spans="1:5" x14ac:dyDescent="0.35">
      <c r="A691" t="s">
        <v>902</v>
      </c>
      <c r="B691" t="s">
        <v>1427</v>
      </c>
      <c r="C691" t="s">
        <v>1428</v>
      </c>
      <c r="D691" t="s">
        <v>1428</v>
      </c>
      <c r="E691" t="s">
        <v>648</v>
      </c>
    </row>
    <row r="692" spans="1:5" x14ac:dyDescent="0.35">
      <c r="A692" t="s">
        <v>902</v>
      </c>
      <c r="B692" t="s">
        <v>1429</v>
      </c>
      <c r="C692" t="s">
        <v>1430</v>
      </c>
      <c r="D692" t="s">
        <v>1430</v>
      </c>
      <c r="E692" t="s">
        <v>651</v>
      </c>
    </row>
    <row r="693" spans="1:5" x14ac:dyDescent="0.35">
      <c r="A693" t="s">
        <v>902</v>
      </c>
      <c r="B693" t="s">
        <v>1431</v>
      </c>
      <c r="C693" t="s">
        <v>1432</v>
      </c>
      <c r="D693" t="s">
        <v>1432</v>
      </c>
      <c r="E693" t="s">
        <v>559</v>
      </c>
    </row>
    <row r="694" spans="1:5" x14ac:dyDescent="0.35">
      <c r="A694" t="s">
        <v>902</v>
      </c>
      <c r="B694" t="s">
        <v>1433</v>
      </c>
      <c r="C694" t="s">
        <v>1434</v>
      </c>
      <c r="D694" t="s">
        <v>1434</v>
      </c>
      <c r="E694" t="s">
        <v>671</v>
      </c>
    </row>
    <row r="695" spans="1:5" x14ac:dyDescent="0.35">
      <c r="A695" t="s">
        <v>902</v>
      </c>
      <c r="B695" t="s">
        <v>1435</v>
      </c>
      <c r="C695" t="s">
        <v>1436</v>
      </c>
      <c r="D695" t="s">
        <v>1436</v>
      </c>
      <c r="E695" t="s">
        <v>575</v>
      </c>
    </row>
    <row r="696" spans="1:5" x14ac:dyDescent="0.35">
      <c r="A696" t="s">
        <v>902</v>
      </c>
      <c r="B696" t="s">
        <v>1437</v>
      </c>
      <c r="C696" t="s">
        <v>1438</v>
      </c>
      <c r="D696" t="s">
        <v>1438</v>
      </c>
      <c r="E696" t="s">
        <v>584</v>
      </c>
    </row>
    <row r="697" spans="1:5" x14ac:dyDescent="0.35">
      <c r="A697" t="s">
        <v>902</v>
      </c>
      <c r="B697" t="s">
        <v>1439</v>
      </c>
      <c r="C697" t="s">
        <v>1440</v>
      </c>
      <c r="D697" t="s">
        <v>1440</v>
      </c>
      <c r="E697" t="s">
        <v>580</v>
      </c>
    </row>
    <row r="698" spans="1:5" x14ac:dyDescent="0.35">
      <c r="A698" t="s">
        <v>902</v>
      </c>
      <c r="B698" t="s">
        <v>1441</v>
      </c>
      <c r="C698" t="s">
        <v>1442</v>
      </c>
      <c r="D698" t="s">
        <v>1442</v>
      </c>
      <c r="E698" t="s">
        <v>616</v>
      </c>
    </row>
    <row r="699" spans="1:5" x14ac:dyDescent="0.35">
      <c r="A699" t="s">
        <v>902</v>
      </c>
      <c r="B699" t="s">
        <v>1443</v>
      </c>
      <c r="C699" t="s">
        <v>1444</v>
      </c>
      <c r="D699" t="s">
        <v>1444</v>
      </c>
      <c r="E699" t="s">
        <v>255</v>
      </c>
    </row>
    <row r="700" spans="1:5" x14ac:dyDescent="0.35">
      <c r="A700" t="s">
        <v>902</v>
      </c>
      <c r="B700" t="s">
        <v>1445</v>
      </c>
      <c r="C700" t="s">
        <v>1446</v>
      </c>
      <c r="D700" t="s">
        <v>1446</v>
      </c>
      <c r="E700" t="s">
        <v>187</v>
      </c>
    </row>
    <row r="701" spans="1:5" x14ac:dyDescent="0.35">
      <c r="A701" t="s">
        <v>902</v>
      </c>
      <c r="B701" t="s">
        <v>1447</v>
      </c>
      <c r="C701" t="s">
        <v>1448</v>
      </c>
      <c r="D701" t="s">
        <v>1448</v>
      </c>
      <c r="E701" t="s">
        <v>621</v>
      </c>
    </row>
    <row r="702" spans="1:5" x14ac:dyDescent="0.35">
      <c r="A702" t="s">
        <v>902</v>
      </c>
      <c r="B702" t="s">
        <v>1449</v>
      </c>
      <c r="C702" t="s">
        <v>1450</v>
      </c>
      <c r="D702" t="s">
        <v>1450</v>
      </c>
      <c r="E702" t="s">
        <v>630</v>
      </c>
    </row>
    <row r="703" spans="1:5" x14ac:dyDescent="0.35">
      <c r="A703" t="s">
        <v>902</v>
      </c>
      <c r="B703" t="s">
        <v>1451</v>
      </c>
      <c r="C703" t="s">
        <v>1450</v>
      </c>
      <c r="D703" t="s">
        <v>1450</v>
      </c>
      <c r="E703" t="s">
        <v>562</v>
      </c>
    </row>
    <row r="704" spans="1:5" x14ac:dyDescent="0.35">
      <c r="A704" t="s">
        <v>902</v>
      </c>
      <c r="B704" t="s">
        <v>1452</v>
      </c>
      <c r="C704" t="s">
        <v>1453</v>
      </c>
      <c r="D704" t="s">
        <v>1453</v>
      </c>
      <c r="E704" t="s">
        <v>670</v>
      </c>
    </row>
    <row r="705" spans="1:5" x14ac:dyDescent="0.35">
      <c r="A705" t="s">
        <v>902</v>
      </c>
      <c r="B705" t="s">
        <v>1454</v>
      </c>
      <c r="C705" t="s">
        <v>1455</v>
      </c>
      <c r="D705" t="s">
        <v>1455</v>
      </c>
      <c r="E705" t="s">
        <v>109</v>
      </c>
    </row>
    <row r="706" spans="1:5" x14ac:dyDescent="0.35">
      <c r="A706" t="s">
        <v>902</v>
      </c>
      <c r="B706" t="s">
        <v>1456</v>
      </c>
      <c r="C706" t="s">
        <v>1457</v>
      </c>
      <c r="D706" t="s">
        <v>1457</v>
      </c>
      <c r="E706" t="s">
        <v>660</v>
      </c>
    </row>
    <row r="707" spans="1:5" x14ac:dyDescent="0.35">
      <c r="A707" t="s">
        <v>902</v>
      </c>
      <c r="B707" t="s">
        <v>1458</v>
      </c>
      <c r="C707" t="s">
        <v>1459</v>
      </c>
      <c r="D707" t="s">
        <v>1459</v>
      </c>
      <c r="E707" t="s">
        <v>589</v>
      </c>
    </row>
    <row r="708" spans="1:5" x14ac:dyDescent="0.35">
      <c r="A708" t="s">
        <v>902</v>
      </c>
      <c r="B708" t="s">
        <v>1460</v>
      </c>
      <c r="C708" t="s">
        <v>1461</v>
      </c>
      <c r="D708" t="s">
        <v>1461</v>
      </c>
      <c r="E708" t="s">
        <v>224</v>
      </c>
    </row>
    <row r="709" spans="1:5" x14ac:dyDescent="0.35">
      <c r="A709" t="s">
        <v>902</v>
      </c>
      <c r="B709" t="s">
        <v>1462</v>
      </c>
      <c r="C709" t="s">
        <v>1463</v>
      </c>
      <c r="D709" t="s">
        <v>1463</v>
      </c>
      <c r="E709" t="s">
        <v>228</v>
      </c>
    </row>
    <row r="710" spans="1:5" x14ac:dyDescent="0.35">
      <c r="A710" t="s">
        <v>902</v>
      </c>
      <c r="B710" t="s">
        <v>1464</v>
      </c>
      <c r="C710" t="s">
        <v>1465</v>
      </c>
      <c r="D710" t="s">
        <v>1465</v>
      </c>
      <c r="E710" t="s">
        <v>629</v>
      </c>
    </row>
    <row r="711" spans="1:5" x14ac:dyDescent="0.35">
      <c r="A711" t="s">
        <v>902</v>
      </c>
      <c r="B711" t="s">
        <v>1466</v>
      </c>
      <c r="C711" t="s">
        <v>1467</v>
      </c>
      <c r="D711" t="s">
        <v>1467</v>
      </c>
      <c r="E711" t="s">
        <v>565</v>
      </c>
    </row>
    <row r="712" spans="1:5" x14ac:dyDescent="0.35">
      <c r="A712" t="s">
        <v>902</v>
      </c>
      <c r="B712" t="s">
        <v>1468</v>
      </c>
      <c r="C712" t="s">
        <v>1469</v>
      </c>
      <c r="D712" t="s">
        <v>1469</v>
      </c>
      <c r="E712" t="s">
        <v>233</v>
      </c>
    </row>
    <row r="713" spans="1:5" x14ac:dyDescent="0.35">
      <c r="A713" t="s">
        <v>902</v>
      </c>
      <c r="B713" t="s">
        <v>1470</v>
      </c>
      <c r="C713" t="s">
        <v>1471</v>
      </c>
      <c r="D713" t="s">
        <v>1471</v>
      </c>
      <c r="E713" t="s">
        <v>589</v>
      </c>
    </row>
    <row r="714" spans="1:5" x14ac:dyDescent="0.35">
      <c r="A714" t="s">
        <v>902</v>
      </c>
      <c r="B714" t="s">
        <v>1472</v>
      </c>
      <c r="C714" t="s">
        <v>1473</v>
      </c>
      <c r="D714" t="s">
        <v>1473</v>
      </c>
      <c r="E714" t="s">
        <v>653</v>
      </c>
    </row>
    <row r="715" spans="1:5" x14ac:dyDescent="0.35">
      <c r="A715" t="s">
        <v>902</v>
      </c>
      <c r="B715" t="s">
        <v>1474</v>
      </c>
      <c r="C715" t="s">
        <v>1475</v>
      </c>
      <c r="D715" t="s">
        <v>1475</v>
      </c>
      <c r="E715" t="s">
        <v>575</v>
      </c>
    </row>
    <row r="716" spans="1:5" x14ac:dyDescent="0.35">
      <c r="A716" t="s">
        <v>902</v>
      </c>
      <c r="B716" t="s">
        <v>1476</v>
      </c>
      <c r="C716" t="s">
        <v>1477</v>
      </c>
      <c r="D716" t="s">
        <v>1477</v>
      </c>
      <c r="E716" t="s">
        <v>675</v>
      </c>
    </row>
    <row r="717" spans="1:5" x14ac:dyDescent="0.35">
      <c r="A717" t="s">
        <v>902</v>
      </c>
      <c r="B717" t="s">
        <v>1478</v>
      </c>
      <c r="C717" t="s">
        <v>1479</v>
      </c>
      <c r="D717" t="s">
        <v>1479</v>
      </c>
      <c r="E717" t="s">
        <v>657</v>
      </c>
    </row>
    <row r="718" spans="1:5" x14ac:dyDescent="0.35">
      <c r="A718" t="s">
        <v>902</v>
      </c>
      <c r="B718" t="s">
        <v>1480</v>
      </c>
      <c r="C718" t="s">
        <v>1481</v>
      </c>
      <c r="D718" t="s">
        <v>1481</v>
      </c>
      <c r="E718" t="s">
        <v>651</v>
      </c>
    </row>
    <row r="719" spans="1:5" x14ac:dyDescent="0.35">
      <c r="A719" t="s">
        <v>902</v>
      </c>
      <c r="B719" t="s">
        <v>1482</v>
      </c>
      <c r="C719" t="s">
        <v>1483</v>
      </c>
      <c r="D719" t="s">
        <v>1483</v>
      </c>
      <c r="E719" t="s">
        <v>581</v>
      </c>
    </row>
    <row r="720" spans="1:5" x14ac:dyDescent="0.35">
      <c r="A720" t="s">
        <v>902</v>
      </c>
      <c r="B720" t="s">
        <v>1484</v>
      </c>
      <c r="C720" t="s">
        <v>1485</v>
      </c>
      <c r="D720" t="s">
        <v>1485</v>
      </c>
      <c r="E720" t="s">
        <v>624</v>
      </c>
    </row>
    <row r="721" spans="1:5" x14ac:dyDescent="0.35">
      <c r="A721" t="s">
        <v>902</v>
      </c>
      <c r="B721" t="s">
        <v>1486</v>
      </c>
      <c r="C721" t="s">
        <v>1487</v>
      </c>
      <c r="D721" t="s">
        <v>1487</v>
      </c>
      <c r="E721" t="s">
        <v>557</v>
      </c>
    </row>
    <row r="722" spans="1:5" x14ac:dyDescent="0.35">
      <c r="A722" t="s">
        <v>902</v>
      </c>
      <c r="B722" t="s">
        <v>1488</v>
      </c>
      <c r="C722" t="s">
        <v>1489</v>
      </c>
      <c r="D722" t="s">
        <v>1489</v>
      </c>
      <c r="E722" t="s">
        <v>567</v>
      </c>
    </row>
    <row r="723" spans="1:5" x14ac:dyDescent="0.35">
      <c r="A723" t="s">
        <v>902</v>
      </c>
      <c r="B723" t="s">
        <v>1490</v>
      </c>
      <c r="C723" t="s">
        <v>1491</v>
      </c>
      <c r="D723" t="s">
        <v>1491</v>
      </c>
      <c r="E723" t="s">
        <v>626</v>
      </c>
    </row>
    <row r="724" spans="1:5" x14ac:dyDescent="0.35">
      <c r="A724" t="s">
        <v>902</v>
      </c>
      <c r="B724" t="s">
        <v>1492</v>
      </c>
      <c r="C724" t="s">
        <v>1493</v>
      </c>
      <c r="D724" t="s">
        <v>1493</v>
      </c>
      <c r="E724" t="s">
        <v>621</v>
      </c>
    </row>
    <row r="725" spans="1:5" x14ac:dyDescent="0.35">
      <c r="A725" t="s">
        <v>902</v>
      </c>
      <c r="B725" t="s">
        <v>1494</v>
      </c>
      <c r="C725" t="s">
        <v>1495</v>
      </c>
      <c r="D725" t="s">
        <v>1495</v>
      </c>
      <c r="E725" t="s">
        <v>613</v>
      </c>
    </row>
    <row r="726" spans="1:5" x14ac:dyDescent="0.35">
      <c r="A726" t="s">
        <v>902</v>
      </c>
      <c r="B726" t="s">
        <v>1496</v>
      </c>
      <c r="C726" t="s">
        <v>1497</v>
      </c>
      <c r="D726" t="s">
        <v>1497</v>
      </c>
      <c r="E726" t="s">
        <v>609</v>
      </c>
    </row>
    <row r="727" spans="1:5" x14ac:dyDescent="0.35">
      <c r="A727" t="s">
        <v>902</v>
      </c>
      <c r="B727" t="s">
        <v>1498</v>
      </c>
      <c r="C727" t="s">
        <v>1499</v>
      </c>
      <c r="D727" t="s">
        <v>1499</v>
      </c>
      <c r="E727" t="s">
        <v>664</v>
      </c>
    </row>
    <row r="728" spans="1:5" x14ac:dyDescent="0.35">
      <c r="A728" t="s">
        <v>902</v>
      </c>
      <c r="B728" t="s">
        <v>1500</v>
      </c>
      <c r="C728" t="s">
        <v>1501</v>
      </c>
      <c r="D728" t="s">
        <v>1501</v>
      </c>
      <c r="E728" t="s">
        <v>558</v>
      </c>
    </row>
    <row r="729" spans="1:5" x14ac:dyDescent="0.35">
      <c r="A729" t="s">
        <v>902</v>
      </c>
      <c r="B729" t="s">
        <v>1502</v>
      </c>
      <c r="C729" t="s">
        <v>1503</v>
      </c>
      <c r="D729" t="s">
        <v>1503</v>
      </c>
      <c r="E729" t="s">
        <v>672</v>
      </c>
    </row>
    <row r="730" spans="1:5" x14ac:dyDescent="0.35">
      <c r="A730" t="s">
        <v>902</v>
      </c>
      <c r="B730" t="s">
        <v>1504</v>
      </c>
      <c r="C730" t="s">
        <v>1505</v>
      </c>
      <c r="D730" t="s">
        <v>1505</v>
      </c>
      <c r="E730" t="s">
        <v>674</v>
      </c>
    </row>
    <row r="731" spans="1:5" x14ac:dyDescent="0.35">
      <c r="A731" t="s">
        <v>902</v>
      </c>
      <c r="B731" t="s">
        <v>1506</v>
      </c>
      <c r="C731" t="s">
        <v>1507</v>
      </c>
      <c r="D731" t="s">
        <v>1507</v>
      </c>
      <c r="E731" t="s">
        <v>614</v>
      </c>
    </row>
    <row r="732" spans="1:5" x14ac:dyDescent="0.35">
      <c r="A732" t="s">
        <v>902</v>
      </c>
      <c r="B732" t="s">
        <v>1508</v>
      </c>
      <c r="C732" t="s">
        <v>1509</v>
      </c>
      <c r="D732" t="s">
        <v>1509</v>
      </c>
      <c r="E732" t="s">
        <v>572</v>
      </c>
    </row>
    <row r="733" spans="1:5" x14ac:dyDescent="0.35">
      <c r="A733" t="s">
        <v>902</v>
      </c>
      <c r="B733" t="s">
        <v>1510</v>
      </c>
      <c r="C733" t="s">
        <v>1511</v>
      </c>
      <c r="D733" t="s">
        <v>1511</v>
      </c>
      <c r="E733" t="s">
        <v>591</v>
      </c>
    </row>
    <row r="734" spans="1:5" x14ac:dyDescent="0.35">
      <c r="A734" t="s">
        <v>902</v>
      </c>
      <c r="B734" t="s">
        <v>1512</v>
      </c>
      <c r="C734" t="s">
        <v>1513</v>
      </c>
      <c r="D734" t="s">
        <v>1513</v>
      </c>
      <c r="E734" t="s">
        <v>564</v>
      </c>
    </row>
    <row r="735" spans="1:5" x14ac:dyDescent="0.35">
      <c r="A735" t="s">
        <v>902</v>
      </c>
      <c r="B735" t="s">
        <v>1514</v>
      </c>
      <c r="C735" t="s">
        <v>1515</v>
      </c>
      <c r="D735" t="s">
        <v>1515</v>
      </c>
      <c r="E735" t="s">
        <v>636</v>
      </c>
    </row>
    <row r="736" spans="1:5" x14ac:dyDescent="0.35">
      <c r="A736" t="s">
        <v>902</v>
      </c>
      <c r="B736" t="s">
        <v>1516</v>
      </c>
      <c r="C736" t="s">
        <v>1517</v>
      </c>
      <c r="D736" t="s">
        <v>1517</v>
      </c>
      <c r="E736" t="s">
        <v>599</v>
      </c>
    </row>
    <row r="737" spans="1:5" x14ac:dyDescent="0.35">
      <c r="A737" t="s">
        <v>902</v>
      </c>
      <c r="B737" t="s">
        <v>1518</v>
      </c>
      <c r="C737" t="s">
        <v>1519</v>
      </c>
      <c r="D737" t="s">
        <v>1519</v>
      </c>
      <c r="E737" t="s">
        <v>563</v>
      </c>
    </row>
    <row r="738" spans="1:5" x14ac:dyDescent="0.35">
      <c r="A738" t="s">
        <v>902</v>
      </c>
      <c r="B738" t="s">
        <v>1520</v>
      </c>
      <c r="C738" t="s">
        <v>1521</v>
      </c>
      <c r="D738" t="s">
        <v>1521</v>
      </c>
      <c r="E738" t="s">
        <v>601</v>
      </c>
    </row>
    <row r="739" spans="1:5" x14ac:dyDescent="0.35">
      <c r="A739" t="s">
        <v>902</v>
      </c>
      <c r="B739" t="s">
        <v>1522</v>
      </c>
      <c r="C739" t="s">
        <v>1523</v>
      </c>
      <c r="D739" t="s">
        <v>1523</v>
      </c>
      <c r="E739" t="s">
        <v>650</v>
      </c>
    </row>
    <row r="740" spans="1:5" x14ac:dyDescent="0.35">
      <c r="A740" t="s">
        <v>902</v>
      </c>
      <c r="B740" t="s">
        <v>1524</v>
      </c>
      <c r="C740" t="s">
        <v>1525</v>
      </c>
      <c r="D740" t="s">
        <v>1525</v>
      </c>
      <c r="E740" t="s">
        <v>661</v>
      </c>
    </row>
    <row r="741" spans="1:5" x14ac:dyDescent="0.35">
      <c r="A741" t="s">
        <v>902</v>
      </c>
      <c r="B741" t="s">
        <v>1526</v>
      </c>
      <c r="C741" t="s">
        <v>1527</v>
      </c>
      <c r="D741" t="s">
        <v>1527</v>
      </c>
      <c r="E741" t="s">
        <v>585</v>
      </c>
    </row>
    <row r="742" spans="1:5" x14ac:dyDescent="0.35">
      <c r="A742" t="s">
        <v>902</v>
      </c>
      <c r="B742" t="s">
        <v>1528</v>
      </c>
      <c r="C742" t="s">
        <v>1529</v>
      </c>
      <c r="D742" t="s">
        <v>1529</v>
      </c>
      <c r="E742" t="s">
        <v>570</v>
      </c>
    </row>
    <row r="743" spans="1:5" x14ac:dyDescent="0.35">
      <c r="A743" t="s">
        <v>902</v>
      </c>
      <c r="B743" t="s">
        <v>1530</v>
      </c>
      <c r="C743" t="s">
        <v>1531</v>
      </c>
      <c r="D743" t="s">
        <v>1531</v>
      </c>
      <c r="E743" t="s">
        <v>213</v>
      </c>
    </row>
    <row r="744" spans="1:5" x14ac:dyDescent="0.35">
      <c r="A744" t="s">
        <v>902</v>
      </c>
      <c r="B744" t="s">
        <v>1532</v>
      </c>
      <c r="C744" t="s">
        <v>1533</v>
      </c>
      <c r="D744" t="s">
        <v>1533</v>
      </c>
      <c r="E744" t="s">
        <v>644</v>
      </c>
    </row>
    <row r="745" spans="1:5" x14ac:dyDescent="0.35">
      <c r="A745" t="s">
        <v>902</v>
      </c>
      <c r="B745" t="s">
        <v>1534</v>
      </c>
      <c r="C745" t="s">
        <v>1535</v>
      </c>
      <c r="D745" t="s">
        <v>1535</v>
      </c>
      <c r="E745" t="s">
        <v>615</v>
      </c>
    </row>
    <row r="746" spans="1:5" x14ac:dyDescent="0.35">
      <c r="A746" t="s">
        <v>902</v>
      </c>
      <c r="B746" t="s">
        <v>1536</v>
      </c>
      <c r="C746" t="s">
        <v>1537</v>
      </c>
      <c r="D746" t="s">
        <v>1537</v>
      </c>
      <c r="E746" t="s">
        <v>109</v>
      </c>
    </row>
    <row r="747" spans="1:5" x14ac:dyDescent="0.35">
      <c r="A747" t="s">
        <v>902</v>
      </c>
      <c r="B747" t="s">
        <v>1538</v>
      </c>
      <c r="C747" t="s">
        <v>1539</v>
      </c>
      <c r="D747" t="s">
        <v>1539</v>
      </c>
      <c r="E747" t="s">
        <v>642</v>
      </c>
    </row>
    <row r="748" spans="1:5" x14ac:dyDescent="0.35">
      <c r="A748" t="s">
        <v>902</v>
      </c>
      <c r="B748" t="s">
        <v>1540</v>
      </c>
      <c r="C748" t="s">
        <v>1541</v>
      </c>
      <c r="D748" t="s">
        <v>1541</v>
      </c>
      <c r="E748" t="s">
        <v>649</v>
      </c>
    </row>
    <row r="749" spans="1:5" x14ac:dyDescent="0.35">
      <c r="A749" t="s">
        <v>902</v>
      </c>
      <c r="B749" t="s">
        <v>1542</v>
      </c>
      <c r="C749" t="s">
        <v>1543</v>
      </c>
      <c r="D749" t="s">
        <v>1543</v>
      </c>
      <c r="E749" t="s">
        <v>605</v>
      </c>
    </row>
    <row r="750" spans="1:5" x14ac:dyDescent="0.35">
      <c r="A750" t="s">
        <v>902</v>
      </c>
      <c r="B750" t="s">
        <v>1544</v>
      </c>
      <c r="C750" t="s">
        <v>1545</v>
      </c>
      <c r="D750" t="s">
        <v>1545</v>
      </c>
      <c r="E750" t="s">
        <v>646</v>
      </c>
    </row>
    <row r="751" spans="1:5" x14ac:dyDescent="0.35">
      <c r="A751" t="s">
        <v>902</v>
      </c>
      <c r="B751" t="s">
        <v>1546</v>
      </c>
      <c r="C751" t="s">
        <v>1545</v>
      </c>
      <c r="D751" t="s">
        <v>1545</v>
      </c>
      <c r="E751" t="s">
        <v>187</v>
      </c>
    </row>
    <row r="752" spans="1:5" x14ac:dyDescent="0.35">
      <c r="A752" t="s">
        <v>902</v>
      </c>
      <c r="B752" t="s">
        <v>1547</v>
      </c>
      <c r="C752" t="s">
        <v>1548</v>
      </c>
      <c r="D752" t="s">
        <v>1548</v>
      </c>
      <c r="E752" t="s">
        <v>593</v>
      </c>
    </row>
    <row r="753" spans="1:5" x14ac:dyDescent="0.35">
      <c r="A753" t="s">
        <v>902</v>
      </c>
      <c r="B753" t="s">
        <v>1549</v>
      </c>
      <c r="C753" t="s">
        <v>1550</v>
      </c>
      <c r="D753" t="s">
        <v>1550</v>
      </c>
      <c r="E753" t="s">
        <v>194</v>
      </c>
    </row>
    <row r="754" spans="1:5" x14ac:dyDescent="0.35">
      <c r="A754" t="s">
        <v>902</v>
      </c>
      <c r="B754" t="s">
        <v>1551</v>
      </c>
      <c r="C754" t="s">
        <v>1552</v>
      </c>
      <c r="D754" t="s">
        <v>1552</v>
      </c>
      <c r="E754" t="s">
        <v>648</v>
      </c>
    </row>
    <row r="755" spans="1:5" x14ac:dyDescent="0.35">
      <c r="A755" t="s">
        <v>902</v>
      </c>
      <c r="B755" t="s">
        <v>1553</v>
      </c>
      <c r="C755" t="s">
        <v>1554</v>
      </c>
      <c r="D755" t="s">
        <v>1554</v>
      </c>
      <c r="E755" t="s">
        <v>620</v>
      </c>
    </row>
    <row r="756" spans="1:5" x14ac:dyDescent="0.35">
      <c r="A756" t="s">
        <v>902</v>
      </c>
      <c r="B756" t="s">
        <v>1555</v>
      </c>
      <c r="C756" t="s">
        <v>1556</v>
      </c>
      <c r="D756" t="s">
        <v>1556</v>
      </c>
      <c r="E756" t="s">
        <v>579</v>
      </c>
    </row>
    <row r="757" spans="1:5" x14ac:dyDescent="0.35">
      <c r="A757" t="s">
        <v>902</v>
      </c>
      <c r="B757" t="s">
        <v>1557</v>
      </c>
      <c r="C757" t="s">
        <v>1558</v>
      </c>
      <c r="D757" t="s">
        <v>1558</v>
      </c>
      <c r="E757" t="s">
        <v>638</v>
      </c>
    </row>
    <row r="758" spans="1:5" x14ac:dyDescent="0.35">
      <c r="A758" t="s">
        <v>902</v>
      </c>
      <c r="B758" t="s">
        <v>1559</v>
      </c>
      <c r="C758" t="s">
        <v>1560</v>
      </c>
      <c r="D758" t="s">
        <v>1560</v>
      </c>
      <c r="E758" t="s">
        <v>665</v>
      </c>
    </row>
    <row r="759" spans="1:5" x14ac:dyDescent="0.35">
      <c r="A759" t="s">
        <v>902</v>
      </c>
      <c r="B759" t="s">
        <v>1561</v>
      </c>
      <c r="C759" t="s">
        <v>1562</v>
      </c>
      <c r="D759" t="s">
        <v>1562</v>
      </c>
      <c r="E759" t="s">
        <v>659</v>
      </c>
    </row>
    <row r="760" spans="1:5" x14ac:dyDescent="0.35">
      <c r="A760" t="s">
        <v>902</v>
      </c>
      <c r="B760" t="s">
        <v>1563</v>
      </c>
      <c r="C760" t="s">
        <v>1564</v>
      </c>
      <c r="D760" t="s">
        <v>1564</v>
      </c>
      <c r="E760" t="s">
        <v>632</v>
      </c>
    </row>
    <row r="761" spans="1:5" x14ac:dyDescent="0.35">
      <c r="A761" t="s">
        <v>902</v>
      </c>
      <c r="B761" t="s">
        <v>1565</v>
      </c>
      <c r="C761" t="s">
        <v>1566</v>
      </c>
      <c r="D761" t="s">
        <v>1566</v>
      </c>
      <c r="E761" t="s">
        <v>618</v>
      </c>
    </row>
    <row r="762" spans="1:5" x14ac:dyDescent="0.35">
      <c r="A762" t="s">
        <v>902</v>
      </c>
      <c r="B762" t="s">
        <v>1567</v>
      </c>
      <c r="C762" t="s">
        <v>1568</v>
      </c>
      <c r="D762" t="s">
        <v>1568</v>
      </c>
      <c r="E762" t="s">
        <v>541</v>
      </c>
    </row>
    <row r="763" spans="1:5" x14ac:dyDescent="0.35">
      <c r="A763" t="s">
        <v>902</v>
      </c>
      <c r="B763" t="s">
        <v>1569</v>
      </c>
      <c r="C763" t="s">
        <v>1570</v>
      </c>
      <c r="D763" t="s">
        <v>1570</v>
      </c>
      <c r="E763" t="s">
        <v>623</v>
      </c>
    </row>
    <row r="764" spans="1:5" x14ac:dyDescent="0.35">
      <c r="A764" t="s">
        <v>902</v>
      </c>
      <c r="B764" t="s">
        <v>1571</v>
      </c>
      <c r="C764" t="s">
        <v>1572</v>
      </c>
      <c r="D764" t="s">
        <v>1572</v>
      </c>
      <c r="E764" t="s">
        <v>577</v>
      </c>
    </row>
    <row r="765" spans="1:5" x14ac:dyDescent="0.35">
      <c r="A765" t="s">
        <v>902</v>
      </c>
      <c r="B765" t="s">
        <v>1573</v>
      </c>
      <c r="C765" t="s">
        <v>1574</v>
      </c>
      <c r="D765" t="s">
        <v>1574</v>
      </c>
      <c r="E765" t="s">
        <v>562</v>
      </c>
    </row>
    <row r="766" spans="1:5" x14ac:dyDescent="0.35">
      <c r="A766" t="s">
        <v>902</v>
      </c>
      <c r="B766" t="s">
        <v>1575</v>
      </c>
      <c r="C766" t="s">
        <v>1576</v>
      </c>
      <c r="D766" t="s">
        <v>1576</v>
      </c>
      <c r="E766" t="s">
        <v>224</v>
      </c>
    </row>
    <row r="767" spans="1:5" x14ac:dyDescent="0.35">
      <c r="A767" t="s">
        <v>902</v>
      </c>
      <c r="B767" t="s">
        <v>1577</v>
      </c>
      <c r="C767" t="s">
        <v>1578</v>
      </c>
      <c r="D767" t="s">
        <v>1578</v>
      </c>
      <c r="E767" t="s">
        <v>571</v>
      </c>
    </row>
    <row r="768" spans="1:5" x14ac:dyDescent="0.35">
      <c r="A768" t="s">
        <v>902</v>
      </c>
      <c r="B768" t="s">
        <v>1579</v>
      </c>
      <c r="C768" t="s">
        <v>1580</v>
      </c>
      <c r="D768" t="s">
        <v>1580</v>
      </c>
      <c r="E768" t="s">
        <v>207</v>
      </c>
    </row>
    <row r="769" spans="1:5" x14ac:dyDescent="0.35">
      <c r="A769" t="s">
        <v>902</v>
      </c>
      <c r="B769" t="s">
        <v>1581</v>
      </c>
      <c r="C769" t="s">
        <v>1582</v>
      </c>
      <c r="D769" t="s">
        <v>1582</v>
      </c>
      <c r="E769" t="s">
        <v>607</v>
      </c>
    </row>
    <row r="770" spans="1:5" x14ac:dyDescent="0.35">
      <c r="A770" t="s">
        <v>902</v>
      </c>
      <c r="B770" t="s">
        <v>1583</v>
      </c>
      <c r="C770" t="s">
        <v>1584</v>
      </c>
      <c r="D770" t="s">
        <v>1584</v>
      </c>
      <c r="E770" t="s">
        <v>561</v>
      </c>
    </row>
    <row r="771" spans="1:5" x14ac:dyDescent="0.35">
      <c r="A771" t="s">
        <v>902</v>
      </c>
      <c r="B771" t="s">
        <v>1585</v>
      </c>
      <c r="C771" t="s">
        <v>1586</v>
      </c>
      <c r="D771" t="s">
        <v>1586</v>
      </c>
      <c r="E771" t="s">
        <v>660</v>
      </c>
    </row>
    <row r="772" spans="1:5" x14ac:dyDescent="0.35">
      <c r="A772" t="s">
        <v>902</v>
      </c>
      <c r="B772" t="s">
        <v>1587</v>
      </c>
      <c r="C772" t="s">
        <v>1588</v>
      </c>
      <c r="D772" t="s">
        <v>1588</v>
      </c>
      <c r="E772" t="s">
        <v>578</v>
      </c>
    </row>
    <row r="773" spans="1:5" x14ac:dyDescent="0.35">
      <c r="A773" t="s">
        <v>902</v>
      </c>
      <c r="B773" t="s">
        <v>1589</v>
      </c>
      <c r="C773" t="s">
        <v>1590</v>
      </c>
      <c r="D773" t="s">
        <v>1590</v>
      </c>
      <c r="E773" t="s">
        <v>608</v>
      </c>
    </row>
    <row r="774" spans="1:5" x14ac:dyDescent="0.35">
      <c r="A774" t="s">
        <v>902</v>
      </c>
      <c r="B774" t="s">
        <v>1591</v>
      </c>
      <c r="C774" t="s">
        <v>1592</v>
      </c>
      <c r="D774" t="s">
        <v>1592</v>
      </c>
      <c r="E774" t="s">
        <v>554</v>
      </c>
    </row>
    <row r="775" spans="1:5" x14ac:dyDescent="0.35">
      <c r="A775" t="s">
        <v>902</v>
      </c>
      <c r="B775" t="s">
        <v>1593</v>
      </c>
      <c r="C775" t="s">
        <v>1594</v>
      </c>
      <c r="D775" t="s">
        <v>1594</v>
      </c>
      <c r="E775" t="s">
        <v>673</v>
      </c>
    </row>
    <row r="776" spans="1:5" x14ac:dyDescent="0.35">
      <c r="A776" t="s">
        <v>902</v>
      </c>
      <c r="B776" t="s">
        <v>1595</v>
      </c>
      <c r="C776" t="s">
        <v>1596</v>
      </c>
      <c r="D776" t="s">
        <v>1596</v>
      </c>
      <c r="E776" t="s">
        <v>588</v>
      </c>
    </row>
    <row r="777" spans="1:5" x14ac:dyDescent="0.35">
      <c r="A777" t="s">
        <v>902</v>
      </c>
      <c r="B777" t="s">
        <v>1597</v>
      </c>
      <c r="C777" t="s">
        <v>1598</v>
      </c>
      <c r="D777" t="s">
        <v>1598</v>
      </c>
      <c r="E777" t="s">
        <v>639</v>
      </c>
    </row>
    <row r="778" spans="1:5" x14ac:dyDescent="0.35">
      <c r="A778" t="s">
        <v>902</v>
      </c>
      <c r="B778" t="s">
        <v>1599</v>
      </c>
      <c r="C778" t="s">
        <v>1600</v>
      </c>
      <c r="D778" t="s">
        <v>1600</v>
      </c>
      <c r="E778" t="s">
        <v>582</v>
      </c>
    </row>
    <row r="779" spans="1:5" x14ac:dyDescent="0.35">
      <c r="A779" t="s">
        <v>902</v>
      </c>
      <c r="B779" t="s">
        <v>1601</v>
      </c>
      <c r="C779" t="s">
        <v>1602</v>
      </c>
      <c r="D779" t="s">
        <v>1602</v>
      </c>
      <c r="E779" t="s">
        <v>634</v>
      </c>
    </row>
    <row r="780" spans="1:5" x14ac:dyDescent="0.35">
      <c r="A780" t="s">
        <v>902</v>
      </c>
      <c r="B780" t="s">
        <v>1603</v>
      </c>
      <c r="C780" t="s">
        <v>1604</v>
      </c>
      <c r="D780" t="s">
        <v>1604</v>
      </c>
      <c r="E780" t="s">
        <v>590</v>
      </c>
    </row>
    <row r="781" spans="1:5" x14ac:dyDescent="0.35">
      <c r="A781" t="s">
        <v>902</v>
      </c>
      <c r="B781" t="s">
        <v>1605</v>
      </c>
      <c r="C781" t="s">
        <v>1606</v>
      </c>
      <c r="D781" t="s">
        <v>1606</v>
      </c>
      <c r="E781" t="s">
        <v>576</v>
      </c>
    </row>
    <row r="782" spans="1:5" x14ac:dyDescent="0.35">
      <c r="A782" t="s">
        <v>902</v>
      </c>
      <c r="B782" t="s">
        <v>1607</v>
      </c>
      <c r="C782" t="s">
        <v>1608</v>
      </c>
      <c r="D782" t="s">
        <v>1608</v>
      </c>
      <c r="E782" t="s">
        <v>670</v>
      </c>
    </row>
    <row r="783" spans="1:5" x14ac:dyDescent="0.35">
      <c r="A783" t="s">
        <v>902</v>
      </c>
      <c r="B783" t="s">
        <v>1609</v>
      </c>
      <c r="C783" t="s">
        <v>1610</v>
      </c>
      <c r="D783" t="s">
        <v>1610</v>
      </c>
      <c r="E783" t="s">
        <v>535</v>
      </c>
    </row>
    <row r="784" spans="1:5" x14ac:dyDescent="0.35">
      <c r="A784" t="s">
        <v>902</v>
      </c>
      <c r="B784" t="s">
        <v>1611</v>
      </c>
      <c r="C784" t="s">
        <v>1612</v>
      </c>
      <c r="D784" t="s">
        <v>1612</v>
      </c>
      <c r="E784" t="s">
        <v>560</v>
      </c>
    </row>
    <row r="785" spans="1:5" x14ac:dyDescent="0.35">
      <c r="A785" t="s">
        <v>902</v>
      </c>
      <c r="B785" t="s">
        <v>1613</v>
      </c>
      <c r="C785" t="s">
        <v>1614</v>
      </c>
      <c r="D785" t="s">
        <v>1614</v>
      </c>
      <c r="E785" t="s">
        <v>549</v>
      </c>
    </row>
    <row r="786" spans="1:5" x14ac:dyDescent="0.35">
      <c r="A786" t="s">
        <v>902</v>
      </c>
      <c r="B786" t="s">
        <v>1615</v>
      </c>
      <c r="C786" t="s">
        <v>1616</v>
      </c>
      <c r="D786" t="s">
        <v>1616</v>
      </c>
      <c r="E786" t="s">
        <v>259</v>
      </c>
    </row>
    <row r="787" spans="1:5" x14ac:dyDescent="0.35">
      <c r="A787" t="s">
        <v>902</v>
      </c>
      <c r="B787" t="s">
        <v>1617</v>
      </c>
      <c r="C787" t="s">
        <v>1618</v>
      </c>
      <c r="D787" t="s">
        <v>1618</v>
      </c>
      <c r="E787" t="s">
        <v>645</v>
      </c>
    </row>
    <row r="788" spans="1:5" x14ac:dyDescent="0.35">
      <c r="A788" t="s">
        <v>902</v>
      </c>
      <c r="B788" t="s">
        <v>1619</v>
      </c>
      <c r="C788" t="s">
        <v>1620</v>
      </c>
      <c r="D788" t="s">
        <v>1620</v>
      </c>
      <c r="E788" t="s">
        <v>640</v>
      </c>
    </row>
    <row r="789" spans="1:5" x14ac:dyDescent="0.35">
      <c r="A789" t="s">
        <v>902</v>
      </c>
      <c r="B789" t="s">
        <v>1621</v>
      </c>
      <c r="C789" t="s">
        <v>1622</v>
      </c>
      <c r="D789" t="s">
        <v>1622</v>
      </c>
      <c r="E789" t="s">
        <v>654</v>
      </c>
    </row>
    <row r="790" spans="1:5" x14ac:dyDescent="0.35">
      <c r="A790" t="s">
        <v>902</v>
      </c>
      <c r="B790" t="s">
        <v>1623</v>
      </c>
      <c r="C790" t="s">
        <v>1624</v>
      </c>
      <c r="D790" t="s">
        <v>1624</v>
      </c>
      <c r="E790" t="s">
        <v>598</v>
      </c>
    </row>
    <row r="791" spans="1:5" x14ac:dyDescent="0.35">
      <c r="A791" t="s">
        <v>902</v>
      </c>
      <c r="B791" t="s">
        <v>1625</v>
      </c>
      <c r="C791" t="s">
        <v>1626</v>
      </c>
      <c r="D791" t="s">
        <v>1626</v>
      </c>
      <c r="E791" t="s">
        <v>532</v>
      </c>
    </row>
    <row r="792" spans="1:5" x14ac:dyDescent="0.35">
      <c r="A792" t="s">
        <v>902</v>
      </c>
      <c r="B792" t="s">
        <v>1627</v>
      </c>
      <c r="C792" t="s">
        <v>1628</v>
      </c>
      <c r="D792" t="s">
        <v>1628</v>
      </c>
      <c r="E792" t="s">
        <v>597</v>
      </c>
    </row>
    <row r="793" spans="1:5" x14ac:dyDescent="0.35">
      <c r="A793" t="s">
        <v>902</v>
      </c>
      <c r="B793" t="s">
        <v>1629</v>
      </c>
      <c r="C793" t="s">
        <v>1630</v>
      </c>
      <c r="D793" t="s">
        <v>1630</v>
      </c>
      <c r="E793" t="s">
        <v>568</v>
      </c>
    </row>
    <row r="794" spans="1:5" x14ac:dyDescent="0.35">
      <c r="A794" t="s">
        <v>902</v>
      </c>
      <c r="B794" t="s">
        <v>1631</v>
      </c>
      <c r="C794" t="s">
        <v>1632</v>
      </c>
      <c r="D794" t="s">
        <v>1632</v>
      </c>
      <c r="E794" t="s">
        <v>595</v>
      </c>
    </row>
    <row r="795" spans="1:5" x14ac:dyDescent="0.35">
      <c r="A795" t="s">
        <v>902</v>
      </c>
      <c r="B795" t="s">
        <v>1633</v>
      </c>
      <c r="C795" t="s">
        <v>1634</v>
      </c>
      <c r="D795" t="s">
        <v>1634</v>
      </c>
      <c r="E795" t="s">
        <v>255</v>
      </c>
    </row>
    <row r="796" spans="1:5" x14ac:dyDescent="0.35">
      <c r="A796" t="s">
        <v>902</v>
      </c>
      <c r="B796" t="s">
        <v>1635</v>
      </c>
      <c r="C796" t="s">
        <v>1636</v>
      </c>
      <c r="D796" t="s">
        <v>1636</v>
      </c>
      <c r="E796" t="s">
        <v>584</v>
      </c>
    </row>
    <row r="797" spans="1:5" x14ac:dyDescent="0.35">
      <c r="A797" t="s">
        <v>902</v>
      </c>
      <c r="B797" t="s">
        <v>1637</v>
      </c>
      <c r="C797" t="s">
        <v>1638</v>
      </c>
      <c r="D797" t="s">
        <v>1638</v>
      </c>
      <c r="E797" t="s">
        <v>616</v>
      </c>
    </row>
    <row r="798" spans="1:5" x14ac:dyDescent="0.35">
      <c r="A798" t="s">
        <v>902</v>
      </c>
      <c r="B798" t="s">
        <v>1639</v>
      </c>
      <c r="C798" t="s">
        <v>1640</v>
      </c>
      <c r="D798" t="s">
        <v>1640</v>
      </c>
      <c r="E798" t="s">
        <v>203</v>
      </c>
    </row>
    <row r="799" spans="1:5" x14ac:dyDescent="0.35">
      <c r="A799" t="s">
        <v>902</v>
      </c>
      <c r="B799" t="s">
        <v>1641</v>
      </c>
      <c r="C799" t="s">
        <v>1642</v>
      </c>
      <c r="D799" t="s">
        <v>1642</v>
      </c>
      <c r="E799" t="s">
        <v>566</v>
      </c>
    </row>
    <row r="800" spans="1:5" x14ac:dyDescent="0.35">
      <c r="A800" t="s">
        <v>902</v>
      </c>
      <c r="B800" t="s">
        <v>1643</v>
      </c>
      <c r="C800" t="s">
        <v>1644</v>
      </c>
      <c r="D800" t="s">
        <v>1644</v>
      </c>
      <c r="E800" t="s">
        <v>627</v>
      </c>
    </row>
    <row r="801" spans="1:5" x14ac:dyDescent="0.35">
      <c r="A801" t="s">
        <v>902</v>
      </c>
      <c r="B801" t="s">
        <v>1645</v>
      </c>
      <c r="C801" t="s">
        <v>1646</v>
      </c>
      <c r="D801" t="s">
        <v>1646</v>
      </c>
      <c r="E801" t="s">
        <v>611</v>
      </c>
    </row>
    <row r="802" spans="1:5" x14ac:dyDescent="0.35">
      <c r="A802" t="s">
        <v>902</v>
      </c>
      <c r="B802" t="s">
        <v>1647</v>
      </c>
      <c r="C802" t="s">
        <v>1648</v>
      </c>
      <c r="D802" t="s">
        <v>1648</v>
      </c>
      <c r="E802" t="s">
        <v>587</v>
      </c>
    </row>
    <row r="803" spans="1:5" x14ac:dyDescent="0.35">
      <c r="A803" t="s">
        <v>902</v>
      </c>
      <c r="B803" t="s">
        <v>1649</v>
      </c>
      <c r="C803" t="s">
        <v>1650</v>
      </c>
      <c r="D803" t="s">
        <v>1650</v>
      </c>
      <c r="E803" t="s">
        <v>647</v>
      </c>
    </row>
    <row r="804" spans="1:5" x14ac:dyDescent="0.35">
      <c r="A804" t="s">
        <v>902</v>
      </c>
      <c r="B804" t="s">
        <v>1651</v>
      </c>
      <c r="C804" t="s">
        <v>1652</v>
      </c>
      <c r="D804" t="s">
        <v>1652</v>
      </c>
      <c r="E804" t="s">
        <v>586</v>
      </c>
    </row>
    <row r="805" spans="1:5" x14ac:dyDescent="0.35">
      <c r="A805" t="s">
        <v>902</v>
      </c>
      <c r="B805" t="s">
        <v>1653</v>
      </c>
      <c r="C805" t="s">
        <v>1654</v>
      </c>
      <c r="D805" t="s">
        <v>1654</v>
      </c>
      <c r="E805" t="s">
        <v>559</v>
      </c>
    </row>
    <row r="806" spans="1:5" x14ac:dyDescent="0.35">
      <c r="A806" t="s">
        <v>902</v>
      </c>
      <c r="B806" t="s">
        <v>1655</v>
      </c>
      <c r="C806" t="s">
        <v>1656</v>
      </c>
      <c r="D806" t="s">
        <v>1656</v>
      </c>
      <c r="E806" t="s">
        <v>637</v>
      </c>
    </row>
    <row r="807" spans="1:5" x14ac:dyDescent="0.35">
      <c r="A807" t="s">
        <v>902</v>
      </c>
      <c r="B807" t="s">
        <v>1657</v>
      </c>
      <c r="C807" t="s">
        <v>1658</v>
      </c>
      <c r="D807" t="s">
        <v>1658</v>
      </c>
      <c r="E807" t="s">
        <v>631</v>
      </c>
    </row>
    <row r="808" spans="1:5" x14ac:dyDescent="0.35">
      <c r="A808" t="s">
        <v>902</v>
      </c>
      <c r="B808" t="s">
        <v>1659</v>
      </c>
      <c r="C808" t="s">
        <v>1660</v>
      </c>
      <c r="D808" t="s">
        <v>1660</v>
      </c>
      <c r="E808" t="s">
        <v>669</v>
      </c>
    </row>
    <row r="809" spans="1:5" x14ac:dyDescent="0.35">
      <c r="A809" t="s">
        <v>902</v>
      </c>
      <c r="B809" t="s">
        <v>1661</v>
      </c>
      <c r="C809" t="s">
        <v>1662</v>
      </c>
      <c r="D809" t="s">
        <v>1662</v>
      </c>
      <c r="E809" t="s">
        <v>556</v>
      </c>
    </row>
    <row r="810" spans="1:5" x14ac:dyDescent="0.35">
      <c r="A810" t="s">
        <v>902</v>
      </c>
      <c r="B810" t="s">
        <v>1663</v>
      </c>
      <c r="C810" t="s">
        <v>1664</v>
      </c>
      <c r="D810" t="s">
        <v>1664</v>
      </c>
      <c r="E810" t="s">
        <v>622</v>
      </c>
    </row>
    <row r="811" spans="1:5" x14ac:dyDescent="0.35">
      <c r="A811" t="s">
        <v>902</v>
      </c>
      <c r="B811" t="s">
        <v>1665</v>
      </c>
      <c r="C811" t="s">
        <v>1666</v>
      </c>
      <c r="D811" t="s">
        <v>1666</v>
      </c>
      <c r="E811" t="s">
        <v>633</v>
      </c>
    </row>
    <row r="812" spans="1:5" x14ac:dyDescent="0.35">
      <c r="A812" t="s">
        <v>902</v>
      </c>
      <c r="B812" t="s">
        <v>1667</v>
      </c>
      <c r="C812" t="s">
        <v>1668</v>
      </c>
      <c r="D812" t="s">
        <v>1668</v>
      </c>
      <c r="E812" t="s">
        <v>652</v>
      </c>
    </row>
    <row r="813" spans="1:5" x14ac:dyDescent="0.35">
      <c r="A813" t="s">
        <v>902</v>
      </c>
      <c r="B813" t="s">
        <v>1669</v>
      </c>
      <c r="C813" t="s">
        <v>1670</v>
      </c>
      <c r="D813" t="s">
        <v>1670</v>
      </c>
      <c r="E813" t="s">
        <v>635</v>
      </c>
    </row>
    <row r="814" spans="1:5" x14ac:dyDescent="0.35">
      <c r="A814" t="s">
        <v>902</v>
      </c>
      <c r="B814" t="s">
        <v>1671</v>
      </c>
      <c r="C814" t="s">
        <v>1672</v>
      </c>
      <c r="D814" t="s">
        <v>1672</v>
      </c>
      <c r="E814" t="s">
        <v>629</v>
      </c>
    </row>
    <row r="815" spans="1:5" x14ac:dyDescent="0.35">
      <c r="A815" t="s">
        <v>902</v>
      </c>
      <c r="B815" t="s">
        <v>1673</v>
      </c>
      <c r="C815" t="s">
        <v>1674</v>
      </c>
      <c r="D815" t="s">
        <v>1674</v>
      </c>
      <c r="E815" t="s">
        <v>624</v>
      </c>
    </row>
    <row r="816" spans="1:5" x14ac:dyDescent="0.35">
      <c r="A816" t="s">
        <v>902</v>
      </c>
      <c r="B816" t="s">
        <v>1675</v>
      </c>
      <c r="C816" t="s">
        <v>1676</v>
      </c>
      <c r="D816" t="s">
        <v>1676</v>
      </c>
      <c r="E816" t="s">
        <v>541</v>
      </c>
    </row>
    <row r="817" spans="1:5" x14ac:dyDescent="0.35">
      <c r="A817" t="s">
        <v>902</v>
      </c>
      <c r="B817" t="s">
        <v>1677</v>
      </c>
      <c r="C817" t="s">
        <v>1678</v>
      </c>
      <c r="D817" t="s">
        <v>1678</v>
      </c>
      <c r="E817" t="s">
        <v>646</v>
      </c>
    </row>
    <row r="818" spans="1:5" x14ac:dyDescent="0.35">
      <c r="A818" t="s">
        <v>902</v>
      </c>
      <c r="B818" t="s">
        <v>1679</v>
      </c>
      <c r="C818" t="s">
        <v>1680</v>
      </c>
      <c r="D818" t="s">
        <v>1680</v>
      </c>
      <c r="E818" t="s">
        <v>647</v>
      </c>
    </row>
    <row r="819" spans="1:5" x14ac:dyDescent="0.35">
      <c r="A819" t="s">
        <v>902</v>
      </c>
      <c r="B819" t="s">
        <v>1681</v>
      </c>
      <c r="C819" t="s">
        <v>1682</v>
      </c>
      <c r="D819" t="s">
        <v>1682</v>
      </c>
      <c r="E819" t="s">
        <v>675</v>
      </c>
    </row>
    <row r="820" spans="1:5" x14ac:dyDescent="0.35">
      <c r="A820" t="s">
        <v>902</v>
      </c>
      <c r="B820" t="s">
        <v>1683</v>
      </c>
      <c r="C820" t="s">
        <v>1684</v>
      </c>
      <c r="D820" t="s">
        <v>1684</v>
      </c>
      <c r="E820" t="s">
        <v>644</v>
      </c>
    </row>
    <row r="821" spans="1:5" x14ac:dyDescent="0.35">
      <c r="A821" t="s">
        <v>902</v>
      </c>
      <c r="B821" t="s">
        <v>1685</v>
      </c>
      <c r="C821" t="s">
        <v>1686</v>
      </c>
      <c r="D821" t="s">
        <v>1686</v>
      </c>
      <c r="E821" t="s">
        <v>611</v>
      </c>
    </row>
    <row r="822" spans="1:5" x14ac:dyDescent="0.35">
      <c r="A822" t="s">
        <v>902</v>
      </c>
      <c r="B822" t="s">
        <v>1687</v>
      </c>
      <c r="C822" t="s">
        <v>1688</v>
      </c>
      <c r="D822" t="s">
        <v>1688</v>
      </c>
      <c r="E822" t="s">
        <v>651</v>
      </c>
    </row>
    <row r="823" spans="1:5" x14ac:dyDescent="0.35">
      <c r="A823" t="s">
        <v>902</v>
      </c>
      <c r="B823" t="s">
        <v>1689</v>
      </c>
      <c r="C823" t="s">
        <v>1690</v>
      </c>
      <c r="D823" t="s">
        <v>1690</v>
      </c>
      <c r="E823" t="s">
        <v>560</v>
      </c>
    </row>
    <row r="824" spans="1:5" x14ac:dyDescent="0.35">
      <c r="A824" t="s">
        <v>902</v>
      </c>
      <c r="B824" t="s">
        <v>1691</v>
      </c>
      <c r="C824" t="s">
        <v>1692</v>
      </c>
      <c r="D824" t="s">
        <v>1692</v>
      </c>
      <c r="E824" t="s">
        <v>567</v>
      </c>
    </row>
    <row r="825" spans="1:5" x14ac:dyDescent="0.35">
      <c r="A825" t="s">
        <v>902</v>
      </c>
      <c r="B825" t="s">
        <v>1693</v>
      </c>
      <c r="C825" t="s">
        <v>1694</v>
      </c>
      <c r="D825" t="s">
        <v>1694</v>
      </c>
      <c r="E825" t="s">
        <v>187</v>
      </c>
    </row>
    <row r="826" spans="1:5" x14ac:dyDescent="0.35">
      <c r="A826" t="s">
        <v>902</v>
      </c>
      <c r="B826" t="s">
        <v>1695</v>
      </c>
      <c r="C826" t="s">
        <v>1696</v>
      </c>
      <c r="D826" t="s">
        <v>1696</v>
      </c>
      <c r="E826" t="s">
        <v>578</v>
      </c>
    </row>
    <row r="827" spans="1:5" x14ac:dyDescent="0.35">
      <c r="A827" t="s">
        <v>902</v>
      </c>
      <c r="B827" t="s">
        <v>1697</v>
      </c>
      <c r="C827" t="s">
        <v>1698</v>
      </c>
      <c r="D827" t="s">
        <v>1698</v>
      </c>
      <c r="E827" t="s">
        <v>622</v>
      </c>
    </row>
    <row r="828" spans="1:5" x14ac:dyDescent="0.35">
      <c r="A828" t="s">
        <v>902</v>
      </c>
      <c r="B828" t="s">
        <v>1699</v>
      </c>
      <c r="C828" t="s">
        <v>1700</v>
      </c>
      <c r="D828" t="s">
        <v>1700</v>
      </c>
      <c r="E828" t="s">
        <v>638</v>
      </c>
    </row>
    <row r="829" spans="1:5" x14ac:dyDescent="0.35">
      <c r="A829" t="s">
        <v>902</v>
      </c>
      <c r="B829" t="s">
        <v>1701</v>
      </c>
      <c r="C829" t="s">
        <v>1702</v>
      </c>
      <c r="D829" t="s">
        <v>1702</v>
      </c>
      <c r="E829" t="s">
        <v>557</v>
      </c>
    </row>
    <row r="830" spans="1:5" x14ac:dyDescent="0.35">
      <c r="A830" t="s">
        <v>902</v>
      </c>
      <c r="B830" t="s">
        <v>1703</v>
      </c>
      <c r="C830" t="s">
        <v>1704</v>
      </c>
      <c r="D830" t="s">
        <v>1704</v>
      </c>
      <c r="E830" t="s">
        <v>556</v>
      </c>
    </row>
    <row r="831" spans="1:5" x14ac:dyDescent="0.35">
      <c r="A831" t="s">
        <v>902</v>
      </c>
      <c r="B831" t="s">
        <v>1705</v>
      </c>
      <c r="C831" t="s">
        <v>1706</v>
      </c>
      <c r="D831" t="s">
        <v>1706</v>
      </c>
      <c r="E831" t="s">
        <v>194</v>
      </c>
    </row>
    <row r="832" spans="1:5" x14ac:dyDescent="0.35">
      <c r="A832" t="s">
        <v>902</v>
      </c>
      <c r="B832" t="s">
        <v>1707</v>
      </c>
      <c r="C832" t="s">
        <v>1708</v>
      </c>
      <c r="D832" t="s">
        <v>1708</v>
      </c>
      <c r="E832" t="s">
        <v>554</v>
      </c>
    </row>
    <row r="833" spans="1:5" x14ac:dyDescent="0.35">
      <c r="A833" t="s">
        <v>902</v>
      </c>
      <c r="B833" t="s">
        <v>1709</v>
      </c>
      <c r="C833" t="s">
        <v>1710</v>
      </c>
      <c r="D833" t="s">
        <v>1710</v>
      </c>
      <c r="E833" t="s">
        <v>586</v>
      </c>
    </row>
    <row r="834" spans="1:5" x14ac:dyDescent="0.35">
      <c r="A834" t="s">
        <v>902</v>
      </c>
      <c r="B834" t="s">
        <v>1711</v>
      </c>
      <c r="C834" t="s">
        <v>1712</v>
      </c>
      <c r="D834" t="s">
        <v>1712</v>
      </c>
      <c r="E834" t="s">
        <v>621</v>
      </c>
    </row>
    <row r="835" spans="1:5" x14ac:dyDescent="0.35">
      <c r="A835" t="s">
        <v>902</v>
      </c>
      <c r="B835" t="s">
        <v>1713</v>
      </c>
      <c r="C835" t="s">
        <v>1714</v>
      </c>
      <c r="D835" t="s">
        <v>1714</v>
      </c>
      <c r="E835" t="s">
        <v>648</v>
      </c>
    </row>
    <row r="836" spans="1:5" x14ac:dyDescent="0.35">
      <c r="A836" t="s">
        <v>902</v>
      </c>
      <c r="B836" t="s">
        <v>1715</v>
      </c>
      <c r="C836" t="s">
        <v>1716</v>
      </c>
      <c r="D836" t="s">
        <v>1716</v>
      </c>
      <c r="E836" t="s">
        <v>590</v>
      </c>
    </row>
    <row r="837" spans="1:5" x14ac:dyDescent="0.35">
      <c r="A837" t="s">
        <v>902</v>
      </c>
      <c r="B837" t="s">
        <v>1717</v>
      </c>
      <c r="C837" t="s">
        <v>1718</v>
      </c>
      <c r="D837" t="s">
        <v>1718</v>
      </c>
      <c r="E837" t="s">
        <v>224</v>
      </c>
    </row>
    <row r="838" spans="1:5" x14ac:dyDescent="0.35">
      <c r="A838" t="s">
        <v>902</v>
      </c>
      <c r="B838" t="s">
        <v>1719</v>
      </c>
      <c r="C838" t="s">
        <v>1720</v>
      </c>
      <c r="D838" t="s">
        <v>1720</v>
      </c>
      <c r="E838" t="s">
        <v>608</v>
      </c>
    </row>
    <row r="839" spans="1:5" x14ac:dyDescent="0.35">
      <c r="A839" t="s">
        <v>902</v>
      </c>
      <c r="B839" t="s">
        <v>1721</v>
      </c>
      <c r="C839" t="s">
        <v>1722</v>
      </c>
      <c r="D839" t="s">
        <v>1722</v>
      </c>
      <c r="E839" t="s">
        <v>601</v>
      </c>
    </row>
    <row r="840" spans="1:5" x14ac:dyDescent="0.35">
      <c r="A840" t="s">
        <v>902</v>
      </c>
      <c r="B840" t="s">
        <v>1723</v>
      </c>
      <c r="C840" t="s">
        <v>1724</v>
      </c>
      <c r="D840" t="s">
        <v>1724</v>
      </c>
      <c r="E840" t="s">
        <v>568</v>
      </c>
    </row>
    <row r="841" spans="1:5" x14ac:dyDescent="0.35">
      <c r="A841" t="s">
        <v>902</v>
      </c>
      <c r="B841" t="s">
        <v>1725</v>
      </c>
      <c r="C841" t="s">
        <v>1726</v>
      </c>
      <c r="D841" t="s">
        <v>1726</v>
      </c>
      <c r="E841" t="s">
        <v>584</v>
      </c>
    </row>
    <row r="842" spans="1:5" x14ac:dyDescent="0.35">
      <c r="A842" t="s">
        <v>902</v>
      </c>
      <c r="B842" t="s">
        <v>1727</v>
      </c>
      <c r="C842" t="s">
        <v>1728</v>
      </c>
      <c r="D842" t="s">
        <v>1728</v>
      </c>
      <c r="E842" t="s">
        <v>595</v>
      </c>
    </row>
    <row r="843" spans="1:5" x14ac:dyDescent="0.35">
      <c r="A843" t="s">
        <v>902</v>
      </c>
      <c r="B843" t="s">
        <v>1729</v>
      </c>
      <c r="C843" t="s">
        <v>1730</v>
      </c>
      <c r="D843" t="s">
        <v>1730</v>
      </c>
      <c r="E843" t="s">
        <v>558</v>
      </c>
    </row>
    <row r="844" spans="1:5" x14ac:dyDescent="0.35">
      <c r="A844" t="s">
        <v>902</v>
      </c>
      <c r="B844" t="s">
        <v>1731</v>
      </c>
      <c r="C844" t="s">
        <v>1732</v>
      </c>
      <c r="D844" t="s">
        <v>1732</v>
      </c>
      <c r="E844" t="s">
        <v>635</v>
      </c>
    </row>
    <row r="845" spans="1:5" x14ac:dyDescent="0.35">
      <c r="A845" t="s">
        <v>902</v>
      </c>
      <c r="B845" t="s">
        <v>1733</v>
      </c>
      <c r="C845" t="s">
        <v>1734</v>
      </c>
      <c r="D845" t="s">
        <v>1734</v>
      </c>
      <c r="E845" t="s">
        <v>109</v>
      </c>
    </row>
    <row r="846" spans="1:5" x14ac:dyDescent="0.35">
      <c r="A846" t="s">
        <v>902</v>
      </c>
      <c r="B846" t="s">
        <v>1735</v>
      </c>
      <c r="C846" t="s">
        <v>1736</v>
      </c>
      <c r="D846" t="s">
        <v>1736</v>
      </c>
      <c r="E846" t="s">
        <v>563</v>
      </c>
    </row>
    <row r="847" spans="1:5" x14ac:dyDescent="0.35">
      <c r="A847" t="s">
        <v>902</v>
      </c>
      <c r="B847" t="s">
        <v>1737</v>
      </c>
      <c r="C847" t="s">
        <v>1738</v>
      </c>
      <c r="D847" t="s">
        <v>1738</v>
      </c>
      <c r="E847" t="s">
        <v>588</v>
      </c>
    </row>
    <row r="848" spans="1:5" x14ac:dyDescent="0.35">
      <c r="A848" t="s">
        <v>902</v>
      </c>
      <c r="B848" t="s">
        <v>1739</v>
      </c>
      <c r="C848" t="s">
        <v>1740</v>
      </c>
      <c r="D848" t="s">
        <v>1740</v>
      </c>
      <c r="E848" t="s">
        <v>653</v>
      </c>
    </row>
    <row r="849" spans="1:5" x14ac:dyDescent="0.35">
      <c r="A849" t="s">
        <v>902</v>
      </c>
      <c r="B849" t="s">
        <v>1741</v>
      </c>
      <c r="C849" t="s">
        <v>1742</v>
      </c>
      <c r="D849" t="s">
        <v>1742</v>
      </c>
      <c r="E849" t="s">
        <v>605</v>
      </c>
    </row>
    <row r="850" spans="1:5" x14ac:dyDescent="0.35">
      <c r="A850" t="s">
        <v>902</v>
      </c>
      <c r="B850" t="s">
        <v>1743</v>
      </c>
      <c r="C850" t="s">
        <v>1744</v>
      </c>
      <c r="D850" t="s">
        <v>1744</v>
      </c>
      <c r="E850" t="s">
        <v>207</v>
      </c>
    </row>
    <row r="851" spans="1:5" x14ac:dyDescent="0.35">
      <c r="A851" t="s">
        <v>902</v>
      </c>
      <c r="B851" t="s">
        <v>1745</v>
      </c>
      <c r="C851" t="s">
        <v>1746</v>
      </c>
      <c r="D851" t="s">
        <v>1746</v>
      </c>
      <c r="E851" t="s">
        <v>593</v>
      </c>
    </row>
    <row r="852" spans="1:5" x14ac:dyDescent="0.35">
      <c r="A852" t="s">
        <v>902</v>
      </c>
      <c r="B852" t="s">
        <v>1747</v>
      </c>
      <c r="C852" t="s">
        <v>1748</v>
      </c>
      <c r="D852" t="s">
        <v>1748</v>
      </c>
      <c r="E852" t="s">
        <v>233</v>
      </c>
    </row>
    <row r="853" spans="1:5" x14ac:dyDescent="0.35">
      <c r="A853" t="s">
        <v>902</v>
      </c>
      <c r="B853" t="s">
        <v>1749</v>
      </c>
      <c r="C853" t="s">
        <v>1750</v>
      </c>
      <c r="D853" t="s">
        <v>1750</v>
      </c>
      <c r="E853" t="s">
        <v>623</v>
      </c>
    </row>
    <row r="854" spans="1:5" x14ac:dyDescent="0.35">
      <c r="A854" t="s">
        <v>902</v>
      </c>
      <c r="B854" t="s">
        <v>1751</v>
      </c>
      <c r="C854" t="s">
        <v>1752</v>
      </c>
      <c r="D854" t="s">
        <v>1752</v>
      </c>
      <c r="E854" t="s">
        <v>618</v>
      </c>
    </row>
    <row r="855" spans="1:5" x14ac:dyDescent="0.35">
      <c r="A855" t="s">
        <v>902</v>
      </c>
      <c r="B855" t="s">
        <v>1753</v>
      </c>
      <c r="C855" t="s">
        <v>1754</v>
      </c>
      <c r="D855" t="s">
        <v>1754</v>
      </c>
      <c r="E855" t="s">
        <v>579</v>
      </c>
    </row>
    <row r="856" spans="1:5" x14ac:dyDescent="0.35">
      <c r="A856" t="s">
        <v>902</v>
      </c>
      <c r="B856" t="s">
        <v>1755</v>
      </c>
      <c r="C856" t="s">
        <v>1756</v>
      </c>
      <c r="D856" t="s">
        <v>1756</v>
      </c>
      <c r="E856" t="s">
        <v>615</v>
      </c>
    </row>
    <row r="857" spans="1:5" x14ac:dyDescent="0.35">
      <c r="A857" t="s">
        <v>902</v>
      </c>
      <c r="B857" t="s">
        <v>1757</v>
      </c>
      <c r="C857" t="s">
        <v>1758</v>
      </c>
      <c r="D857" t="s">
        <v>1758</v>
      </c>
      <c r="E857" t="s">
        <v>591</v>
      </c>
    </row>
    <row r="858" spans="1:5" x14ac:dyDescent="0.35">
      <c r="A858" t="s">
        <v>902</v>
      </c>
      <c r="B858" t="s">
        <v>1759</v>
      </c>
      <c r="C858" t="s">
        <v>1760</v>
      </c>
      <c r="D858" t="s">
        <v>1760</v>
      </c>
      <c r="E858" t="s">
        <v>585</v>
      </c>
    </row>
    <row r="859" spans="1:5" x14ac:dyDescent="0.35">
      <c r="A859" t="s">
        <v>902</v>
      </c>
      <c r="B859" t="s">
        <v>1761</v>
      </c>
      <c r="C859" t="s">
        <v>1762</v>
      </c>
      <c r="D859" t="s">
        <v>1762</v>
      </c>
      <c r="E859" t="s">
        <v>587</v>
      </c>
    </row>
    <row r="860" spans="1:5" x14ac:dyDescent="0.35">
      <c r="A860" t="s">
        <v>902</v>
      </c>
      <c r="B860" t="s">
        <v>1763</v>
      </c>
      <c r="C860" t="s">
        <v>1764</v>
      </c>
      <c r="D860" t="s">
        <v>1764</v>
      </c>
      <c r="E860" t="s">
        <v>631</v>
      </c>
    </row>
    <row r="861" spans="1:5" x14ac:dyDescent="0.35">
      <c r="A861" t="s">
        <v>902</v>
      </c>
      <c r="B861" t="s">
        <v>1765</v>
      </c>
      <c r="C861" t="s">
        <v>1766</v>
      </c>
      <c r="D861" t="s">
        <v>1766</v>
      </c>
      <c r="E861" t="s">
        <v>670</v>
      </c>
    </row>
    <row r="862" spans="1:5" x14ac:dyDescent="0.35">
      <c r="A862" t="s">
        <v>902</v>
      </c>
      <c r="B862" t="s">
        <v>1767</v>
      </c>
      <c r="C862" t="s">
        <v>1768</v>
      </c>
      <c r="D862" t="s">
        <v>1768</v>
      </c>
      <c r="E862" t="s">
        <v>259</v>
      </c>
    </row>
    <row r="863" spans="1:5" x14ac:dyDescent="0.35">
      <c r="A863" t="s">
        <v>902</v>
      </c>
      <c r="B863" t="s">
        <v>1769</v>
      </c>
      <c r="C863" t="s">
        <v>1770</v>
      </c>
      <c r="D863" t="s">
        <v>1770</v>
      </c>
      <c r="E863" t="s">
        <v>570</v>
      </c>
    </row>
    <row r="864" spans="1:5" x14ac:dyDescent="0.35">
      <c r="A864" t="s">
        <v>902</v>
      </c>
      <c r="B864" t="s">
        <v>1771</v>
      </c>
      <c r="C864" t="s">
        <v>1772</v>
      </c>
      <c r="D864" t="s">
        <v>1772</v>
      </c>
      <c r="E864" t="s">
        <v>633</v>
      </c>
    </row>
    <row r="865" spans="1:5" x14ac:dyDescent="0.35">
      <c r="A865" t="s">
        <v>902</v>
      </c>
      <c r="B865" t="s">
        <v>1773</v>
      </c>
      <c r="C865" t="s">
        <v>1774</v>
      </c>
      <c r="D865" t="s">
        <v>1774</v>
      </c>
      <c r="E865" t="s">
        <v>535</v>
      </c>
    </row>
    <row r="866" spans="1:5" x14ac:dyDescent="0.35">
      <c r="A866" t="s">
        <v>902</v>
      </c>
      <c r="B866" t="s">
        <v>1775</v>
      </c>
      <c r="C866" t="s">
        <v>1776</v>
      </c>
      <c r="D866" t="s">
        <v>1776</v>
      </c>
      <c r="E866" t="s">
        <v>532</v>
      </c>
    </row>
    <row r="867" spans="1:5" x14ac:dyDescent="0.35">
      <c r="A867" t="s">
        <v>902</v>
      </c>
      <c r="B867" t="s">
        <v>1777</v>
      </c>
      <c r="C867" t="s">
        <v>1778</v>
      </c>
      <c r="D867" t="s">
        <v>1778</v>
      </c>
      <c r="E867" t="s">
        <v>559</v>
      </c>
    </row>
    <row r="868" spans="1:5" x14ac:dyDescent="0.35">
      <c r="A868" t="s">
        <v>902</v>
      </c>
      <c r="B868" t="s">
        <v>1779</v>
      </c>
      <c r="C868" t="s">
        <v>1780</v>
      </c>
      <c r="D868" t="s">
        <v>1780</v>
      </c>
      <c r="E868" t="s">
        <v>664</v>
      </c>
    </row>
    <row r="869" spans="1:5" x14ac:dyDescent="0.35">
      <c r="A869" t="s">
        <v>902</v>
      </c>
      <c r="B869" t="s">
        <v>1781</v>
      </c>
      <c r="C869" t="s">
        <v>1782</v>
      </c>
      <c r="D869" t="s">
        <v>1782</v>
      </c>
      <c r="E869" t="s">
        <v>661</v>
      </c>
    </row>
    <row r="870" spans="1:5" x14ac:dyDescent="0.35">
      <c r="A870" t="s">
        <v>902</v>
      </c>
      <c r="B870" t="s">
        <v>1783</v>
      </c>
      <c r="C870" t="s">
        <v>1784</v>
      </c>
      <c r="D870" t="s">
        <v>1784</v>
      </c>
      <c r="E870" t="s">
        <v>581</v>
      </c>
    </row>
    <row r="871" spans="1:5" x14ac:dyDescent="0.35">
      <c r="A871" t="s">
        <v>902</v>
      </c>
      <c r="B871" t="s">
        <v>1785</v>
      </c>
      <c r="C871" t="s">
        <v>1786</v>
      </c>
      <c r="D871" t="s">
        <v>1786</v>
      </c>
      <c r="E871" t="s">
        <v>614</v>
      </c>
    </row>
    <row r="872" spans="1:5" x14ac:dyDescent="0.35">
      <c r="A872" t="s">
        <v>902</v>
      </c>
      <c r="B872" t="s">
        <v>1787</v>
      </c>
      <c r="C872" t="s">
        <v>1788</v>
      </c>
      <c r="D872" t="s">
        <v>1788</v>
      </c>
      <c r="E872" t="s">
        <v>571</v>
      </c>
    </row>
    <row r="873" spans="1:5" x14ac:dyDescent="0.35">
      <c r="A873" t="s">
        <v>902</v>
      </c>
      <c r="B873" t="s">
        <v>1789</v>
      </c>
      <c r="C873" t="s">
        <v>1790</v>
      </c>
      <c r="D873" t="s">
        <v>1790</v>
      </c>
      <c r="E873" t="s">
        <v>627</v>
      </c>
    </row>
    <row r="874" spans="1:5" x14ac:dyDescent="0.35">
      <c r="A874" t="s">
        <v>902</v>
      </c>
      <c r="B874" t="s">
        <v>1791</v>
      </c>
      <c r="C874" t="s">
        <v>1792</v>
      </c>
      <c r="D874" t="s">
        <v>1792</v>
      </c>
      <c r="E874" t="s">
        <v>626</v>
      </c>
    </row>
    <row r="875" spans="1:5" x14ac:dyDescent="0.35">
      <c r="A875" t="s">
        <v>902</v>
      </c>
      <c r="B875" t="s">
        <v>1793</v>
      </c>
      <c r="C875" t="s">
        <v>1794</v>
      </c>
      <c r="D875" t="s">
        <v>1794</v>
      </c>
      <c r="E875" t="s">
        <v>213</v>
      </c>
    </row>
    <row r="876" spans="1:5" x14ac:dyDescent="0.35">
      <c r="A876" t="s">
        <v>902</v>
      </c>
      <c r="B876" t="s">
        <v>1795</v>
      </c>
      <c r="C876" t="s">
        <v>1796</v>
      </c>
      <c r="D876" t="s">
        <v>1796</v>
      </c>
      <c r="E876" t="s">
        <v>577</v>
      </c>
    </row>
    <row r="877" spans="1:5" x14ac:dyDescent="0.35">
      <c r="A877" t="s">
        <v>902</v>
      </c>
      <c r="B877" t="s">
        <v>1797</v>
      </c>
      <c r="C877" t="s">
        <v>1798</v>
      </c>
      <c r="D877" t="s">
        <v>1798</v>
      </c>
      <c r="E877" t="s">
        <v>640</v>
      </c>
    </row>
    <row r="878" spans="1:5" x14ac:dyDescent="0.35">
      <c r="A878" t="s">
        <v>902</v>
      </c>
      <c r="B878" t="s">
        <v>1799</v>
      </c>
      <c r="C878" t="s">
        <v>1800</v>
      </c>
      <c r="D878" t="s">
        <v>1800</v>
      </c>
      <c r="E878" t="s">
        <v>620</v>
      </c>
    </row>
    <row r="879" spans="1:5" x14ac:dyDescent="0.35">
      <c r="A879" t="s">
        <v>902</v>
      </c>
      <c r="B879" t="s">
        <v>1801</v>
      </c>
      <c r="C879" t="s">
        <v>1802</v>
      </c>
      <c r="D879" t="s">
        <v>1802</v>
      </c>
      <c r="E879" t="s">
        <v>570</v>
      </c>
    </row>
    <row r="880" spans="1:5" x14ac:dyDescent="0.35">
      <c r="A880" t="s">
        <v>902</v>
      </c>
      <c r="B880" t="s">
        <v>1803</v>
      </c>
      <c r="C880" t="s">
        <v>1804</v>
      </c>
      <c r="D880" t="s">
        <v>1804</v>
      </c>
      <c r="E880" t="s">
        <v>224</v>
      </c>
    </row>
    <row r="881" spans="1:5" x14ac:dyDescent="0.35">
      <c r="A881" t="s">
        <v>902</v>
      </c>
      <c r="B881" t="s">
        <v>1805</v>
      </c>
      <c r="C881" t="s">
        <v>1806</v>
      </c>
      <c r="D881" t="s">
        <v>1806</v>
      </c>
      <c r="E881" t="s">
        <v>233</v>
      </c>
    </row>
    <row r="882" spans="1:5" x14ac:dyDescent="0.35">
      <c r="A882" t="s">
        <v>902</v>
      </c>
      <c r="B882" t="s">
        <v>1807</v>
      </c>
      <c r="C882" t="s">
        <v>1808</v>
      </c>
      <c r="D882" t="s">
        <v>1808</v>
      </c>
      <c r="E882" t="s">
        <v>601</v>
      </c>
    </row>
    <row r="883" spans="1:5" x14ac:dyDescent="0.35">
      <c r="A883" t="s">
        <v>902</v>
      </c>
      <c r="B883" t="s">
        <v>1809</v>
      </c>
      <c r="C883" t="s">
        <v>1810</v>
      </c>
      <c r="D883" t="s">
        <v>1810</v>
      </c>
      <c r="E883" t="s">
        <v>638</v>
      </c>
    </row>
    <row r="884" spans="1:5" x14ac:dyDescent="0.35">
      <c r="A884" t="s">
        <v>902</v>
      </c>
      <c r="B884" t="s">
        <v>1811</v>
      </c>
      <c r="C884" t="s">
        <v>1812</v>
      </c>
      <c r="D884" t="s">
        <v>1812</v>
      </c>
      <c r="E884" t="s">
        <v>567</v>
      </c>
    </row>
    <row r="885" spans="1:5" x14ac:dyDescent="0.35">
      <c r="A885" t="s">
        <v>902</v>
      </c>
      <c r="B885" t="s">
        <v>1813</v>
      </c>
      <c r="C885" t="s">
        <v>1814</v>
      </c>
      <c r="D885" t="s">
        <v>1814</v>
      </c>
      <c r="E885" t="s">
        <v>644</v>
      </c>
    </row>
    <row r="886" spans="1:5" x14ac:dyDescent="0.35">
      <c r="A886" t="s">
        <v>902</v>
      </c>
      <c r="B886" t="s">
        <v>1815</v>
      </c>
      <c r="C886" t="s">
        <v>1816</v>
      </c>
      <c r="D886" t="s">
        <v>1816</v>
      </c>
      <c r="E886" t="s">
        <v>605</v>
      </c>
    </row>
    <row r="887" spans="1:5" x14ac:dyDescent="0.35">
      <c r="A887" t="s">
        <v>902</v>
      </c>
      <c r="B887" t="s">
        <v>1817</v>
      </c>
      <c r="C887" t="s">
        <v>1818</v>
      </c>
      <c r="D887" t="s">
        <v>1818</v>
      </c>
      <c r="E887" t="s">
        <v>661</v>
      </c>
    </row>
    <row r="888" spans="1:5" x14ac:dyDescent="0.35">
      <c r="A888" t="s">
        <v>902</v>
      </c>
      <c r="B888" t="s">
        <v>1819</v>
      </c>
      <c r="C888" t="s">
        <v>1820</v>
      </c>
      <c r="D888" t="s">
        <v>1820</v>
      </c>
      <c r="E888" t="s">
        <v>624</v>
      </c>
    </row>
    <row r="889" spans="1:5" x14ac:dyDescent="0.35">
      <c r="A889" t="s">
        <v>902</v>
      </c>
      <c r="B889" t="s">
        <v>1821</v>
      </c>
      <c r="C889" t="s">
        <v>1822</v>
      </c>
      <c r="D889" t="s">
        <v>1822</v>
      </c>
      <c r="E889" t="s">
        <v>640</v>
      </c>
    </row>
    <row r="890" spans="1:5" x14ac:dyDescent="0.35">
      <c r="A890" t="s">
        <v>902</v>
      </c>
      <c r="B890" t="s">
        <v>1823</v>
      </c>
      <c r="C890" t="s">
        <v>1824</v>
      </c>
      <c r="D890" t="s">
        <v>1824</v>
      </c>
      <c r="E890" t="s">
        <v>590</v>
      </c>
    </row>
    <row r="891" spans="1:5" x14ac:dyDescent="0.35">
      <c r="A891" t="s">
        <v>902</v>
      </c>
      <c r="B891" t="s">
        <v>1825</v>
      </c>
      <c r="C891" t="s">
        <v>1826</v>
      </c>
      <c r="D891" t="s">
        <v>1826</v>
      </c>
      <c r="E891" t="s">
        <v>559</v>
      </c>
    </row>
    <row r="892" spans="1:5" x14ac:dyDescent="0.35">
      <c r="A892" t="s">
        <v>902</v>
      </c>
      <c r="B892" t="s">
        <v>1827</v>
      </c>
      <c r="C892" t="s">
        <v>1828</v>
      </c>
      <c r="D892" t="s">
        <v>1828</v>
      </c>
      <c r="E892" t="s">
        <v>585</v>
      </c>
    </row>
    <row r="893" spans="1:5" x14ac:dyDescent="0.35">
      <c r="A893" t="s">
        <v>902</v>
      </c>
      <c r="B893" t="s">
        <v>1829</v>
      </c>
      <c r="C893" t="s">
        <v>1830</v>
      </c>
      <c r="D893" t="s">
        <v>1830</v>
      </c>
      <c r="E893" t="s">
        <v>635</v>
      </c>
    </row>
    <row r="894" spans="1:5" x14ac:dyDescent="0.35">
      <c r="A894" t="s">
        <v>902</v>
      </c>
      <c r="B894" t="s">
        <v>1831</v>
      </c>
      <c r="C894" t="s">
        <v>1832</v>
      </c>
      <c r="D894" t="s">
        <v>1832</v>
      </c>
      <c r="E894" t="s">
        <v>568</v>
      </c>
    </row>
    <row r="895" spans="1:5" x14ac:dyDescent="0.35">
      <c r="A895" t="s">
        <v>902</v>
      </c>
      <c r="B895" t="s">
        <v>1833</v>
      </c>
      <c r="C895" t="s">
        <v>1834</v>
      </c>
      <c r="D895" t="s">
        <v>1834</v>
      </c>
      <c r="E895" t="s">
        <v>577</v>
      </c>
    </row>
    <row r="896" spans="1:5" x14ac:dyDescent="0.35">
      <c r="A896" t="s">
        <v>902</v>
      </c>
      <c r="B896" t="s">
        <v>1835</v>
      </c>
      <c r="C896" t="s">
        <v>1836</v>
      </c>
      <c r="D896" t="s">
        <v>1836</v>
      </c>
      <c r="E896" t="s">
        <v>535</v>
      </c>
    </row>
    <row r="897" spans="1:5" x14ac:dyDescent="0.35">
      <c r="A897" t="s">
        <v>902</v>
      </c>
      <c r="B897" t="s">
        <v>1837</v>
      </c>
      <c r="C897" t="s">
        <v>1838</v>
      </c>
      <c r="D897" t="s">
        <v>1838</v>
      </c>
      <c r="E897" t="s">
        <v>651</v>
      </c>
    </row>
    <row r="898" spans="1:5" x14ac:dyDescent="0.35">
      <c r="A898" t="s">
        <v>902</v>
      </c>
      <c r="B898" t="s">
        <v>1839</v>
      </c>
      <c r="C898" t="s">
        <v>1840</v>
      </c>
      <c r="D898" t="s">
        <v>1840</v>
      </c>
      <c r="E898" t="s">
        <v>627</v>
      </c>
    </row>
    <row r="899" spans="1:5" x14ac:dyDescent="0.35">
      <c r="A899" t="s">
        <v>902</v>
      </c>
      <c r="B899" t="s">
        <v>1841</v>
      </c>
      <c r="C899" t="s">
        <v>1842</v>
      </c>
      <c r="D899" t="s">
        <v>1842</v>
      </c>
      <c r="E899" t="s">
        <v>647</v>
      </c>
    </row>
    <row r="900" spans="1:5" x14ac:dyDescent="0.35">
      <c r="A900" t="s">
        <v>902</v>
      </c>
      <c r="B900" t="s">
        <v>1843</v>
      </c>
      <c r="C900" t="s">
        <v>1844</v>
      </c>
      <c r="D900" t="s">
        <v>1844</v>
      </c>
      <c r="E900" t="s">
        <v>670</v>
      </c>
    </row>
    <row r="901" spans="1:5" x14ac:dyDescent="0.35">
      <c r="A901" t="s">
        <v>902</v>
      </c>
      <c r="B901" t="s">
        <v>1845</v>
      </c>
      <c r="C901" t="s">
        <v>1846</v>
      </c>
      <c r="D901" t="s">
        <v>1846</v>
      </c>
      <c r="E901" t="s">
        <v>633</v>
      </c>
    </row>
    <row r="902" spans="1:5" x14ac:dyDescent="0.35">
      <c r="A902" t="s">
        <v>902</v>
      </c>
      <c r="B902" t="s">
        <v>1847</v>
      </c>
      <c r="C902" t="s">
        <v>1848</v>
      </c>
      <c r="D902" t="s">
        <v>1848</v>
      </c>
      <c r="E902" t="s">
        <v>588</v>
      </c>
    </row>
    <row r="903" spans="1:5" x14ac:dyDescent="0.35">
      <c r="A903" t="s">
        <v>902</v>
      </c>
      <c r="B903" t="s">
        <v>1849</v>
      </c>
      <c r="C903" t="s">
        <v>1850</v>
      </c>
      <c r="D903" t="s">
        <v>1850</v>
      </c>
      <c r="E903" t="s">
        <v>621</v>
      </c>
    </row>
    <row r="904" spans="1:5" x14ac:dyDescent="0.35">
      <c r="A904" t="s">
        <v>902</v>
      </c>
      <c r="B904" t="s">
        <v>1851</v>
      </c>
      <c r="C904" t="s">
        <v>1852</v>
      </c>
      <c r="D904" t="s">
        <v>1852</v>
      </c>
      <c r="E904" t="s">
        <v>653</v>
      </c>
    </row>
    <row r="905" spans="1:5" x14ac:dyDescent="0.35">
      <c r="A905" t="s">
        <v>902</v>
      </c>
      <c r="B905" t="s">
        <v>1853</v>
      </c>
      <c r="C905" t="s">
        <v>1854</v>
      </c>
      <c r="D905" t="s">
        <v>1854</v>
      </c>
      <c r="E905" t="s">
        <v>618</v>
      </c>
    </row>
    <row r="906" spans="1:5" x14ac:dyDescent="0.35">
      <c r="A906" t="s">
        <v>902</v>
      </c>
      <c r="B906" t="s">
        <v>1855</v>
      </c>
      <c r="C906" t="s">
        <v>1856</v>
      </c>
      <c r="D906" t="s">
        <v>1856</v>
      </c>
      <c r="E906" t="s">
        <v>532</v>
      </c>
    </row>
    <row r="907" spans="1:5" x14ac:dyDescent="0.35">
      <c r="A907" t="s">
        <v>902</v>
      </c>
      <c r="B907" t="s">
        <v>1857</v>
      </c>
      <c r="C907" t="s">
        <v>1858</v>
      </c>
      <c r="D907" t="s">
        <v>1858</v>
      </c>
      <c r="E907" t="s">
        <v>579</v>
      </c>
    </row>
    <row r="908" spans="1:5" x14ac:dyDescent="0.35">
      <c r="A908" t="s">
        <v>902</v>
      </c>
      <c r="B908" t="s">
        <v>1859</v>
      </c>
      <c r="C908" t="s">
        <v>1860</v>
      </c>
      <c r="D908" t="s">
        <v>1860</v>
      </c>
      <c r="E908" t="s">
        <v>558</v>
      </c>
    </row>
    <row r="909" spans="1:5" x14ac:dyDescent="0.35">
      <c r="A909" t="s">
        <v>902</v>
      </c>
      <c r="B909" t="s">
        <v>1861</v>
      </c>
      <c r="C909" t="s">
        <v>1862</v>
      </c>
      <c r="D909" t="s">
        <v>1862</v>
      </c>
      <c r="E909" t="s">
        <v>557</v>
      </c>
    </row>
    <row r="910" spans="1:5" x14ac:dyDescent="0.35">
      <c r="A910" t="s">
        <v>902</v>
      </c>
      <c r="B910" t="s">
        <v>1863</v>
      </c>
      <c r="C910" t="s">
        <v>1864</v>
      </c>
      <c r="D910" t="s">
        <v>1864</v>
      </c>
      <c r="E910" t="s">
        <v>207</v>
      </c>
    </row>
    <row r="911" spans="1:5" x14ac:dyDescent="0.35">
      <c r="A911" t="s">
        <v>902</v>
      </c>
      <c r="B911" t="s">
        <v>1865</v>
      </c>
      <c r="C911" t="s">
        <v>1866</v>
      </c>
      <c r="D911" t="s">
        <v>1866</v>
      </c>
      <c r="E911" t="s">
        <v>614</v>
      </c>
    </row>
    <row r="912" spans="1:5" x14ac:dyDescent="0.35">
      <c r="A912" t="s">
        <v>902</v>
      </c>
      <c r="B912" t="s">
        <v>1867</v>
      </c>
      <c r="C912" t="s">
        <v>1868</v>
      </c>
      <c r="D912" t="s">
        <v>1868</v>
      </c>
      <c r="E912" t="s">
        <v>194</v>
      </c>
    </row>
    <row r="913" spans="1:5" x14ac:dyDescent="0.35">
      <c r="A913" t="s">
        <v>902</v>
      </c>
      <c r="B913" t="s">
        <v>1869</v>
      </c>
      <c r="C913" t="s">
        <v>1870</v>
      </c>
      <c r="D913" t="s">
        <v>1870</v>
      </c>
      <c r="E913" t="s">
        <v>615</v>
      </c>
    </row>
    <row r="914" spans="1:5" x14ac:dyDescent="0.35">
      <c r="A914" t="s">
        <v>902</v>
      </c>
      <c r="B914" t="s">
        <v>1871</v>
      </c>
      <c r="C914" t="s">
        <v>1872</v>
      </c>
      <c r="D914" t="s">
        <v>1872</v>
      </c>
      <c r="E914" t="s">
        <v>584</v>
      </c>
    </row>
    <row r="915" spans="1:5" x14ac:dyDescent="0.35">
      <c r="A915" t="s">
        <v>902</v>
      </c>
      <c r="B915" t="s">
        <v>1873</v>
      </c>
      <c r="C915" t="s">
        <v>1874</v>
      </c>
      <c r="D915" t="s">
        <v>1874</v>
      </c>
      <c r="E915" t="s">
        <v>571</v>
      </c>
    </row>
    <row r="916" spans="1:5" x14ac:dyDescent="0.35">
      <c r="A916" t="s">
        <v>902</v>
      </c>
      <c r="B916" t="s">
        <v>1875</v>
      </c>
      <c r="C916" t="s">
        <v>1876</v>
      </c>
      <c r="D916" t="s">
        <v>1876</v>
      </c>
      <c r="E916" t="s">
        <v>259</v>
      </c>
    </row>
    <row r="917" spans="1:5" x14ac:dyDescent="0.35">
      <c r="A917" t="s">
        <v>902</v>
      </c>
      <c r="B917" t="s">
        <v>1877</v>
      </c>
      <c r="C917" t="s">
        <v>1878</v>
      </c>
      <c r="D917" t="s">
        <v>1878</v>
      </c>
      <c r="E917" t="s">
        <v>648</v>
      </c>
    </row>
    <row r="918" spans="1:5" x14ac:dyDescent="0.35">
      <c r="A918" t="s">
        <v>902</v>
      </c>
      <c r="B918" t="s">
        <v>1879</v>
      </c>
      <c r="C918" t="s">
        <v>1880</v>
      </c>
      <c r="D918" t="s">
        <v>1880</v>
      </c>
      <c r="E918" t="s">
        <v>541</v>
      </c>
    </row>
    <row r="919" spans="1:5" x14ac:dyDescent="0.35">
      <c r="A919" t="s">
        <v>902</v>
      </c>
      <c r="B919" t="s">
        <v>1881</v>
      </c>
      <c r="C919" t="s">
        <v>1882</v>
      </c>
      <c r="D919" t="s">
        <v>1882</v>
      </c>
      <c r="E919" t="s">
        <v>626</v>
      </c>
    </row>
    <row r="920" spans="1:5" x14ac:dyDescent="0.35">
      <c r="A920" t="s">
        <v>902</v>
      </c>
      <c r="B920" t="s">
        <v>1883</v>
      </c>
      <c r="C920" t="s">
        <v>1884</v>
      </c>
      <c r="D920" t="s">
        <v>1884</v>
      </c>
      <c r="E920" t="s">
        <v>109</v>
      </c>
    </row>
    <row r="921" spans="1:5" x14ac:dyDescent="0.35">
      <c r="A921" t="s">
        <v>902</v>
      </c>
      <c r="B921" t="s">
        <v>1885</v>
      </c>
      <c r="C921" t="s">
        <v>1886</v>
      </c>
      <c r="D921" t="s">
        <v>1886</v>
      </c>
      <c r="E921" t="s">
        <v>554</v>
      </c>
    </row>
    <row r="922" spans="1:5" x14ac:dyDescent="0.35">
      <c r="A922" t="s">
        <v>902</v>
      </c>
      <c r="B922" t="s">
        <v>1887</v>
      </c>
      <c r="C922" t="s">
        <v>1888</v>
      </c>
      <c r="D922" t="s">
        <v>1888</v>
      </c>
      <c r="E922" t="s">
        <v>620</v>
      </c>
    </row>
    <row r="923" spans="1:5" x14ac:dyDescent="0.35">
      <c r="A923" t="s">
        <v>902</v>
      </c>
      <c r="B923" t="s">
        <v>1889</v>
      </c>
      <c r="C923" t="s">
        <v>1890</v>
      </c>
      <c r="D923" t="s">
        <v>1890</v>
      </c>
      <c r="E923" t="s">
        <v>556</v>
      </c>
    </row>
    <row r="924" spans="1:5" x14ac:dyDescent="0.35">
      <c r="A924" t="s">
        <v>902</v>
      </c>
      <c r="B924" t="s">
        <v>1891</v>
      </c>
      <c r="C924" t="s">
        <v>1892</v>
      </c>
      <c r="D924" t="s">
        <v>1892</v>
      </c>
      <c r="E924" t="s">
        <v>224</v>
      </c>
    </row>
    <row r="925" spans="1:5" x14ac:dyDescent="0.35">
      <c r="A925" t="s">
        <v>902</v>
      </c>
      <c r="B925" t="s">
        <v>1893</v>
      </c>
      <c r="C925" t="s">
        <v>1894</v>
      </c>
      <c r="D925" t="s">
        <v>1894</v>
      </c>
      <c r="E925" t="s">
        <v>259</v>
      </c>
    </row>
    <row r="926" spans="1:5" x14ac:dyDescent="0.35">
      <c r="A926" t="s">
        <v>902</v>
      </c>
      <c r="B926" t="s">
        <v>1895</v>
      </c>
      <c r="C926" t="s">
        <v>1896</v>
      </c>
      <c r="D926" t="s">
        <v>1896</v>
      </c>
      <c r="E926" t="s">
        <v>207</v>
      </c>
    </row>
    <row r="927" spans="1:5" x14ac:dyDescent="0.35">
      <c r="A927" t="s">
        <v>902</v>
      </c>
      <c r="B927" t="s">
        <v>1897</v>
      </c>
      <c r="C927" t="s">
        <v>1898</v>
      </c>
      <c r="D927" t="s">
        <v>1898</v>
      </c>
      <c r="E927" t="s">
        <v>559</v>
      </c>
    </row>
    <row r="928" spans="1:5" x14ac:dyDescent="0.35">
      <c r="A928" t="s">
        <v>902</v>
      </c>
      <c r="B928" t="s">
        <v>1899</v>
      </c>
      <c r="C928" t="s">
        <v>1900</v>
      </c>
      <c r="D928" t="s">
        <v>1900</v>
      </c>
      <c r="E928" t="s">
        <v>601</v>
      </c>
    </row>
    <row r="929" spans="1:5" x14ac:dyDescent="0.35">
      <c r="A929" t="s">
        <v>902</v>
      </c>
      <c r="B929" t="s">
        <v>1901</v>
      </c>
      <c r="C929" t="s">
        <v>1902</v>
      </c>
      <c r="D929" t="s">
        <v>1902</v>
      </c>
      <c r="E929" t="s">
        <v>605</v>
      </c>
    </row>
    <row r="930" spans="1:5" x14ac:dyDescent="0.35">
      <c r="A930" t="s">
        <v>902</v>
      </c>
      <c r="B930" t="s">
        <v>1903</v>
      </c>
      <c r="C930" t="s">
        <v>1904</v>
      </c>
      <c r="D930" t="s">
        <v>1904</v>
      </c>
      <c r="E930" t="s">
        <v>621</v>
      </c>
    </row>
    <row r="931" spans="1:5" x14ac:dyDescent="0.35">
      <c r="A931" t="s">
        <v>902</v>
      </c>
      <c r="B931" t="s">
        <v>1905</v>
      </c>
      <c r="C931" t="s">
        <v>1906</v>
      </c>
      <c r="D931" t="s">
        <v>1906</v>
      </c>
      <c r="E931" t="s">
        <v>614</v>
      </c>
    </row>
    <row r="932" spans="1:5" x14ac:dyDescent="0.35">
      <c r="A932" t="s">
        <v>902</v>
      </c>
      <c r="B932" t="s">
        <v>1907</v>
      </c>
      <c r="C932" t="s">
        <v>1908</v>
      </c>
      <c r="D932" t="s">
        <v>1908</v>
      </c>
      <c r="E932" t="s">
        <v>670</v>
      </c>
    </row>
    <row r="933" spans="1:5" x14ac:dyDescent="0.35">
      <c r="A933" t="s">
        <v>902</v>
      </c>
      <c r="B933" t="s">
        <v>1909</v>
      </c>
      <c r="C933" t="s">
        <v>1910</v>
      </c>
      <c r="D933" t="s">
        <v>1910</v>
      </c>
      <c r="E933" t="s">
        <v>635</v>
      </c>
    </row>
    <row r="934" spans="1:5" x14ac:dyDescent="0.35">
      <c r="A934" t="s">
        <v>902</v>
      </c>
      <c r="B934" t="s">
        <v>1911</v>
      </c>
      <c r="C934" t="s">
        <v>1912</v>
      </c>
      <c r="D934" t="s">
        <v>1912</v>
      </c>
      <c r="E934" t="s">
        <v>541</v>
      </c>
    </row>
    <row r="935" spans="1:5" x14ac:dyDescent="0.35">
      <c r="A935" t="s">
        <v>902</v>
      </c>
      <c r="B935" t="s">
        <v>1913</v>
      </c>
      <c r="C935" t="s">
        <v>1914</v>
      </c>
      <c r="D935" t="s">
        <v>1914</v>
      </c>
      <c r="E935" t="s">
        <v>626</v>
      </c>
    </row>
    <row r="936" spans="1:5" x14ac:dyDescent="0.35">
      <c r="A936" t="s">
        <v>902</v>
      </c>
      <c r="B936" t="s">
        <v>1915</v>
      </c>
      <c r="C936" t="s">
        <v>1916</v>
      </c>
      <c r="D936" t="s">
        <v>1916</v>
      </c>
      <c r="E936" t="s">
        <v>624</v>
      </c>
    </row>
    <row r="937" spans="1:5" x14ac:dyDescent="0.35">
      <c r="A937" t="s">
        <v>902</v>
      </c>
      <c r="B937" t="s">
        <v>1917</v>
      </c>
      <c r="C937" t="s">
        <v>1918</v>
      </c>
      <c r="D937" t="s">
        <v>1918</v>
      </c>
      <c r="E937" t="s">
        <v>557</v>
      </c>
    </row>
    <row r="938" spans="1:5" x14ac:dyDescent="0.35">
      <c r="A938" t="s">
        <v>902</v>
      </c>
      <c r="B938" t="s">
        <v>1919</v>
      </c>
      <c r="C938" t="s">
        <v>1920</v>
      </c>
      <c r="D938" t="s">
        <v>1920</v>
      </c>
      <c r="E938" t="s">
        <v>233</v>
      </c>
    </row>
    <row r="939" spans="1:5" x14ac:dyDescent="0.35">
      <c r="A939" t="s">
        <v>902</v>
      </c>
      <c r="B939" t="s">
        <v>1921</v>
      </c>
      <c r="C939" t="s">
        <v>1922</v>
      </c>
      <c r="D939" t="s">
        <v>1922</v>
      </c>
      <c r="E939" t="s">
        <v>535</v>
      </c>
    </row>
    <row r="940" spans="1:5" x14ac:dyDescent="0.35">
      <c r="A940" t="s">
        <v>902</v>
      </c>
      <c r="B940" t="s">
        <v>1923</v>
      </c>
      <c r="C940" t="s">
        <v>1924</v>
      </c>
      <c r="D940" t="s">
        <v>1924</v>
      </c>
      <c r="E940" t="s">
        <v>618</v>
      </c>
    </row>
    <row r="941" spans="1:5" x14ac:dyDescent="0.35">
      <c r="A941" t="s">
        <v>902</v>
      </c>
      <c r="B941" t="s">
        <v>1925</v>
      </c>
      <c r="C941" t="s">
        <v>1926</v>
      </c>
      <c r="D941" t="s">
        <v>1926</v>
      </c>
      <c r="E941" t="s">
        <v>653</v>
      </c>
    </row>
    <row r="942" spans="1:5" x14ac:dyDescent="0.35">
      <c r="A942" t="s">
        <v>902</v>
      </c>
      <c r="B942" t="s">
        <v>1927</v>
      </c>
      <c r="C942" t="s">
        <v>1928</v>
      </c>
      <c r="D942" t="s">
        <v>1928</v>
      </c>
      <c r="E942" t="s">
        <v>661</v>
      </c>
    </row>
    <row r="943" spans="1:5" x14ac:dyDescent="0.35">
      <c r="A943" t="s">
        <v>902</v>
      </c>
      <c r="B943" t="s">
        <v>1929</v>
      </c>
      <c r="C943" t="s">
        <v>1930</v>
      </c>
      <c r="D943" t="s">
        <v>1930</v>
      </c>
      <c r="E943" t="s">
        <v>577</v>
      </c>
    </row>
    <row r="944" spans="1:5" x14ac:dyDescent="0.35">
      <c r="A944" t="s">
        <v>902</v>
      </c>
      <c r="B944" t="s">
        <v>1931</v>
      </c>
      <c r="C944" t="s">
        <v>1932</v>
      </c>
      <c r="D944" t="s">
        <v>1932</v>
      </c>
      <c r="E944" t="s">
        <v>585</v>
      </c>
    </row>
    <row r="945" spans="1:5" x14ac:dyDescent="0.35">
      <c r="A945" t="s">
        <v>902</v>
      </c>
      <c r="B945" t="s">
        <v>1933</v>
      </c>
      <c r="C945" t="s">
        <v>1934</v>
      </c>
      <c r="D945" t="s">
        <v>1934</v>
      </c>
      <c r="E945" t="s">
        <v>571</v>
      </c>
    </row>
    <row r="946" spans="1:5" x14ac:dyDescent="0.35">
      <c r="A946" t="s">
        <v>902</v>
      </c>
      <c r="B946" t="s">
        <v>1935</v>
      </c>
      <c r="C946" t="s">
        <v>1936</v>
      </c>
      <c r="D946" t="s">
        <v>1936</v>
      </c>
      <c r="E946" t="s">
        <v>640</v>
      </c>
    </row>
    <row r="947" spans="1:5" x14ac:dyDescent="0.35">
      <c r="A947" t="s">
        <v>902</v>
      </c>
      <c r="B947" t="s">
        <v>1937</v>
      </c>
      <c r="C947" t="s">
        <v>1938</v>
      </c>
      <c r="D947" t="s">
        <v>1938</v>
      </c>
      <c r="E947" t="s">
        <v>558</v>
      </c>
    </row>
    <row r="948" spans="1:5" x14ac:dyDescent="0.35">
      <c r="A948" t="s">
        <v>902</v>
      </c>
      <c r="B948" t="s">
        <v>1939</v>
      </c>
      <c r="C948" t="s">
        <v>1940</v>
      </c>
      <c r="D948" t="s">
        <v>1940</v>
      </c>
      <c r="E948" t="s">
        <v>194</v>
      </c>
    </row>
    <row r="949" spans="1:5" x14ac:dyDescent="0.35">
      <c r="A949" t="s">
        <v>902</v>
      </c>
      <c r="B949" t="s">
        <v>1941</v>
      </c>
      <c r="C949" t="s">
        <v>1942</v>
      </c>
      <c r="D949" t="s">
        <v>1942</v>
      </c>
      <c r="E949" t="s">
        <v>648</v>
      </c>
    </row>
    <row r="950" spans="1:5" x14ac:dyDescent="0.35">
      <c r="A950" t="s">
        <v>902</v>
      </c>
      <c r="B950" t="s">
        <v>1943</v>
      </c>
      <c r="C950" t="s">
        <v>1944</v>
      </c>
      <c r="D950" t="s">
        <v>1944</v>
      </c>
      <c r="E950" t="s">
        <v>567</v>
      </c>
    </row>
    <row r="951" spans="1:5" x14ac:dyDescent="0.35">
      <c r="A951" t="s">
        <v>902</v>
      </c>
      <c r="B951" t="s">
        <v>1945</v>
      </c>
      <c r="C951" t="s">
        <v>1946</v>
      </c>
      <c r="D951" t="s">
        <v>1946</v>
      </c>
      <c r="E951" t="s">
        <v>568</v>
      </c>
    </row>
    <row r="952" spans="1:5" x14ac:dyDescent="0.35">
      <c r="A952" t="s">
        <v>902</v>
      </c>
      <c r="B952" t="s">
        <v>1947</v>
      </c>
      <c r="C952" t="s">
        <v>1948</v>
      </c>
      <c r="D952" t="s">
        <v>1948</v>
      </c>
      <c r="E952" t="s">
        <v>584</v>
      </c>
    </row>
    <row r="953" spans="1:5" x14ac:dyDescent="0.35">
      <c r="A953" t="s">
        <v>902</v>
      </c>
      <c r="B953" t="s">
        <v>1949</v>
      </c>
      <c r="C953" t="s">
        <v>1950</v>
      </c>
      <c r="D953" t="s">
        <v>1950</v>
      </c>
      <c r="E953" t="s">
        <v>620</v>
      </c>
    </row>
    <row r="954" spans="1:5" x14ac:dyDescent="0.35">
      <c r="A954" t="s">
        <v>902</v>
      </c>
      <c r="B954" t="s">
        <v>1951</v>
      </c>
      <c r="C954" t="s">
        <v>1952</v>
      </c>
      <c r="D954" t="s">
        <v>1952</v>
      </c>
      <c r="E954" t="s">
        <v>590</v>
      </c>
    </row>
    <row r="955" spans="1:5" x14ac:dyDescent="0.35">
      <c r="A955" t="s">
        <v>902</v>
      </c>
      <c r="B955" t="s">
        <v>1953</v>
      </c>
      <c r="C955" t="s">
        <v>1954</v>
      </c>
      <c r="D955" t="s">
        <v>1954</v>
      </c>
      <c r="E955" t="s">
        <v>638</v>
      </c>
    </row>
    <row r="956" spans="1:5" x14ac:dyDescent="0.35">
      <c r="A956" t="s">
        <v>902</v>
      </c>
      <c r="B956" t="s">
        <v>1955</v>
      </c>
      <c r="C956" t="s">
        <v>1956</v>
      </c>
      <c r="D956" t="s">
        <v>1956</v>
      </c>
      <c r="E956" t="s">
        <v>556</v>
      </c>
    </row>
    <row r="957" spans="1:5" x14ac:dyDescent="0.35">
      <c r="A957" t="s">
        <v>902</v>
      </c>
      <c r="B957" t="s">
        <v>1957</v>
      </c>
      <c r="C957" t="s">
        <v>1958</v>
      </c>
      <c r="D957" t="s">
        <v>1958</v>
      </c>
      <c r="E957" t="s">
        <v>618</v>
      </c>
    </row>
    <row r="958" spans="1:5" x14ac:dyDescent="0.35">
      <c r="A958" t="s">
        <v>902</v>
      </c>
      <c r="B958" t="s">
        <v>1959</v>
      </c>
      <c r="C958" t="s">
        <v>1960</v>
      </c>
      <c r="D958" t="s">
        <v>1960</v>
      </c>
      <c r="E958" t="s">
        <v>259</v>
      </c>
    </row>
    <row r="959" spans="1:5" x14ac:dyDescent="0.35">
      <c r="A959" t="s">
        <v>902</v>
      </c>
      <c r="B959" t="s">
        <v>1961</v>
      </c>
      <c r="C959" t="s">
        <v>1962</v>
      </c>
      <c r="D959" t="s">
        <v>1962</v>
      </c>
      <c r="E959" t="s">
        <v>224</v>
      </c>
    </row>
    <row r="960" spans="1:5" x14ac:dyDescent="0.35">
      <c r="A960" t="s">
        <v>902</v>
      </c>
      <c r="B960" t="s">
        <v>1963</v>
      </c>
      <c r="C960" t="s">
        <v>1964</v>
      </c>
      <c r="D960" t="s">
        <v>1964</v>
      </c>
      <c r="E960" t="s">
        <v>620</v>
      </c>
    </row>
    <row r="961" spans="1:5" x14ac:dyDescent="0.35">
      <c r="A961" t="s">
        <v>902</v>
      </c>
      <c r="B961" t="s">
        <v>1965</v>
      </c>
      <c r="C961" t="s">
        <v>1966</v>
      </c>
      <c r="D961" t="s">
        <v>1966</v>
      </c>
      <c r="E961" t="s">
        <v>640</v>
      </c>
    </row>
    <row r="962" spans="1:5" x14ac:dyDescent="0.35">
      <c r="A962" t="s">
        <v>902</v>
      </c>
      <c r="B962" t="s">
        <v>1967</v>
      </c>
      <c r="C962" t="s">
        <v>1968</v>
      </c>
      <c r="D962" t="s">
        <v>1968</v>
      </c>
      <c r="E962" t="s">
        <v>556</v>
      </c>
    </row>
    <row r="963" spans="1:5" x14ac:dyDescent="0.35">
      <c r="A963" t="s">
        <v>902</v>
      </c>
      <c r="B963" t="s">
        <v>1969</v>
      </c>
      <c r="C963" t="s">
        <v>1970</v>
      </c>
      <c r="D963" t="s">
        <v>1970</v>
      </c>
      <c r="E963" t="s">
        <v>635</v>
      </c>
    </row>
    <row r="964" spans="1:5" x14ac:dyDescent="0.35">
      <c r="A964" t="s">
        <v>902</v>
      </c>
      <c r="B964" t="s">
        <v>1971</v>
      </c>
      <c r="C964" t="s">
        <v>1972</v>
      </c>
      <c r="D964" t="s">
        <v>1972</v>
      </c>
      <c r="E964" t="s">
        <v>557</v>
      </c>
    </row>
    <row r="965" spans="1:5" x14ac:dyDescent="0.35">
      <c r="A965" t="s">
        <v>902</v>
      </c>
      <c r="B965" t="s">
        <v>1973</v>
      </c>
      <c r="C965" t="s">
        <v>1974</v>
      </c>
      <c r="D965" t="s">
        <v>1974</v>
      </c>
      <c r="E965" t="s">
        <v>670</v>
      </c>
    </row>
    <row r="966" spans="1:5" x14ac:dyDescent="0.35">
      <c r="A966" t="s">
        <v>902</v>
      </c>
      <c r="B966" t="s">
        <v>1975</v>
      </c>
      <c r="C966" t="s">
        <v>1976</v>
      </c>
      <c r="D966" t="s">
        <v>1976</v>
      </c>
      <c r="E966" t="s">
        <v>558</v>
      </c>
    </row>
    <row r="967" spans="1:5" x14ac:dyDescent="0.35">
      <c r="A967" t="s">
        <v>902</v>
      </c>
      <c r="B967" t="s">
        <v>1977</v>
      </c>
      <c r="C967" t="s">
        <v>1978</v>
      </c>
      <c r="D967" t="s">
        <v>1978</v>
      </c>
      <c r="E967" t="s">
        <v>559</v>
      </c>
    </row>
    <row r="968" spans="1:5" x14ac:dyDescent="0.35">
      <c r="A968" t="s">
        <v>902</v>
      </c>
      <c r="B968" t="s">
        <v>1979</v>
      </c>
      <c r="C968" t="s">
        <v>1980</v>
      </c>
      <c r="D968" t="s">
        <v>1980</v>
      </c>
      <c r="E968" t="s">
        <v>567</v>
      </c>
    </row>
    <row r="969" spans="1:5" x14ac:dyDescent="0.35">
      <c r="A969" t="s">
        <v>902</v>
      </c>
      <c r="B969" t="s">
        <v>1981</v>
      </c>
      <c r="C969" t="s">
        <v>1982</v>
      </c>
      <c r="D969" t="s">
        <v>1982</v>
      </c>
      <c r="E969" t="s">
        <v>541</v>
      </c>
    </row>
    <row r="970" spans="1:5" x14ac:dyDescent="0.35">
      <c r="A970" t="s">
        <v>902</v>
      </c>
      <c r="B970" t="s">
        <v>1983</v>
      </c>
      <c r="C970" t="s">
        <v>1984</v>
      </c>
      <c r="D970" t="s">
        <v>1984</v>
      </c>
      <c r="E970" t="s">
        <v>653</v>
      </c>
    </row>
    <row r="971" spans="1:5" x14ac:dyDescent="0.35">
      <c r="A971" t="s">
        <v>902</v>
      </c>
      <c r="B971" t="s">
        <v>1985</v>
      </c>
      <c r="C971" t="s">
        <v>1986</v>
      </c>
      <c r="D971" t="s">
        <v>1986</v>
      </c>
      <c r="E971" t="s">
        <v>584</v>
      </c>
    </row>
    <row r="972" spans="1:5" x14ac:dyDescent="0.35">
      <c r="A972" t="s">
        <v>902</v>
      </c>
      <c r="B972" t="s">
        <v>1987</v>
      </c>
      <c r="C972" t="s">
        <v>1988</v>
      </c>
      <c r="D972" t="s">
        <v>1988</v>
      </c>
      <c r="E972" t="s">
        <v>194</v>
      </c>
    </row>
    <row r="973" spans="1:5" x14ac:dyDescent="0.35">
      <c r="A973" t="s">
        <v>902</v>
      </c>
      <c r="B973" t="s">
        <v>1989</v>
      </c>
      <c r="C973" t="s">
        <v>1990</v>
      </c>
      <c r="D973" t="s">
        <v>1990</v>
      </c>
      <c r="E973" t="s">
        <v>568</v>
      </c>
    </row>
    <row r="974" spans="1:5" x14ac:dyDescent="0.35">
      <c r="A974" t="s">
        <v>902</v>
      </c>
      <c r="B974" t="s">
        <v>1991</v>
      </c>
      <c r="C974" t="s">
        <v>1992</v>
      </c>
      <c r="D974" t="s">
        <v>1992</v>
      </c>
      <c r="E974" t="s">
        <v>558</v>
      </c>
    </row>
    <row r="975" spans="1:5" x14ac:dyDescent="0.35">
      <c r="A975" t="s">
        <v>902</v>
      </c>
      <c r="B975" t="s">
        <v>1993</v>
      </c>
      <c r="C975" t="s">
        <v>1994</v>
      </c>
      <c r="D975" t="s">
        <v>1994</v>
      </c>
      <c r="E975" t="s">
        <v>194</v>
      </c>
    </row>
    <row r="976" spans="1:5" x14ac:dyDescent="0.35">
      <c r="A976" t="s">
        <v>902</v>
      </c>
      <c r="B976" t="s">
        <v>1995</v>
      </c>
      <c r="C976" t="s">
        <v>1996</v>
      </c>
      <c r="D976" t="s">
        <v>1996</v>
      </c>
      <c r="E976" t="s">
        <v>259</v>
      </c>
    </row>
    <row r="977" spans="1:5" x14ac:dyDescent="0.35">
      <c r="A977" t="s">
        <v>902</v>
      </c>
      <c r="B977" t="s">
        <v>1997</v>
      </c>
      <c r="C977" t="s">
        <v>1998</v>
      </c>
      <c r="D977" t="s">
        <v>1998</v>
      </c>
      <c r="E977" t="s">
        <v>559</v>
      </c>
    </row>
    <row r="978" spans="1:5" x14ac:dyDescent="0.35">
      <c r="A978" t="s">
        <v>902</v>
      </c>
      <c r="B978" t="s">
        <v>1999</v>
      </c>
      <c r="C978" t="s">
        <v>2000</v>
      </c>
      <c r="D978" t="s">
        <v>2000</v>
      </c>
      <c r="E978" t="s">
        <v>557</v>
      </c>
    </row>
    <row r="979" spans="1:5" x14ac:dyDescent="0.35">
      <c r="A979" t="s">
        <v>902</v>
      </c>
      <c r="B979" t="s">
        <v>2001</v>
      </c>
      <c r="C979" t="s">
        <v>2002</v>
      </c>
      <c r="D979" t="s">
        <v>2002</v>
      </c>
      <c r="E979" t="s">
        <v>620</v>
      </c>
    </row>
    <row r="980" spans="1:5" x14ac:dyDescent="0.35">
      <c r="A980" t="s">
        <v>902</v>
      </c>
      <c r="B980" t="s">
        <v>2003</v>
      </c>
      <c r="C980" t="s">
        <v>2004</v>
      </c>
      <c r="D980" t="s">
        <v>2004</v>
      </c>
      <c r="E980" t="s">
        <v>556</v>
      </c>
    </row>
    <row r="981" spans="1:5" x14ac:dyDescent="0.35">
      <c r="A981" t="s">
        <v>902</v>
      </c>
      <c r="B981" t="s">
        <v>2005</v>
      </c>
      <c r="C981" t="s">
        <v>2006</v>
      </c>
      <c r="D981" t="s">
        <v>2006</v>
      </c>
      <c r="E981" t="s">
        <v>541</v>
      </c>
    </row>
    <row r="982" spans="1:5" x14ac:dyDescent="0.35">
      <c r="A982" t="s">
        <v>902</v>
      </c>
      <c r="B982" t="s">
        <v>2007</v>
      </c>
      <c r="C982" t="s">
        <v>2008</v>
      </c>
      <c r="D982" t="s">
        <v>2008</v>
      </c>
      <c r="E982" t="s">
        <v>618</v>
      </c>
    </row>
    <row r="983" spans="1:5" x14ac:dyDescent="0.35">
      <c r="A983" t="s">
        <v>902</v>
      </c>
      <c r="B983" t="s">
        <v>2009</v>
      </c>
      <c r="C983" t="s">
        <v>2010</v>
      </c>
      <c r="D983" t="s">
        <v>2010</v>
      </c>
      <c r="E983" t="s">
        <v>653</v>
      </c>
    </row>
    <row r="984" spans="1:5" x14ac:dyDescent="0.35">
      <c r="A984" t="s">
        <v>902</v>
      </c>
      <c r="B984" t="s">
        <v>2011</v>
      </c>
      <c r="C984" t="s">
        <v>2012</v>
      </c>
      <c r="D984" t="s">
        <v>2012</v>
      </c>
      <c r="E984" t="s">
        <v>568</v>
      </c>
    </row>
    <row r="985" spans="1:5" x14ac:dyDescent="0.35">
      <c r="A985" t="s">
        <v>902</v>
      </c>
      <c r="B985" t="s">
        <v>2013</v>
      </c>
      <c r="C985" t="s">
        <v>2014</v>
      </c>
      <c r="D985" t="s">
        <v>2014</v>
      </c>
      <c r="E985" t="s">
        <v>224</v>
      </c>
    </row>
    <row r="986" spans="1:5" x14ac:dyDescent="0.35">
      <c r="A986" t="s">
        <v>902</v>
      </c>
      <c r="B986" t="s">
        <v>2015</v>
      </c>
      <c r="C986" t="s">
        <v>2016</v>
      </c>
      <c r="D986" t="s">
        <v>2016</v>
      </c>
      <c r="E986" t="s">
        <v>584</v>
      </c>
    </row>
    <row r="987" spans="1:5" x14ac:dyDescent="0.35">
      <c r="A987" t="s">
        <v>902</v>
      </c>
      <c r="B987" t="s">
        <v>2017</v>
      </c>
      <c r="C987" t="s">
        <v>2018</v>
      </c>
      <c r="D987" t="s">
        <v>2018</v>
      </c>
      <c r="E987" t="s">
        <v>224</v>
      </c>
    </row>
    <row r="988" spans="1:5" x14ac:dyDescent="0.35">
      <c r="A988" t="s">
        <v>902</v>
      </c>
      <c r="B988" t="s">
        <v>2019</v>
      </c>
      <c r="C988" t="s">
        <v>2020</v>
      </c>
      <c r="D988" t="s">
        <v>2020</v>
      </c>
      <c r="E988" t="s">
        <v>559</v>
      </c>
    </row>
    <row r="989" spans="1:5" x14ac:dyDescent="0.35">
      <c r="A989" t="s">
        <v>902</v>
      </c>
      <c r="B989" t="s">
        <v>2021</v>
      </c>
      <c r="C989" t="s">
        <v>2022</v>
      </c>
      <c r="D989" t="s">
        <v>2022</v>
      </c>
      <c r="E989" t="s">
        <v>194</v>
      </c>
    </row>
    <row r="990" spans="1:5" x14ac:dyDescent="0.35">
      <c r="A990" t="s">
        <v>902</v>
      </c>
      <c r="B990" t="s">
        <v>2023</v>
      </c>
      <c r="C990" t="s">
        <v>2024</v>
      </c>
      <c r="D990" t="s">
        <v>2024</v>
      </c>
      <c r="E990" t="s">
        <v>259</v>
      </c>
    </row>
    <row r="991" spans="1:5" x14ac:dyDescent="0.35">
      <c r="A991" t="s">
        <v>902</v>
      </c>
      <c r="B991" t="s">
        <v>2025</v>
      </c>
      <c r="C991" t="s">
        <v>2026</v>
      </c>
      <c r="D991" t="s">
        <v>2026</v>
      </c>
      <c r="E991" t="s">
        <v>556</v>
      </c>
    </row>
    <row r="992" spans="1:5" x14ac:dyDescent="0.35">
      <c r="A992" t="s">
        <v>902</v>
      </c>
      <c r="B992" t="s">
        <v>2027</v>
      </c>
      <c r="C992" t="s">
        <v>2028</v>
      </c>
      <c r="D992" t="s">
        <v>2028</v>
      </c>
      <c r="E992" t="s">
        <v>557</v>
      </c>
    </row>
    <row r="993" spans="1:5" x14ac:dyDescent="0.35">
      <c r="A993" t="s">
        <v>902</v>
      </c>
      <c r="B993" t="s">
        <v>2029</v>
      </c>
      <c r="C993" t="s">
        <v>2030</v>
      </c>
      <c r="D993" t="s">
        <v>2030</v>
      </c>
      <c r="E993" t="s">
        <v>541</v>
      </c>
    </row>
    <row r="994" spans="1:5" x14ac:dyDescent="0.35">
      <c r="A994" t="s">
        <v>902</v>
      </c>
      <c r="B994" t="s">
        <v>2031</v>
      </c>
      <c r="C994" t="s">
        <v>2032</v>
      </c>
      <c r="D994" t="s">
        <v>2032</v>
      </c>
      <c r="E994" t="s">
        <v>558</v>
      </c>
    </row>
    <row r="995" spans="1:5" x14ac:dyDescent="0.35">
      <c r="A995" t="s">
        <v>902</v>
      </c>
      <c r="B995" t="s">
        <v>2033</v>
      </c>
      <c r="C995" t="s">
        <v>2034</v>
      </c>
      <c r="D995" t="s">
        <v>2034</v>
      </c>
      <c r="E995" t="s">
        <v>589</v>
      </c>
    </row>
    <row r="996" spans="1:5" x14ac:dyDescent="0.35">
      <c r="A996" t="s">
        <v>902</v>
      </c>
      <c r="B996" t="s">
        <v>529</v>
      </c>
      <c r="C996" t="s">
        <v>140</v>
      </c>
      <c r="D996" t="s">
        <v>140</v>
      </c>
      <c r="E996" t="s">
        <v>259</v>
      </c>
    </row>
    <row r="997" spans="1:5" x14ac:dyDescent="0.35">
      <c r="A997" t="s">
        <v>902</v>
      </c>
      <c r="B997" t="s">
        <v>529</v>
      </c>
      <c r="C997" t="s">
        <v>140</v>
      </c>
      <c r="D997" t="s">
        <v>140</v>
      </c>
      <c r="E997" t="s">
        <v>556</v>
      </c>
    </row>
    <row r="998" spans="1:5" x14ac:dyDescent="0.35">
      <c r="A998" t="s">
        <v>902</v>
      </c>
      <c r="B998" t="s">
        <v>529</v>
      </c>
      <c r="C998" t="s">
        <v>140</v>
      </c>
      <c r="D998" t="s">
        <v>140</v>
      </c>
      <c r="E998" t="s">
        <v>194</v>
      </c>
    </row>
    <row r="999" spans="1:5" x14ac:dyDescent="0.35">
      <c r="A999" t="s">
        <v>902</v>
      </c>
      <c r="B999" t="s">
        <v>529</v>
      </c>
      <c r="C999" t="s">
        <v>140</v>
      </c>
      <c r="D999" t="s">
        <v>140</v>
      </c>
      <c r="E999" t="s">
        <v>557</v>
      </c>
    </row>
    <row r="1000" spans="1:5" x14ac:dyDescent="0.35">
      <c r="A1000" t="s">
        <v>902</v>
      </c>
      <c r="B1000" t="s">
        <v>529</v>
      </c>
      <c r="C1000" t="s">
        <v>140</v>
      </c>
      <c r="D1000" t="s">
        <v>140</v>
      </c>
      <c r="E1000" t="s">
        <v>558</v>
      </c>
    </row>
    <row r="1001" spans="1:5" x14ac:dyDescent="0.35">
      <c r="A1001" t="s">
        <v>902</v>
      </c>
      <c r="B1001" t="s">
        <v>529</v>
      </c>
      <c r="C1001" t="s">
        <v>140</v>
      </c>
      <c r="D1001" t="s">
        <v>140</v>
      </c>
      <c r="E1001" t="s">
        <v>559</v>
      </c>
    </row>
    <row r="1002" spans="1:5" x14ac:dyDescent="0.35">
      <c r="A1002" t="s">
        <v>902</v>
      </c>
      <c r="B1002" t="s">
        <v>529</v>
      </c>
      <c r="C1002" t="s">
        <v>140</v>
      </c>
      <c r="D1002" t="s">
        <v>140</v>
      </c>
      <c r="E1002" t="s">
        <v>560</v>
      </c>
    </row>
    <row r="1003" spans="1:5" x14ac:dyDescent="0.35">
      <c r="A1003" t="s">
        <v>902</v>
      </c>
      <c r="B1003" t="s">
        <v>529</v>
      </c>
      <c r="C1003" t="s">
        <v>140</v>
      </c>
      <c r="D1003" t="s">
        <v>140</v>
      </c>
      <c r="E1003" t="s">
        <v>561</v>
      </c>
    </row>
    <row r="1004" spans="1:5" x14ac:dyDescent="0.35">
      <c r="A1004" t="s">
        <v>902</v>
      </c>
      <c r="B1004" t="s">
        <v>529</v>
      </c>
      <c r="C1004" t="s">
        <v>140</v>
      </c>
      <c r="D1004" t="s">
        <v>140</v>
      </c>
      <c r="E1004" t="s">
        <v>562</v>
      </c>
    </row>
    <row r="1005" spans="1:5" x14ac:dyDescent="0.35">
      <c r="A1005" t="s">
        <v>902</v>
      </c>
      <c r="B1005" t="s">
        <v>529</v>
      </c>
      <c r="C1005" t="s">
        <v>140</v>
      </c>
      <c r="D1005" t="s">
        <v>140</v>
      </c>
      <c r="E1005" t="s">
        <v>563</v>
      </c>
    </row>
    <row r="1006" spans="1:5" x14ac:dyDescent="0.35">
      <c r="A1006" t="s">
        <v>902</v>
      </c>
      <c r="B1006" t="s">
        <v>529</v>
      </c>
      <c r="C1006" t="s">
        <v>140</v>
      </c>
      <c r="D1006" t="s">
        <v>140</v>
      </c>
      <c r="E1006" t="s">
        <v>564</v>
      </c>
    </row>
    <row r="1007" spans="1:5" x14ac:dyDescent="0.35">
      <c r="A1007" t="s">
        <v>902</v>
      </c>
      <c r="B1007" t="s">
        <v>529</v>
      </c>
      <c r="C1007" t="s">
        <v>140</v>
      </c>
      <c r="D1007" t="s">
        <v>140</v>
      </c>
      <c r="E1007" t="s">
        <v>565</v>
      </c>
    </row>
    <row r="1008" spans="1:5" x14ac:dyDescent="0.35">
      <c r="A1008" t="s">
        <v>902</v>
      </c>
      <c r="B1008" t="s">
        <v>529</v>
      </c>
      <c r="C1008" t="s">
        <v>140</v>
      </c>
      <c r="D1008" t="s">
        <v>140</v>
      </c>
      <c r="E1008" t="s">
        <v>566</v>
      </c>
    </row>
    <row r="1009" spans="1:5" x14ac:dyDescent="0.35">
      <c r="A1009" t="s">
        <v>902</v>
      </c>
      <c r="B1009" t="s">
        <v>529</v>
      </c>
      <c r="C1009" t="s">
        <v>140</v>
      </c>
      <c r="D1009" t="s">
        <v>140</v>
      </c>
      <c r="E1009" t="s">
        <v>567</v>
      </c>
    </row>
    <row r="1010" spans="1:5" x14ac:dyDescent="0.35">
      <c r="A1010" t="s">
        <v>902</v>
      </c>
      <c r="B1010" t="s">
        <v>529</v>
      </c>
      <c r="C1010" t="s">
        <v>140</v>
      </c>
      <c r="D1010" t="s">
        <v>140</v>
      </c>
      <c r="E1010" t="s">
        <v>568</v>
      </c>
    </row>
    <row r="1011" spans="1:5" x14ac:dyDescent="0.35">
      <c r="A1011" t="s">
        <v>902</v>
      </c>
      <c r="B1011" t="s">
        <v>529</v>
      </c>
      <c r="C1011" t="s">
        <v>140</v>
      </c>
      <c r="D1011" t="s">
        <v>140</v>
      </c>
      <c r="E1011" t="s">
        <v>549</v>
      </c>
    </row>
    <row r="1012" spans="1:5" x14ac:dyDescent="0.35">
      <c r="A1012" t="s">
        <v>902</v>
      </c>
      <c r="B1012" t="s">
        <v>529</v>
      </c>
      <c r="C1012" t="s">
        <v>140</v>
      </c>
      <c r="D1012" t="s">
        <v>140</v>
      </c>
      <c r="E1012" t="s">
        <v>569</v>
      </c>
    </row>
    <row r="1013" spans="1:5" x14ac:dyDescent="0.35">
      <c r="A1013" t="s">
        <v>902</v>
      </c>
      <c r="B1013" t="s">
        <v>529</v>
      </c>
      <c r="C1013" t="s">
        <v>140</v>
      </c>
      <c r="D1013" t="s">
        <v>140</v>
      </c>
      <c r="E1013" t="s">
        <v>570</v>
      </c>
    </row>
    <row r="1014" spans="1:5" x14ac:dyDescent="0.35">
      <c r="A1014" t="s">
        <v>902</v>
      </c>
      <c r="B1014" t="s">
        <v>529</v>
      </c>
      <c r="C1014" t="s">
        <v>140</v>
      </c>
      <c r="D1014" t="s">
        <v>140</v>
      </c>
      <c r="E1014" t="s">
        <v>571</v>
      </c>
    </row>
    <row r="1015" spans="1:5" x14ac:dyDescent="0.35">
      <c r="A1015" t="s">
        <v>902</v>
      </c>
      <c r="B1015" t="s">
        <v>529</v>
      </c>
      <c r="C1015" t="s">
        <v>140</v>
      </c>
      <c r="D1015" t="s">
        <v>140</v>
      </c>
      <c r="E1015" t="s">
        <v>572</v>
      </c>
    </row>
    <row r="1016" spans="1:5" x14ac:dyDescent="0.35">
      <c r="A1016" t="s">
        <v>902</v>
      </c>
      <c r="B1016" t="s">
        <v>529</v>
      </c>
      <c r="C1016" t="s">
        <v>140</v>
      </c>
      <c r="D1016" t="s">
        <v>140</v>
      </c>
      <c r="E1016" t="s">
        <v>573</v>
      </c>
    </row>
    <row r="1017" spans="1:5" x14ac:dyDescent="0.35">
      <c r="A1017" t="s">
        <v>902</v>
      </c>
      <c r="B1017" t="s">
        <v>529</v>
      </c>
      <c r="C1017" t="s">
        <v>140</v>
      </c>
      <c r="D1017" t="s">
        <v>140</v>
      </c>
      <c r="E1017" t="s">
        <v>574</v>
      </c>
    </row>
    <row r="1018" spans="1:5" x14ac:dyDescent="0.35">
      <c r="A1018" t="s">
        <v>902</v>
      </c>
      <c r="B1018" t="s">
        <v>529</v>
      </c>
      <c r="C1018" t="s">
        <v>140</v>
      </c>
      <c r="D1018" t="s">
        <v>140</v>
      </c>
      <c r="E1018" t="s">
        <v>203</v>
      </c>
    </row>
    <row r="1019" spans="1:5" x14ac:dyDescent="0.35">
      <c r="A1019" t="s">
        <v>902</v>
      </c>
      <c r="B1019" t="s">
        <v>529</v>
      </c>
      <c r="C1019" t="s">
        <v>140</v>
      </c>
      <c r="D1019" t="s">
        <v>140</v>
      </c>
      <c r="E1019" t="s">
        <v>541</v>
      </c>
    </row>
    <row r="1020" spans="1:5" x14ac:dyDescent="0.35">
      <c r="A1020" t="s">
        <v>902</v>
      </c>
      <c r="B1020" t="s">
        <v>529</v>
      </c>
      <c r="C1020" t="s">
        <v>140</v>
      </c>
      <c r="D1020" t="s">
        <v>140</v>
      </c>
      <c r="E1020" t="s">
        <v>233</v>
      </c>
    </row>
    <row r="1021" spans="1:5" x14ac:dyDescent="0.35">
      <c r="A1021" t="s">
        <v>902</v>
      </c>
      <c r="B1021" t="s">
        <v>529</v>
      </c>
      <c r="C1021" t="s">
        <v>140</v>
      </c>
      <c r="D1021" t="s">
        <v>140</v>
      </c>
      <c r="E1021" t="s">
        <v>575</v>
      </c>
    </row>
    <row r="1022" spans="1:5" x14ac:dyDescent="0.35">
      <c r="A1022" t="s">
        <v>902</v>
      </c>
      <c r="B1022" t="s">
        <v>529</v>
      </c>
      <c r="C1022" t="s">
        <v>140</v>
      </c>
      <c r="D1022" t="s">
        <v>140</v>
      </c>
      <c r="E1022" t="s">
        <v>576</v>
      </c>
    </row>
    <row r="1023" spans="1:5" x14ac:dyDescent="0.35">
      <c r="A1023" t="s">
        <v>902</v>
      </c>
      <c r="B1023" t="s">
        <v>529</v>
      </c>
      <c r="C1023" t="s">
        <v>140</v>
      </c>
      <c r="D1023" t="s">
        <v>140</v>
      </c>
      <c r="E1023" t="s">
        <v>577</v>
      </c>
    </row>
    <row r="1024" spans="1:5" x14ac:dyDescent="0.35">
      <c r="A1024" t="s">
        <v>902</v>
      </c>
      <c r="B1024" t="s">
        <v>529</v>
      </c>
      <c r="C1024" t="s">
        <v>140</v>
      </c>
      <c r="D1024" t="s">
        <v>140</v>
      </c>
      <c r="E1024" t="s">
        <v>578</v>
      </c>
    </row>
    <row r="1025" spans="1:5" x14ac:dyDescent="0.35">
      <c r="A1025" t="s">
        <v>902</v>
      </c>
      <c r="B1025" t="s">
        <v>529</v>
      </c>
      <c r="C1025" t="s">
        <v>140</v>
      </c>
      <c r="D1025" t="s">
        <v>140</v>
      </c>
      <c r="E1025" t="s">
        <v>579</v>
      </c>
    </row>
    <row r="1026" spans="1:5" x14ac:dyDescent="0.35">
      <c r="A1026" t="s">
        <v>902</v>
      </c>
      <c r="B1026" t="s">
        <v>529</v>
      </c>
      <c r="C1026" t="s">
        <v>140</v>
      </c>
      <c r="D1026" t="s">
        <v>140</v>
      </c>
      <c r="E1026" t="s">
        <v>580</v>
      </c>
    </row>
    <row r="1027" spans="1:5" x14ac:dyDescent="0.35">
      <c r="A1027" t="s">
        <v>902</v>
      </c>
      <c r="B1027" t="s">
        <v>529</v>
      </c>
      <c r="C1027" t="s">
        <v>140</v>
      </c>
      <c r="D1027" t="s">
        <v>140</v>
      </c>
      <c r="E1027" t="s">
        <v>581</v>
      </c>
    </row>
    <row r="1028" spans="1:5" x14ac:dyDescent="0.35">
      <c r="A1028" t="s">
        <v>902</v>
      </c>
      <c r="B1028" t="s">
        <v>529</v>
      </c>
      <c r="C1028" t="s">
        <v>140</v>
      </c>
      <c r="D1028" t="s">
        <v>140</v>
      </c>
      <c r="E1028" t="s">
        <v>582</v>
      </c>
    </row>
    <row r="1029" spans="1:5" x14ac:dyDescent="0.35">
      <c r="A1029" t="s">
        <v>902</v>
      </c>
      <c r="B1029" t="s">
        <v>529</v>
      </c>
      <c r="C1029" t="s">
        <v>140</v>
      </c>
      <c r="D1029" t="s">
        <v>140</v>
      </c>
      <c r="E1029" t="s">
        <v>583</v>
      </c>
    </row>
    <row r="1030" spans="1:5" x14ac:dyDescent="0.35">
      <c r="A1030" t="s">
        <v>902</v>
      </c>
      <c r="B1030" t="s">
        <v>529</v>
      </c>
      <c r="C1030" t="s">
        <v>140</v>
      </c>
      <c r="D1030" t="s">
        <v>140</v>
      </c>
      <c r="E1030" t="s">
        <v>584</v>
      </c>
    </row>
    <row r="1031" spans="1:5" x14ac:dyDescent="0.35">
      <c r="A1031" t="s">
        <v>902</v>
      </c>
      <c r="B1031" t="s">
        <v>529</v>
      </c>
      <c r="C1031" t="s">
        <v>140</v>
      </c>
      <c r="D1031" t="s">
        <v>140</v>
      </c>
      <c r="E1031" t="s">
        <v>585</v>
      </c>
    </row>
    <row r="1032" spans="1:5" x14ac:dyDescent="0.35">
      <c r="A1032" t="s">
        <v>902</v>
      </c>
      <c r="B1032" t="s">
        <v>529</v>
      </c>
      <c r="C1032" t="s">
        <v>140</v>
      </c>
      <c r="D1032" t="s">
        <v>140</v>
      </c>
      <c r="E1032" t="s">
        <v>586</v>
      </c>
    </row>
    <row r="1033" spans="1:5" x14ac:dyDescent="0.35">
      <c r="A1033" t="s">
        <v>902</v>
      </c>
      <c r="B1033" t="s">
        <v>529</v>
      </c>
      <c r="C1033" t="s">
        <v>140</v>
      </c>
      <c r="D1033" t="s">
        <v>140</v>
      </c>
      <c r="E1033" t="s">
        <v>207</v>
      </c>
    </row>
    <row r="1034" spans="1:5" x14ac:dyDescent="0.35">
      <c r="A1034" t="s">
        <v>902</v>
      </c>
      <c r="B1034" t="s">
        <v>529</v>
      </c>
      <c r="C1034" t="s">
        <v>140</v>
      </c>
      <c r="D1034" t="s">
        <v>140</v>
      </c>
      <c r="E1034" t="s">
        <v>587</v>
      </c>
    </row>
    <row r="1035" spans="1:5" x14ac:dyDescent="0.35">
      <c r="A1035" t="s">
        <v>902</v>
      </c>
      <c r="B1035" t="s">
        <v>529</v>
      </c>
      <c r="C1035" t="s">
        <v>140</v>
      </c>
      <c r="D1035" t="s">
        <v>140</v>
      </c>
      <c r="E1035" t="s">
        <v>224</v>
      </c>
    </row>
    <row r="1036" spans="1:5" x14ac:dyDescent="0.35">
      <c r="A1036" t="s">
        <v>902</v>
      </c>
      <c r="B1036" t="s">
        <v>529</v>
      </c>
      <c r="C1036" t="s">
        <v>140</v>
      </c>
      <c r="D1036" t="s">
        <v>140</v>
      </c>
      <c r="E1036" t="s">
        <v>588</v>
      </c>
    </row>
    <row r="1037" spans="1:5" x14ac:dyDescent="0.35">
      <c r="A1037" t="s">
        <v>902</v>
      </c>
      <c r="B1037" t="s">
        <v>529</v>
      </c>
      <c r="C1037" t="s">
        <v>140</v>
      </c>
      <c r="D1037" t="s">
        <v>140</v>
      </c>
      <c r="E1037" t="s">
        <v>589</v>
      </c>
    </row>
    <row r="1038" spans="1:5" x14ac:dyDescent="0.35">
      <c r="A1038" t="s">
        <v>902</v>
      </c>
      <c r="B1038" t="s">
        <v>529</v>
      </c>
      <c r="C1038" t="s">
        <v>140</v>
      </c>
      <c r="D1038" t="s">
        <v>140</v>
      </c>
      <c r="E1038" t="s">
        <v>590</v>
      </c>
    </row>
    <row r="1039" spans="1:5" x14ac:dyDescent="0.35">
      <c r="A1039" t="s">
        <v>902</v>
      </c>
      <c r="B1039" t="s">
        <v>529</v>
      </c>
      <c r="C1039" t="s">
        <v>140</v>
      </c>
      <c r="D1039" t="s">
        <v>140</v>
      </c>
      <c r="E1039" t="s">
        <v>591</v>
      </c>
    </row>
    <row r="1040" spans="1:5" x14ac:dyDescent="0.35">
      <c r="A1040" t="s">
        <v>902</v>
      </c>
      <c r="B1040" t="s">
        <v>529</v>
      </c>
      <c r="C1040" t="s">
        <v>140</v>
      </c>
      <c r="D1040" t="s">
        <v>140</v>
      </c>
      <c r="E1040" t="s">
        <v>592</v>
      </c>
    </row>
    <row r="1041" spans="1:5" x14ac:dyDescent="0.35">
      <c r="A1041" t="s">
        <v>902</v>
      </c>
      <c r="B1041" t="s">
        <v>529</v>
      </c>
      <c r="C1041" t="s">
        <v>140</v>
      </c>
      <c r="D1041" t="s">
        <v>140</v>
      </c>
      <c r="E1041" t="s">
        <v>593</v>
      </c>
    </row>
    <row r="1042" spans="1:5" x14ac:dyDescent="0.35">
      <c r="A1042" t="s">
        <v>902</v>
      </c>
      <c r="B1042" t="s">
        <v>529</v>
      </c>
      <c r="C1042" t="s">
        <v>140</v>
      </c>
      <c r="D1042" t="s">
        <v>140</v>
      </c>
      <c r="E1042" t="s">
        <v>213</v>
      </c>
    </row>
    <row r="1043" spans="1:5" x14ac:dyDescent="0.35">
      <c r="A1043" t="s">
        <v>902</v>
      </c>
      <c r="B1043" t="s">
        <v>529</v>
      </c>
      <c r="C1043" t="s">
        <v>140</v>
      </c>
      <c r="D1043" t="s">
        <v>140</v>
      </c>
      <c r="E1043" t="s">
        <v>594</v>
      </c>
    </row>
    <row r="1044" spans="1:5" x14ac:dyDescent="0.35">
      <c r="A1044" t="s">
        <v>902</v>
      </c>
      <c r="B1044" t="s">
        <v>529</v>
      </c>
      <c r="C1044" t="s">
        <v>140</v>
      </c>
      <c r="D1044" t="s">
        <v>140</v>
      </c>
      <c r="E1044" t="s">
        <v>228</v>
      </c>
    </row>
    <row r="1045" spans="1:5" x14ac:dyDescent="0.35">
      <c r="A1045" t="s">
        <v>902</v>
      </c>
      <c r="B1045" t="s">
        <v>529</v>
      </c>
      <c r="C1045" t="s">
        <v>140</v>
      </c>
      <c r="D1045" t="s">
        <v>140</v>
      </c>
      <c r="E1045" t="s">
        <v>595</v>
      </c>
    </row>
    <row r="1046" spans="1:5" x14ac:dyDescent="0.35">
      <c r="A1046" t="s">
        <v>902</v>
      </c>
      <c r="B1046" t="s">
        <v>529</v>
      </c>
      <c r="C1046" t="s">
        <v>140</v>
      </c>
      <c r="D1046" t="s">
        <v>140</v>
      </c>
      <c r="E1046" t="s">
        <v>596</v>
      </c>
    </row>
    <row r="1047" spans="1:5" x14ac:dyDescent="0.35">
      <c r="A1047" t="s">
        <v>902</v>
      </c>
      <c r="B1047" t="s">
        <v>529</v>
      </c>
      <c r="C1047" t="s">
        <v>140</v>
      </c>
      <c r="D1047" t="s">
        <v>140</v>
      </c>
      <c r="E1047" t="s">
        <v>597</v>
      </c>
    </row>
    <row r="1048" spans="1:5" x14ac:dyDescent="0.35">
      <c r="A1048" t="s">
        <v>902</v>
      </c>
      <c r="B1048" t="s">
        <v>529</v>
      </c>
      <c r="C1048" t="s">
        <v>140</v>
      </c>
      <c r="D1048" t="s">
        <v>140</v>
      </c>
      <c r="E1048" t="s">
        <v>554</v>
      </c>
    </row>
    <row r="1049" spans="1:5" x14ac:dyDescent="0.35">
      <c r="A1049" t="s">
        <v>902</v>
      </c>
      <c r="B1049" t="s">
        <v>529</v>
      </c>
      <c r="C1049" t="s">
        <v>140</v>
      </c>
      <c r="D1049" t="s">
        <v>140</v>
      </c>
      <c r="E1049" t="s">
        <v>598</v>
      </c>
    </row>
    <row r="1050" spans="1:5" x14ac:dyDescent="0.35">
      <c r="A1050" t="s">
        <v>902</v>
      </c>
      <c r="B1050" t="s">
        <v>529</v>
      </c>
      <c r="C1050" t="s">
        <v>140</v>
      </c>
      <c r="D1050" t="s">
        <v>140</v>
      </c>
      <c r="E1050" t="s">
        <v>599</v>
      </c>
    </row>
    <row r="1051" spans="1:5" x14ac:dyDescent="0.35">
      <c r="A1051" t="s">
        <v>902</v>
      </c>
      <c r="B1051" t="s">
        <v>529</v>
      </c>
      <c r="C1051" t="s">
        <v>140</v>
      </c>
      <c r="D1051" t="s">
        <v>140</v>
      </c>
      <c r="E1051" t="s">
        <v>600</v>
      </c>
    </row>
    <row r="1052" spans="1:5" x14ac:dyDescent="0.35">
      <c r="A1052" t="s">
        <v>902</v>
      </c>
      <c r="B1052" t="s">
        <v>529</v>
      </c>
      <c r="C1052" t="s">
        <v>140</v>
      </c>
      <c r="D1052" t="s">
        <v>140</v>
      </c>
      <c r="E1052" t="s">
        <v>601</v>
      </c>
    </row>
    <row r="1053" spans="1:5" x14ac:dyDescent="0.35">
      <c r="A1053" t="s">
        <v>902</v>
      </c>
      <c r="B1053" t="s">
        <v>529</v>
      </c>
      <c r="C1053" t="s">
        <v>140</v>
      </c>
      <c r="D1053" t="s">
        <v>140</v>
      </c>
      <c r="E1053" t="s">
        <v>602</v>
      </c>
    </row>
    <row r="1054" spans="1:5" x14ac:dyDescent="0.35">
      <c r="A1054" t="s">
        <v>902</v>
      </c>
      <c r="B1054" t="s">
        <v>529</v>
      </c>
      <c r="C1054" t="s">
        <v>140</v>
      </c>
      <c r="D1054" t="s">
        <v>140</v>
      </c>
      <c r="E1054" t="s">
        <v>603</v>
      </c>
    </row>
    <row r="1055" spans="1:5" x14ac:dyDescent="0.35">
      <c r="A1055" t="s">
        <v>902</v>
      </c>
      <c r="B1055" t="s">
        <v>529</v>
      </c>
      <c r="C1055" t="s">
        <v>140</v>
      </c>
      <c r="D1055" t="s">
        <v>140</v>
      </c>
      <c r="E1055" t="s">
        <v>604</v>
      </c>
    </row>
    <row r="1056" spans="1:5" x14ac:dyDescent="0.35">
      <c r="A1056" t="s">
        <v>902</v>
      </c>
      <c r="B1056" t="s">
        <v>529</v>
      </c>
      <c r="C1056" t="s">
        <v>140</v>
      </c>
      <c r="D1056" t="s">
        <v>140</v>
      </c>
      <c r="E1056" t="s">
        <v>605</v>
      </c>
    </row>
    <row r="1057" spans="1:5" x14ac:dyDescent="0.35">
      <c r="A1057" t="s">
        <v>902</v>
      </c>
      <c r="B1057" t="s">
        <v>529</v>
      </c>
      <c r="C1057" t="s">
        <v>140</v>
      </c>
      <c r="D1057" t="s">
        <v>140</v>
      </c>
      <c r="E1057" t="s">
        <v>170</v>
      </c>
    </row>
    <row r="1058" spans="1:5" x14ac:dyDescent="0.35">
      <c r="A1058" t="s">
        <v>902</v>
      </c>
      <c r="B1058" t="s">
        <v>529</v>
      </c>
      <c r="C1058" t="s">
        <v>140</v>
      </c>
      <c r="D1058" t="s">
        <v>140</v>
      </c>
      <c r="E1058" t="s">
        <v>606</v>
      </c>
    </row>
    <row r="1059" spans="1:5" x14ac:dyDescent="0.35">
      <c r="A1059" t="s">
        <v>902</v>
      </c>
      <c r="B1059" t="s">
        <v>529</v>
      </c>
      <c r="C1059" t="s">
        <v>140</v>
      </c>
      <c r="D1059" t="s">
        <v>140</v>
      </c>
      <c r="E1059" t="s">
        <v>607</v>
      </c>
    </row>
    <row r="1060" spans="1:5" x14ac:dyDescent="0.35">
      <c r="A1060" t="s">
        <v>902</v>
      </c>
      <c r="B1060" t="s">
        <v>529</v>
      </c>
      <c r="C1060" t="s">
        <v>140</v>
      </c>
      <c r="D1060" t="s">
        <v>140</v>
      </c>
      <c r="E1060" t="s">
        <v>608</v>
      </c>
    </row>
    <row r="1061" spans="1:5" x14ac:dyDescent="0.35">
      <c r="A1061" t="s">
        <v>902</v>
      </c>
      <c r="B1061" t="s">
        <v>529</v>
      </c>
      <c r="C1061" t="s">
        <v>140</v>
      </c>
      <c r="D1061" t="s">
        <v>140</v>
      </c>
      <c r="E1061" t="s">
        <v>609</v>
      </c>
    </row>
    <row r="1062" spans="1:5" x14ac:dyDescent="0.35">
      <c r="A1062" t="s">
        <v>902</v>
      </c>
      <c r="B1062" t="s">
        <v>529</v>
      </c>
      <c r="C1062" t="s">
        <v>140</v>
      </c>
      <c r="D1062" t="s">
        <v>140</v>
      </c>
      <c r="E1062" t="s">
        <v>610</v>
      </c>
    </row>
    <row r="1063" spans="1:5" x14ac:dyDescent="0.35">
      <c r="A1063" t="s">
        <v>902</v>
      </c>
      <c r="B1063" t="s">
        <v>529</v>
      </c>
      <c r="C1063" t="s">
        <v>140</v>
      </c>
      <c r="D1063" t="s">
        <v>140</v>
      </c>
      <c r="E1063" t="s">
        <v>611</v>
      </c>
    </row>
    <row r="1064" spans="1:5" x14ac:dyDescent="0.35">
      <c r="A1064" t="s">
        <v>902</v>
      </c>
      <c r="B1064" t="s">
        <v>529</v>
      </c>
      <c r="C1064" t="s">
        <v>140</v>
      </c>
      <c r="D1064" t="s">
        <v>140</v>
      </c>
      <c r="E1064" t="s">
        <v>612</v>
      </c>
    </row>
    <row r="1065" spans="1:5" x14ac:dyDescent="0.35">
      <c r="A1065" t="s">
        <v>902</v>
      </c>
      <c r="B1065" t="s">
        <v>529</v>
      </c>
      <c r="C1065" t="s">
        <v>140</v>
      </c>
      <c r="D1065" t="s">
        <v>140</v>
      </c>
      <c r="E1065" t="s">
        <v>613</v>
      </c>
    </row>
    <row r="1066" spans="1:5" x14ac:dyDescent="0.35">
      <c r="A1066" t="s">
        <v>902</v>
      </c>
      <c r="B1066" t="s">
        <v>529</v>
      </c>
      <c r="C1066" t="s">
        <v>140</v>
      </c>
      <c r="D1066" t="s">
        <v>140</v>
      </c>
      <c r="E1066" t="s">
        <v>614</v>
      </c>
    </row>
    <row r="1067" spans="1:5" x14ac:dyDescent="0.35">
      <c r="A1067" t="s">
        <v>902</v>
      </c>
      <c r="B1067" t="s">
        <v>529</v>
      </c>
      <c r="C1067" t="s">
        <v>140</v>
      </c>
      <c r="D1067" t="s">
        <v>140</v>
      </c>
      <c r="E1067" t="s">
        <v>615</v>
      </c>
    </row>
    <row r="1068" spans="1:5" x14ac:dyDescent="0.35">
      <c r="A1068" t="s">
        <v>902</v>
      </c>
      <c r="B1068" t="s">
        <v>529</v>
      </c>
      <c r="C1068" t="s">
        <v>140</v>
      </c>
      <c r="D1068" t="s">
        <v>140</v>
      </c>
      <c r="E1068" t="s">
        <v>616</v>
      </c>
    </row>
    <row r="1069" spans="1:5" x14ac:dyDescent="0.35">
      <c r="A1069" t="s">
        <v>902</v>
      </c>
      <c r="B1069" t="s">
        <v>529</v>
      </c>
      <c r="C1069" t="s">
        <v>140</v>
      </c>
      <c r="D1069" t="s">
        <v>140</v>
      </c>
      <c r="E1069" t="s">
        <v>617</v>
      </c>
    </row>
    <row r="1070" spans="1:5" x14ac:dyDescent="0.35">
      <c r="A1070" t="s">
        <v>902</v>
      </c>
      <c r="B1070" t="s">
        <v>529</v>
      </c>
      <c r="C1070" t="s">
        <v>140</v>
      </c>
      <c r="D1070" t="s">
        <v>140</v>
      </c>
      <c r="E1070" t="s">
        <v>187</v>
      </c>
    </row>
    <row r="1071" spans="1:5" x14ac:dyDescent="0.35">
      <c r="A1071" t="s">
        <v>902</v>
      </c>
      <c r="B1071" t="s">
        <v>529</v>
      </c>
      <c r="C1071" t="s">
        <v>140</v>
      </c>
      <c r="D1071" t="s">
        <v>140</v>
      </c>
      <c r="E1071" t="s">
        <v>109</v>
      </c>
    </row>
    <row r="1072" spans="1:5" x14ac:dyDescent="0.35">
      <c r="A1072" t="s">
        <v>902</v>
      </c>
      <c r="B1072" t="s">
        <v>529</v>
      </c>
      <c r="C1072" t="s">
        <v>140</v>
      </c>
      <c r="D1072" t="s">
        <v>140</v>
      </c>
      <c r="E1072" t="s">
        <v>618</v>
      </c>
    </row>
    <row r="1073" spans="1:5" x14ac:dyDescent="0.35">
      <c r="A1073" t="s">
        <v>902</v>
      </c>
      <c r="B1073" t="s">
        <v>529</v>
      </c>
      <c r="C1073" t="s">
        <v>140</v>
      </c>
      <c r="D1073" t="s">
        <v>140</v>
      </c>
      <c r="E1073" t="s">
        <v>619</v>
      </c>
    </row>
    <row r="1074" spans="1:5" x14ac:dyDescent="0.35">
      <c r="A1074" t="s">
        <v>902</v>
      </c>
      <c r="B1074" t="s">
        <v>529</v>
      </c>
      <c r="C1074" t="s">
        <v>140</v>
      </c>
      <c r="D1074" t="s">
        <v>140</v>
      </c>
      <c r="E1074" t="s">
        <v>620</v>
      </c>
    </row>
    <row r="1075" spans="1:5" x14ac:dyDescent="0.35">
      <c r="A1075" t="s">
        <v>902</v>
      </c>
      <c r="B1075" t="s">
        <v>529</v>
      </c>
      <c r="C1075" t="s">
        <v>140</v>
      </c>
      <c r="D1075" t="s">
        <v>140</v>
      </c>
      <c r="E1075" t="s">
        <v>621</v>
      </c>
    </row>
    <row r="1076" spans="1:5" x14ac:dyDescent="0.35">
      <c r="A1076" t="s">
        <v>902</v>
      </c>
      <c r="B1076" t="s">
        <v>529</v>
      </c>
      <c r="C1076" t="s">
        <v>140</v>
      </c>
      <c r="D1076" t="s">
        <v>140</v>
      </c>
      <c r="E1076" t="s">
        <v>622</v>
      </c>
    </row>
    <row r="1077" spans="1:5" x14ac:dyDescent="0.35">
      <c r="A1077" t="s">
        <v>902</v>
      </c>
      <c r="B1077" t="s">
        <v>529</v>
      </c>
      <c r="C1077" t="s">
        <v>140</v>
      </c>
      <c r="D1077" t="s">
        <v>140</v>
      </c>
      <c r="E1077" t="s">
        <v>623</v>
      </c>
    </row>
    <row r="1078" spans="1:5" x14ac:dyDescent="0.35">
      <c r="A1078" t="s">
        <v>902</v>
      </c>
      <c r="B1078" t="s">
        <v>529</v>
      </c>
      <c r="C1078" t="s">
        <v>140</v>
      </c>
      <c r="D1078" t="s">
        <v>140</v>
      </c>
      <c r="E1078" t="s">
        <v>624</v>
      </c>
    </row>
    <row r="1079" spans="1:5" x14ac:dyDescent="0.35">
      <c r="A1079" t="s">
        <v>902</v>
      </c>
      <c r="B1079" t="s">
        <v>529</v>
      </c>
      <c r="C1079" t="s">
        <v>140</v>
      </c>
      <c r="D1079" t="s">
        <v>140</v>
      </c>
      <c r="E1079" t="s">
        <v>625</v>
      </c>
    </row>
    <row r="1080" spans="1:5" x14ac:dyDescent="0.35">
      <c r="A1080" t="s">
        <v>902</v>
      </c>
      <c r="B1080" t="s">
        <v>529</v>
      </c>
      <c r="C1080" t="s">
        <v>140</v>
      </c>
      <c r="D1080" t="s">
        <v>140</v>
      </c>
      <c r="E1080" t="s">
        <v>626</v>
      </c>
    </row>
    <row r="1081" spans="1:5" x14ac:dyDescent="0.35">
      <c r="A1081" t="s">
        <v>902</v>
      </c>
      <c r="B1081" t="s">
        <v>529</v>
      </c>
      <c r="C1081" t="s">
        <v>140</v>
      </c>
      <c r="D1081" t="s">
        <v>140</v>
      </c>
      <c r="E1081" t="s">
        <v>627</v>
      </c>
    </row>
    <row r="1082" spans="1:5" x14ac:dyDescent="0.35">
      <c r="A1082" t="s">
        <v>902</v>
      </c>
      <c r="B1082" t="s">
        <v>529</v>
      </c>
      <c r="C1082" t="s">
        <v>140</v>
      </c>
      <c r="D1082" t="s">
        <v>140</v>
      </c>
      <c r="E1082" t="s">
        <v>628</v>
      </c>
    </row>
    <row r="1083" spans="1:5" x14ac:dyDescent="0.35">
      <c r="A1083" t="s">
        <v>902</v>
      </c>
      <c r="B1083" t="s">
        <v>529</v>
      </c>
      <c r="C1083" t="s">
        <v>140</v>
      </c>
      <c r="D1083" t="s">
        <v>140</v>
      </c>
      <c r="E1083" t="s">
        <v>629</v>
      </c>
    </row>
    <row r="1084" spans="1:5" x14ac:dyDescent="0.35">
      <c r="A1084" t="s">
        <v>902</v>
      </c>
      <c r="B1084" t="s">
        <v>529</v>
      </c>
      <c r="C1084" t="s">
        <v>140</v>
      </c>
      <c r="D1084" t="s">
        <v>140</v>
      </c>
      <c r="E1084" t="s">
        <v>630</v>
      </c>
    </row>
    <row r="1085" spans="1:5" x14ac:dyDescent="0.35">
      <c r="A1085" t="s">
        <v>902</v>
      </c>
      <c r="B1085" t="s">
        <v>529</v>
      </c>
      <c r="C1085" t="s">
        <v>140</v>
      </c>
      <c r="D1085" t="s">
        <v>140</v>
      </c>
      <c r="E1085" t="s">
        <v>631</v>
      </c>
    </row>
    <row r="1086" spans="1:5" x14ac:dyDescent="0.35">
      <c r="A1086" t="s">
        <v>902</v>
      </c>
      <c r="B1086" t="s">
        <v>529</v>
      </c>
      <c r="C1086" t="s">
        <v>140</v>
      </c>
      <c r="D1086" t="s">
        <v>140</v>
      </c>
      <c r="E1086" t="s">
        <v>249</v>
      </c>
    </row>
    <row r="1087" spans="1:5" x14ac:dyDescent="0.35">
      <c r="A1087" t="s">
        <v>902</v>
      </c>
      <c r="B1087" t="s">
        <v>529</v>
      </c>
      <c r="C1087" t="s">
        <v>140</v>
      </c>
      <c r="D1087" t="s">
        <v>140</v>
      </c>
      <c r="E1087" t="s">
        <v>632</v>
      </c>
    </row>
    <row r="1088" spans="1:5" x14ac:dyDescent="0.35">
      <c r="A1088" t="s">
        <v>902</v>
      </c>
      <c r="B1088" t="s">
        <v>529</v>
      </c>
      <c r="C1088" t="s">
        <v>140</v>
      </c>
      <c r="D1088" t="s">
        <v>140</v>
      </c>
      <c r="E1088" t="s">
        <v>633</v>
      </c>
    </row>
    <row r="1089" spans="1:5" x14ac:dyDescent="0.35">
      <c r="A1089" t="s">
        <v>902</v>
      </c>
      <c r="B1089" t="s">
        <v>529</v>
      </c>
      <c r="C1089" t="s">
        <v>140</v>
      </c>
      <c r="D1089" t="s">
        <v>140</v>
      </c>
      <c r="E1089" t="s">
        <v>634</v>
      </c>
    </row>
    <row r="1090" spans="1:5" x14ac:dyDescent="0.35">
      <c r="A1090" t="s">
        <v>902</v>
      </c>
      <c r="B1090" t="s">
        <v>529</v>
      </c>
      <c r="C1090" t="s">
        <v>140</v>
      </c>
      <c r="D1090" t="s">
        <v>140</v>
      </c>
      <c r="E1090" t="s">
        <v>635</v>
      </c>
    </row>
    <row r="1091" spans="1:5" x14ac:dyDescent="0.35">
      <c r="A1091" t="s">
        <v>902</v>
      </c>
      <c r="B1091" t="s">
        <v>529</v>
      </c>
      <c r="C1091" t="s">
        <v>140</v>
      </c>
      <c r="D1091" t="s">
        <v>140</v>
      </c>
      <c r="E1091" t="s">
        <v>636</v>
      </c>
    </row>
    <row r="1092" spans="1:5" x14ac:dyDescent="0.35">
      <c r="A1092" t="s">
        <v>902</v>
      </c>
      <c r="B1092" t="s">
        <v>529</v>
      </c>
      <c r="C1092" t="s">
        <v>140</v>
      </c>
      <c r="D1092" t="s">
        <v>140</v>
      </c>
      <c r="E1092" t="s">
        <v>637</v>
      </c>
    </row>
    <row r="1093" spans="1:5" x14ac:dyDescent="0.35">
      <c r="A1093" t="s">
        <v>902</v>
      </c>
      <c r="B1093" t="s">
        <v>529</v>
      </c>
      <c r="C1093" t="s">
        <v>140</v>
      </c>
      <c r="D1093" t="s">
        <v>140</v>
      </c>
      <c r="E1093" t="s">
        <v>638</v>
      </c>
    </row>
    <row r="1094" spans="1:5" x14ac:dyDescent="0.35">
      <c r="A1094" t="s">
        <v>902</v>
      </c>
      <c r="B1094" t="s">
        <v>529</v>
      </c>
      <c r="C1094" t="s">
        <v>140</v>
      </c>
      <c r="D1094" t="s">
        <v>140</v>
      </c>
      <c r="E1094" t="s">
        <v>639</v>
      </c>
    </row>
    <row r="1095" spans="1:5" x14ac:dyDescent="0.35">
      <c r="A1095" t="s">
        <v>902</v>
      </c>
      <c r="B1095" t="s">
        <v>529</v>
      </c>
      <c r="C1095" t="s">
        <v>140</v>
      </c>
      <c r="D1095" t="s">
        <v>140</v>
      </c>
      <c r="E1095" t="s">
        <v>640</v>
      </c>
    </row>
    <row r="1096" spans="1:5" x14ac:dyDescent="0.35">
      <c r="A1096" t="s">
        <v>902</v>
      </c>
      <c r="B1096" t="s">
        <v>529</v>
      </c>
      <c r="C1096" t="s">
        <v>140</v>
      </c>
      <c r="D1096" t="s">
        <v>140</v>
      </c>
      <c r="E1096" t="s">
        <v>641</v>
      </c>
    </row>
    <row r="1097" spans="1:5" x14ac:dyDescent="0.35">
      <c r="A1097" t="s">
        <v>902</v>
      </c>
      <c r="B1097" t="s">
        <v>529</v>
      </c>
      <c r="C1097" t="s">
        <v>140</v>
      </c>
      <c r="D1097" t="s">
        <v>140</v>
      </c>
      <c r="E1097" t="s">
        <v>642</v>
      </c>
    </row>
    <row r="1098" spans="1:5" x14ac:dyDescent="0.35">
      <c r="A1098" t="s">
        <v>902</v>
      </c>
      <c r="B1098" t="s">
        <v>529</v>
      </c>
      <c r="C1098" t="s">
        <v>140</v>
      </c>
      <c r="D1098" t="s">
        <v>140</v>
      </c>
      <c r="E1098" t="s">
        <v>643</v>
      </c>
    </row>
    <row r="1099" spans="1:5" x14ac:dyDescent="0.35">
      <c r="A1099" t="s">
        <v>902</v>
      </c>
      <c r="B1099" t="s">
        <v>529</v>
      </c>
      <c r="C1099" t="s">
        <v>140</v>
      </c>
      <c r="D1099" t="s">
        <v>140</v>
      </c>
      <c r="E1099" t="s">
        <v>644</v>
      </c>
    </row>
    <row r="1100" spans="1:5" x14ac:dyDescent="0.35">
      <c r="A1100" t="s">
        <v>902</v>
      </c>
      <c r="B1100" t="s">
        <v>529</v>
      </c>
      <c r="C1100" t="s">
        <v>140</v>
      </c>
      <c r="D1100" t="s">
        <v>140</v>
      </c>
      <c r="E1100" t="s">
        <v>645</v>
      </c>
    </row>
    <row r="1101" spans="1:5" x14ac:dyDescent="0.35">
      <c r="A1101" t="s">
        <v>902</v>
      </c>
      <c r="B1101" t="s">
        <v>529</v>
      </c>
      <c r="C1101" t="s">
        <v>140</v>
      </c>
      <c r="D1101" t="s">
        <v>140</v>
      </c>
      <c r="E1101" t="s">
        <v>646</v>
      </c>
    </row>
    <row r="1102" spans="1:5" x14ac:dyDescent="0.35">
      <c r="A1102" t="s">
        <v>902</v>
      </c>
      <c r="B1102" t="s">
        <v>529</v>
      </c>
      <c r="C1102" t="s">
        <v>140</v>
      </c>
      <c r="D1102" t="s">
        <v>140</v>
      </c>
      <c r="E1102" t="s">
        <v>647</v>
      </c>
    </row>
    <row r="1103" spans="1:5" x14ac:dyDescent="0.35">
      <c r="A1103" t="s">
        <v>902</v>
      </c>
      <c r="B1103" t="s">
        <v>529</v>
      </c>
      <c r="C1103" t="s">
        <v>140</v>
      </c>
      <c r="D1103" t="s">
        <v>140</v>
      </c>
      <c r="E1103" t="s">
        <v>648</v>
      </c>
    </row>
    <row r="1104" spans="1:5" x14ac:dyDescent="0.35">
      <c r="A1104" t="s">
        <v>902</v>
      </c>
      <c r="B1104" t="s">
        <v>529</v>
      </c>
      <c r="C1104" t="s">
        <v>140</v>
      </c>
      <c r="D1104" t="s">
        <v>140</v>
      </c>
      <c r="E1104" t="s">
        <v>145</v>
      </c>
    </row>
    <row r="1105" spans="1:5" x14ac:dyDescent="0.35">
      <c r="A1105" t="s">
        <v>902</v>
      </c>
      <c r="B1105" t="s">
        <v>529</v>
      </c>
      <c r="C1105" t="s">
        <v>140</v>
      </c>
      <c r="D1105" t="s">
        <v>140</v>
      </c>
      <c r="E1105" t="s">
        <v>649</v>
      </c>
    </row>
    <row r="1106" spans="1:5" x14ac:dyDescent="0.35">
      <c r="A1106" t="s">
        <v>902</v>
      </c>
      <c r="B1106" t="s">
        <v>529</v>
      </c>
      <c r="C1106" t="s">
        <v>140</v>
      </c>
      <c r="D1106" t="s">
        <v>140</v>
      </c>
      <c r="E1106" t="s">
        <v>538</v>
      </c>
    </row>
    <row r="1107" spans="1:5" x14ac:dyDescent="0.35">
      <c r="A1107" t="s">
        <v>902</v>
      </c>
      <c r="B1107" t="s">
        <v>529</v>
      </c>
      <c r="C1107" t="s">
        <v>140</v>
      </c>
      <c r="D1107" t="s">
        <v>140</v>
      </c>
      <c r="E1107" t="s">
        <v>650</v>
      </c>
    </row>
    <row r="1108" spans="1:5" x14ac:dyDescent="0.35">
      <c r="A1108" t="s">
        <v>902</v>
      </c>
      <c r="B1108" t="s">
        <v>529</v>
      </c>
      <c r="C1108" t="s">
        <v>140</v>
      </c>
      <c r="D1108" t="s">
        <v>140</v>
      </c>
      <c r="E1108" t="s">
        <v>651</v>
      </c>
    </row>
    <row r="1109" spans="1:5" x14ac:dyDescent="0.35">
      <c r="A1109" t="s">
        <v>902</v>
      </c>
      <c r="B1109" t="s">
        <v>529</v>
      </c>
      <c r="C1109" t="s">
        <v>140</v>
      </c>
      <c r="D1109" t="s">
        <v>140</v>
      </c>
      <c r="E1109" t="s">
        <v>652</v>
      </c>
    </row>
    <row r="1110" spans="1:5" x14ac:dyDescent="0.35">
      <c r="A1110" t="s">
        <v>902</v>
      </c>
      <c r="B1110" t="s">
        <v>529</v>
      </c>
      <c r="C1110" t="s">
        <v>140</v>
      </c>
      <c r="D1110" t="s">
        <v>140</v>
      </c>
      <c r="E1110" t="s">
        <v>653</v>
      </c>
    </row>
    <row r="1111" spans="1:5" x14ac:dyDescent="0.35">
      <c r="A1111" t="s">
        <v>902</v>
      </c>
      <c r="B1111" t="s">
        <v>529</v>
      </c>
      <c r="C1111" t="s">
        <v>140</v>
      </c>
      <c r="D1111" t="s">
        <v>140</v>
      </c>
      <c r="E1111" t="s">
        <v>654</v>
      </c>
    </row>
    <row r="1112" spans="1:5" x14ac:dyDescent="0.35">
      <c r="A1112" t="s">
        <v>902</v>
      </c>
      <c r="B1112" t="s">
        <v>529</v>
      </c>
      <c r="C1112" t="s">
        <v>140</v>
      </c>
      <c r="D1112" t="s">
        <v>140</v>
      </c>
      <c r="E1112" t="s">
        <v>655</v>
      </c>
    </row>
    <row r="1113" spans="1:5" x14ac:dyDescent="0.35">
      <c r="A1113" t="s">
        <v>902</v>
      </c>
      <c r="B1113" t="s">
        <v>529</v>
      </c>
      <c r="C1113" t="s">
        <v>140</v>
      </c>
      <c r="D1113" t="s">
        <v>140</v>
      </c>
      <c r="E1113" t="s">
        <v>532</v>
      </c>
    </row>
    <row r="1114" spans="1:5" x14ac:dyDescent="0.35">
      <c r="A1114" t="s">
        <v>902</v>
      </c>
      <c r="B1114" t="s">
        <v>529</v>
      </c>
      <c r="C1114" t="s">
        <v>140</v>
      </c>
      <c r="D1114" t="s">
        <v>140</v>
      </c>
      <c r="E1114" t="s">
        <v>656</v>
      </c>
    </row>
    <row r="1115" spans="1:5" x14ac:dyDescent="0.35">
      <c r="A1115" t="s">
        <v>902</v>
      </c>
      <c r="B1115" t="s">
        <v>529</v>
      </c>
      <c r="C1115" t="s">
        <v>140</v>
      </c>
      <c r="D1115" t="s">
        <v>140</v>
      </c>
      <c r="E1115" t="s">
        <v>657</v>
      </c>
    </row>
    <row r="1116" spans="1:5" x14ac:dyDescent="0.35">
      <c r="A1116" t="s">
        <v>902</v>
      </c>
      <c r="B1116" t="s">
        <v>529</v>
      </c>
      <c r="C1116" t="s">
        <v>140</v>
      </c>
      <c r="D1116" t="s">
        <v>140</v>
      </c>
      <c r="E1116" t="s">
        <v>658</v>
      </c>
    </row>
    <row r="1117" spans="1:5" x14ac:dyDescent="0.35">
      <c r="A1117" t="s">
        <v>902</v>
      </c>
      <c r="B1117" t="s">
        <v>529</v>
      </c>
      <c r="C1117" t="s">
        <v>140</v>
      </c>
      <c r="D1117" t="s">
        <v>140</v>
      </c>
      <c r="E1117" t="s">
        <v>659</v>
      </c>
    </row>
    <row r="1118" spans="1:5" x14ac:dyDescent="0.35">
      <c r="A1118" t="s">
        <v>902</v>
      </c>
      <c r="B1118" t="s">
        <v>529</v>
      </c>
      <c r="C1118" t="s">
        <v>140</v>
      </c>
      <c r="D1118" t="s">
        <v>140</v>
      </c>
      <c r="E1118" t="s">
        <v>660</v>
      </c>
    </row>
    <row r="1119" spans="1:5" x14ac:dyDescent="0.35">
      <c r="A1119" t="s">
        <v>902</v>
      </c>
      <c r="B1119" t="s">
        <v>529</v>
      </c>
      <c r="C1119" t="s">
        <v>140</v>
      </c>
      <c r="D1119" t="s">
        <v>140</v>
      </c>
      <c r="E1119" t="s">
        <v>255</v>
      </c>
    </row>
    <row r="1120" spans="1:5" x14ac:dyDescent="0.35">
      <c r="A1120" t="s">
        <v>902</v>
      </c>
      <c r="B1120" t="s">
        <v>529</v>
      </c>
      <c r="C1120" t="s">
        <v>140</v>
      </c>
      <c r="D1120" t="s">
        <v>140</v>
      </c>
      <c r="E1120" t="s">
        <v>661</v>
      </c>
    </row>
    <row r="1121" spans="1:5" x14ac:dyDescent="0.35">
      <c r="A1121" t="s">
        <v>902</v>
      </c>
      <c r="B1121" t="s">
        <v>529</v>
      </c>
      <c r="C1121" t="s">
        <v>140</v>
      </c>
      <c r="D1121" t="s">
        <v>140</v>
      </c>
      <c r="E1121" t="s">
        <v>662</v>
      </c>
    </row>
    <row r="1122" spans="1:5" x14ac:dyDescent="0.35">
      <c r="A1122" t="s">
        <v>902</v>
      </c>
      <c r="B1122" t="s">
        <v>529</v>
      </c>
      <c r="C1122" t="s">
        <v>140</v>
      </c>
      <c r="D1122" t="s">
        <v>140</v>
      </c>
      <c r="E1122" t="s">
        <v>663</v>
      </c>
    </row>
    <row r="1123" spans="1:5" x14ac:dyDescent="0.35">
      <c r="A1123" t="s">
        <v>902</v>
      </c>
      <c r="B1123" t="s">
        <v>529</v>
      </c>
      <c r="C1123" t="s">
        <v>140</v>
      </c>
      <c r="D1123" t="s">
        <v>140</v>
      </c>
      <c r="E1123" t="s">
        <v>664</v>
      </c>
    </row>
    <row r="1124" spans="1:5" x14ac:dyDescent="0.35">
      <c r="A1124" t="s">
        <v>902</v>
      </c>
      <c r="B1124" t="s">
        <v>529</v>
      </c>
      <c r="C1124" t="s">
        <v>140</v>
      </c>
      <c r="D1124" t="s">
        <v>140</v>
      </c>
      <c r="E1124" t="s">
        <v>665</v>
      </c>
    </row>
    <row r="1125" spans="1:5" x14ac:dyDescent="0.35">
      <c r="A1125" t="s">
        <v>902</v>
      </c>
      <c r="B1125" t="s">
        <v>529</v>
      </c>
      <c r="C1125" t="s">
        <v>140</v>
      </c>
      <c r="D1125" t="s">
        <v>140</v>
      </c>
      <c r="E1125" t="s">
        <v>666</v>
      </c>
    </row>
    <row r="1126" spans="1:5" x14ac:dyDescent="0.35">
      <c r="A1126" t="s">
        <v>902</v>
      </c>
      <c r="B1126" t="s">
        <v>529</v>
      </c>
      <c r="C1126" t="s">
        <v>140</v>
      </c>
      <c r="D1126" t="s">
        <v>140</v>
      </c>
      <c r="E1126" t="s">
        <v>667</v>
      </c>
    </row>
    <row r="1127" spans="1:5" x14ac:dyDescent="0.35">
      <c r="A1127" t="s">
        <v>902</v>
      </c>
      <c r="B1127" t="s">
        <v>529</v>
      </c>
      <c r="C1127" t="s">
        <v>140</v>
      </c>
      <c r="D1127" t="s">
        <v>140</v>
      </c>
      <c r="E1127" t="s">
        <v>668</v>
      </c>
    </row>
    <row r="1128" spans="1:5" x14ac:dyDescent="0.35">
      <c r="A1128" t="s">
        <v>902</v>
      </c>
      <c r="B1128" t="s">
        <v>529</v>
      </c>
      <c r="C1128" t="s">
        <v>140</v>
      </c>
      <c r="D1128" t="s">
        <v>140</v>
      </c>
      <c r="E1128" t="s">
        <v>669</v>
      </c>
    </row>
    <row r="1129" spans="1:5" x14ac:dyDescent="0.35">
      <c r="A1129" t="s">
        <v>902</v>
      </c>
      <c r="B1129" t="s">
        <v>529</v>
      </c>
      <c r="C1129" t="s">
        <v>140</v>
      </c>
      <c r="D1129" t="s">
        <v>140</v>
      </c>
      <c r="E1129" t="s">
        <v>670</v>
      </c>
    </row>
    <row r="1130" spans="1:5" x14ac:dyDescent="0.35">
      <c r="A1130" t="s">
        <v>902</v>
      </c>
      <c r="B1130" t="s">
        <v>529</v>
      </c>
      <c r="C1130" t="s">
        <v>140</v>
      </c>
      <c r="D1130" t="s">
        <v>140</v>
      </c>
      <c r="E1130" t="s">
        <v>671</v>
      </c>
    </row>
    <row r="1131" spans="1:5" x14ac:dyDescent="0.35">
      <c r="A1131" t="s">
        <v>902</v>
      </c>
      <c r="B1131" t="s">
        <v>529</v>
      </c>
      <c r="C1131" t="s">
        <v>140</v>
      </c>
      <c r="D1131" t="s">
        <v>140</v>
      </c>
      <c r="E1131" t="s">
        <v>672</v>
      </c>
    </row>
    <row r="1132" spans="1:5" x14ac:dyDescent="0.35">
      <c r="A1132" t="s">
        <v>902</v>
      </c>
      <c r="B1132" t="s">
        <v>529</v>
      </c>
      <c r="C1132" t="s">
        <v>140</v>
      </c>
      <c r="D1132" t="s">
        <v>140</v>
      </c>
      <c r="E1132" t="s">
        <v>673</v>
      </c>
    </row>
    <row r="1133" spans="1:5" x14ac:dyDescent="0.35">
      <c r="A1133" t="s">
        <v>902</v>
      </c>
      <c r="B1133" t="s">
        <v>529</v>
      </c>
      <c r="C1133" t="s">
        <v>140</v>
      </c>
      <c r="D1133" t="s">
        <v>140</v>
      </c>
      <c r="E1133" t="s">
        <v>674</v>
      </c>
    </row>
    <row r="1134" spans="1:5" x14ac:dyDescent="0.35">
      <c r="A1134" t="s">
        <v>902</v>
      </c>
      <c r="B1134" t="s">
        <v>529</v>
      </c>
      <c r="C1134" t="s">
        <v>140</v>
      </c>
      <c r="D1134" t="s">
        <v>140</v>
      </c>
      <c r="E1134" t="s">
        <v>535</v>
      </c>
    </row>
    <row r="1135" spans="1:5" x14ac:dyDescent="0.35">
      <c r="A1135" t="s">
        <v>902</v>
      </c>
      <c r="B1135" t="s">
        <v>529</v>
      </c>
      <c r="C1135" t="s">
        <v>140</v>
      </c>
      <c r="D1135" t="s">
        <v>140</v>
      </c>
      <c r="E1135" t="s">
        <v>675</v>
      </c>
    </row>
    <row r="1137" spans="1:5" x14ac:dyDescent="0.35">
      <c r="A1137" t="s">
        <v>4000</v>
      </c>
      <c r="B1137" t="s">
        <v>4001</v>
      </c>
      <c r="C1137" t="s">
        <v>2326</v>
      </c>
      <c r="D1137" t="s">
        <v>2326</v>
      </c>
    </row>
    <row r="1138" spans="1:5" x14ac:dyDescent="0.35">
      <c r="A1138" t="s">
        <v>4000</v>
      </c>
      <c r="B1138" t="s">
        <v>4002</v>
      </c>
      <c r="C1138" t="s">
        <v>2361</v>
      </c>
      <c r="D1138" t="s">
        <v>2361</v>
      </c>
    </row>
    <row r="1140" spans="1:5" x14ac:dyDescent="0.35">
      <c r="A1140" t="s">
        <v>4003</v>
      </c>
      <c r="B1140" t="s">
        <v>4004</v>
      </c>
      <c r="C1140" t="s">
        <v>4005</v>
      </c>
      <c r="D1140" t="s">
        <v>4006</v>
      </c>
      <c r="E1140" t="s">
        <v>623</v>
      </c>
    </row>
    <row r="1141" spans="1:5" x14ac:dyDescent="0.35">
      <c r="A1141" t="s">
        <v>4003</v>
      </c>
      <c r="B1141" t="s">
        <v>4007</v>
      </c>
      <c r="C1141" t="s">
        <v>4008</v>
      </c>
      <c r="D1141" t="s">
        <v>4008</v>
      </c>
      <c r="E1141" t="s">
        <v>642</v>
      </c>
    </row>
    <row r="1142" spans="1:5" x14ac:dyDescent="0.35">
      <c r="A1142" t="s">
        <v>4003</v>
      </c>
      <c r="B1142" t="s">
        <v>4009</v>
      </c>
      <c r="C1142" t="s">
        <v>4010</v>
      </c>
      <c r="D1142" t="s">
        <v>4010</v>
      </c>
      <c r="E1142" t="s">
        <v>207</v>
      </c>
    </row>
    <row r="1143" spans="1:5" x14ac:dyDescent="0.35">
      <c r="A1143" t="s">
        <v>4003</v>
      </c>
      <c r="B1143" t="s">
        <v>4011</v>
      </c>
      <c r="C1143" t="s">
        <v>4012</v>
      </c>
      <c r="D1143" t="s">
        <v>4012</v>
      </c>
      <c r="E1143" t="s">
        <v>623</v>
      </c>
    </row>
    <row r="1144" spans="1:5" x14ac:dyDescent="0.35">
      <c r="A1144" t="s">
        <v>4003</v>
      </c>
      <c r="B1144" t="s">
        <v>4013</v>
      </c>
      <c r="C1144" t="s">
        <v>2421</v>
      </c>
      <c r="D1144" t="s">
        <v>2421</v>
      </c>
      <c r="E1144" t="s">
        <v>623</v>
      </c>
    </row>
    <row r="1145" spans="1:5" x14ac:dyDescent="0.35">
      <c r="A1145" t="s">
        <v>4003</v>
      </c>
      <c r="B1145" t="s">
        <v>4014</v>
      </c>
      <c r="C1145" t="s">
        <v>4015</v>
      </c>
      <c r="D1145" t="s">
        <v>4015</v>
      </c>
      <c r="E1145" t="s">
        <v>255</v>
      </c>
    </row>
    <row r="1146" spans="1:5" x14ac:dyDescent="0.35">
      <c r="A1146" t="s">
        <v>4003</v>
      </c>
      <c r="B1146" t="s">
        <v>4016</v>
      </c>
      <c r="C1146" t="s">
        <v>4017</v>
      </c>
      <c r="D1146" t="s">
        <v>4017</v>
      </c>
      <c r="E1146" t="s">
        <v>532</v>
      </c>
    </row>
    <row r="1147" spans="1:5" x14ac:dyDescent="0.35">
      <c r="A1147" t="s">
        <v>4003</v>
      </c>
      <c r="B1147" t="s">
        <v>4018</v>
      </c>
      <c r="C1147" t="s">
        <v>4019</v>
      </c>
      <c r="D1147" t="s">
        <v>4019</v>
      </c>
      <c r="E1147" t="s">
        <v>532</v>
      </c>
    </row>
    <row r="1148" spans="1:5" x14ac:dyDescent="0.35">
      <c r="A1148" t="s">
        <v>4003</v>
      </c>
      <c r="B1148" t="s">
        <v>4020</v>
      </c>
      <c r="C1148" t="s">
        <v>4021</v>
      </c>
      <c r="D1148" t="s">
        <v>4021</v>
      </c>
      <c r="E1148" t="s">
        <v>532</v>
      </c>
    </row>
    <row r="1149" spans="1:5" x14ac:dyDescent="0.35">
      <c r="A1149" t="s">
        <v>4003</v>
      </c>
      <c r="B1149" t="s">
        <v>4022</v>
      </c>
      <c r="C1149" t="s">
        <v>4023</v>
      </c>
      <c r="D1149" t="s">
        <v>4024</v>
      </c>
      <c r="E1149" t="s">
        <v>629</v>
      </c>
    </row>
    <row r="1150" spans="1:5" x14ac:dyDescent="0.35">
      <c r="A1150" t="s">
        <v>4003</v>
      </c>
      <c r="B1150" t="s">
        <v>4025</v>
      </c>
      <c r="C1150" t="s">
        <v>4026</v>
      </c>
      <c r="D1150" t="s">
        <v>4026</v>
      </c>
      <c r="E1150" t="s">
        <v>629</v>
      </c>
    </row>
    <row r="1151" spans="1:5" x14ac:dyDescent="0.35">
      <c r="A1151" t="s">
        <v>4003</v>
      </c>
      <c r="B1151" t="s">
        <v>4027</v>
      </c>
      <c r="C1151" t="s">
        <v>4028</v>
      </c>
      <c r="D1151" t="s">
        <v>4028</v>
      </c>
      <c r="E1151" t="s">
        <v>558</v>
      </c>
    </row>
    <row r="1152" spans="1:5" x14ac:dyDescent="0.35">
      <c r="A1152" t="s">
        <v>4003</v>
      </c>
      <c r="B1152" t="s">
        <v>4029</v>
      </c>
      <c r="C1152" t="s">
        <v>4030</v>
      </c>
      <c r="D1152" t="s">
        <v>4030</v>
      </c>
      <c r="E1152" t="s">
        <v>558</v>
      </c>
    </row>
    <row r="1153" spans="1:5" x14ac:dyDescent="0.35">
      <c r="A1153" t="s">
        <v>4003</v>
      </c>
      <c r="B1153" t="s">
        <v>4031</v>
      </c>
      <c r="C1153" t="s">
        <v>4032</v>
      </c>
      <c r="D1153" t="s">
        <v>4032</v>
      </c>
      <c r="E1153" t="s">
        <v>554</v>
      </c>
    </row>
    <row r="1154" spans="1:5" x14ac:dyDescent="0.35">
      <c r="A1154" t="s">
        <v>4003</v>
      </c>
      <c r="B1154" t="s">
        <v>4033</v>
      </c>
      <c r="C1154" t="s">
        <v>4034</v>
      </c>
      <c r="D1154" t="s">
        <v>4034</v>
      </c>
      <c r="E1154" t="s">
        <v>578</v>
      </c>
    </row>
    <row r="1155" spans="1:5" x14ac:dyDescent="0.35">
      <c r="A1155" t="s">
        <v>4003</v>
      </c>
      <c r="B1155" t="s">
        <v>4035</v>
      </c>
      <c r="C1155" t="s">
        <v>4036</v>
      </c>
      <c r="D1155" t="s">
        <v>4036</v>
      </c>
      <c r="E1155" t="s">
        <v>541</v>
      </c>
    </row>
    <row r="1156" spans="1:5" x14ac:dyDescent="0.35">
      <c r="A1156" t="s">
        <v>4003</v>
      </c>
      <c r="B1156" t="s">
        <v>4037</v>
      </c>
      <c r="C1156" t="s">
        <v>4038</v>
      </c>
      <c r="D1156" t="s">
        <v>4038</v>
      </c>
      <c r="E1156" t="s">
        <v>187</v>
      </c>
    </row>
    <row r="1157" spans="1:5" x14ac:dyDescent="0.35">
      <c r="A1157" t="s">
        <v>4003</v>
      </c>
      <c r="B1157" t="s">
        <v>4039</v>
      </c>
      <c r="C1157" t="s">
        <v>4040</v>
      </c>
      <c r="D1157" t="s">
        <v>4040</v>
      </c>
      <c r="E1157" t="s">
        <v>187</v>
      </c>
    </row>
    <row r="1158" spans="1:5" x14ac:dyDescent="0.35">
      <c r="A1158" t="s">
        <v>4003</v>
      </c>
      <c r="B1158" t="s">
        <v>4041</v>
      </c>
      <c r="C1158" t="s">
        <v>4042</v>
      </c>
      <c r="D1158" t="s">
        <v>4042</v>
      </c>
      <c r="E1158" t="s">
        <v>187</v>
      </c>
    </row>
    <row r="1159" spans="1:5" x14ac:dyDescent="0.35">
      <c r="A1159" t="s">
        <v>4003</v>
      </c>
      <c r="B1159" t="s">
        <v>4043</v>
      </c>
      <c r="C1159" t="s">
        <v>4044</v>
      </c>
      <c r="D1159" t="s">
        <v>4044</v>
      </c>
      <c r="E1159" t="s">
        <v>599</v>
      </c>
    </row>
    <row r="1160" spans="1:5" x14ac:dyDescent="0.35">
      <c r="A1160" t="s">
        <v>4003</v>
      </c>
      <c r="B1160" t="s">
        <v>4045</v>
      </c>
      <c r="C1160" t="s">
        <v>4046</v>
      </c>
      <c r="D1160" t="s">
        <v>4046</v>
      </c>
      <c r="E1160" t="s">
        <v>599</v>
      </c>
    </row>
    <row r="1161" spans="1:5" x14ac:dyDescent="0.35">
      <c r="A1161" t="s">
        <v>4003</v>
      </c>
      <c r="B1161" t="s">
        <v>4047</v>
      </c>
      <c r="C1161" t="s">
        <v>4048</v>
      </c>
      <c r="D1161" t="s">
        <v>4048</v>
      </c>
      <c r="E1161" t="s">
        <v>599</v>
      </c>
    </row>
    <row r="1162" spans="1:5" x14ac:dyDescent="0.35">
      <c r="A1162" t="s">
        <v>4003</v>
      </c>
      <c r="B1162" t="s">
        <v>4049</v>
      </c>
      <c r="C1162" t="s">
        <v>4050</v>
      </c>
      <c r="D1162" t="s">
        <v>4050</v>
      </c>
      <c r="E1162" t="s">
        <v>593</v>
      </c>
    </row>
    <row r="1163" spans="1:5" x14ac:dyDescent="0.35">
      <c r="A1163" t="s">
        <v>4003</v>
      </c>
      <c r="B1163" t="s">
        <v>4051</v>
      </c>
      <c r="C1163" t="s">
        <v>4052</v>
      </c>
      <c r="D1163" t="s">
        <v>4052</v>
      </c>
      <c r="E1163" t="s">
        <v>593</v>
      </c>
    </row>
    <row r="1164" spans="1:5" x14ac:dyDescent="0.35">
      <c r="A1164" t="s">
        <v>4003</v>
      </c>
      <c r="B1164" t="s">
        <v>4053</v>
      </c>
      <c r="C1164" t="s">
        <v>4054</v>
      </c>
      <c r="D1164" t="s">
        <v>4054</v>
      </c>
      <c r="E1164" t="s">
        <v>661</v>
      </c>
    </row>
    <row r="1165" spans="1:5" x14ac:dyDescent="0.35">
      <c r="A1165" t="s">
        <v>4003</v>
      </c>
      <c r="B1165" t="s">
        <v>4055</v>
      </c>
      <c r="C1165" t="s">
        <v>4056</v>
      </c>
      <c r="D1165" t="s">
        <v>4056</v>
      </c>
      <c r="E1165" t="s">
        <v>661</v>
      </c>
    </row>
    <row r="1166" spans="1:5" x14ac:dyDescent="0.35">
      <c r="A1166" t="s">
        <v>4003</v>
      </c>
      <c r="B1166" t="s">
        <v>4057</v>
      </c>
      <c r="C1166" t="s">
        <v>4058</v>
      </c>
      <c r="D1166" t="s">
        <v>4058</v>
      </c>
      <c r="E1166" t="s">
        <v>661</v>
      </c>
    </row>
    <row r="1167" spans="1:5" x14ac:dyDescent="0.35">
      <c r="A1167" t="s">
        <v>4003</v>
      </c>
      <c r="B1167" t="s">
        <v>4059</v>
      </c>
      <c r="C1167" t="s">
        <v>4060</v>
      </c>
      <c r="D1167" t="s">
        <v>4060</v>
      </c>
      <c r="E1167" t="s">
        <v>661</v>
      </c>
    </row>
    <row r="1168" spans="1:5" x14ac:dyDescent="0.35">
      <c r="A1168" t="s">
        <v>4003</v>
      </c>
      <c r="B1168" t="s">
        <v>4061</v>
      </c>
      <c r="C1168" t="s">
        <v>4062</v>
      </c>
      <c r="D1168" t="s">
        <v>4062</v>
      </c>
      <c r="E1168" t="s">
        <v>661</v>
      </c>
    </row>
    <row r="1169" spans="1:5" x14ac:dyDescent="0.35">
      <c r="A1169" t="s">
        <v>4003</v>
      </c>
      <c r="B1169" t="s">
        <v>4063</v>
      </c>
      <c r="C1169" t="s">
        <v>4064</v>
      </c>
      <c r="D1169" t="s">
        <v>4064</v>
      </c>
      <c r="E1169" t="s">
        <v>661</v>
      </c>
    </row>
    <row r="1170" spans="1:5" x14ac:dyDescent="0.35">
      <c r="A1170" t="s">
        <v>4003</v>
      </c>
      <c r="B1170" t="s">
        <v>4065</v>
      </c>
      <c r="C1170" t="s">
        <v>4066</v>
      </c>
      <c r="D1170" t="s">
        <v>4066</v>
      </c>
      <c r="E1170" t="s">
        <v>607</v>
      </c>
    </row>
    <row r="1171" spans="1:5" x14ac:dyDescent="0.35">
      <c r="A1171" t="s">
        <v>4003</v>
      </c>
      <c r="B1171" t="s">
        <v>4067</v>
      </c>
      <c r="C1171" t="s">
        <v>4068</v>
      </c>
      <c r="D1171" t="s">
        <v>4068</v>
      </c>
      <c r="E1171" t="s">
        <v>607</v>
      </c>
    </row>
    <row r="1172" spans="1:5" x14ac:dyDescent="0.35">
      <c r="A1172" t="s">
        <v>4003</v>
      </c>
      <c r="B1172" t="s">
        <v>4069</v>
      </c>
      <c r="C1172" t="s">
        <v>4070</v>
      </c>
      <c r="D1172" t="s">
        <v>4070</v>
      </c>
      <c r="E1172" t="s">
        <v>607</v>
      </c>
    </row>
    <row r="1173" spans="1:5" x14ac:dyDescent="0.35">
      <c r="A1173" t="s">
        <v>4003</v>
      </c>
      <c r="B1173" t="s">
        <v>4071</v>
      </c>
      <c r="C1173" t="s">
        <v>227</v>
      </c>
      <c r="D1173" t="s">
        <v>227</v>
      </c>
      <c r="E1173" t="s">
        <v>228</v>
      </c>
    </row>
    <row r="1174" spans="1:5" x14ac:dyDescent="0.35">
      <c r="A1174" t="s">
        <v>4003</v>
      </c>
      <c r="B1174" t="s">
        <v>4072</v>
      </c>
      <c r="C1174" t="s">
        <v>231</v>
      </c>
      <c r="D1174" t="s">
        <v>231</v>
      </c>
      <c r="E1174" t="s">
        <v>233</v>
      </c>
    </row>
    <row r="1175" spans="1:5" x14ac:dyDescent="0.35">
      <c r="A1175" t="s">
        <v>4003</v>
      </c>
      <c r="B1175" t="s">
        <v>4073</v>
      </c>
      <c r="C1175" t="s">
        <v>4074</v>
      </c>
      <c r="D1175" t="s">
        <v>4074</v>
      </c>
      <c r="E1175" t="s">
        <v>187</v>
      </c>
    </row>
    <row r="1176" spans="1:5" x14ac:dyDescent="0.35">
      <c r="A1176" t="s">
        <v>4003</v>
      </c>
      <c r="B1176" t="s">
        <v>4075</v>
      </c>
      <c r="C1176" t="s">
        <v>4076</v>
      </c>
      <c r="D1176" t="s">
        <v>4076</v>
      </c>
      <c r="E1176" t="s">
        <v>224</v>
      </c>
    </row>
    <row r="1177" spans="1:5" x14ac:dyDescent="0.35">
      <c r="A1177" t="s">
        <v>4003</v>
      </c>
      <c r="B1177" t="s">
        <v>4077</v>
      </c>
      <c r="C1177" t="s">
        <v>4078</v>
      </c>
      <c r="D1177" t="s">
        <v>4078</v>
      </c>
      <c r="E1177" t="s">
        <v>224</v>
      </c>
    </row>
    <row r="1178" spans="1:5" x14ac:dyDescent="0.35">
      <c r="A1178" t="s">
        <v>4003</v>
      </c>
      <c r="B1178" t="s">
        <v>4079</v>
      </c>
      <c r="C1178" t="s">
        <v>171</v>
      </c>
      <c r="D1178" t="s">
        <v>171</v>
      </c>
      <c r="E1178" t="s">
        <v>170</v>
      </c>
    </row>
    <row r="1179" spans="1:5" x14ac:dyDescent="0.35">
      <c r="A1179" t="s">
        <v>4003</v>
      </c>
      <c r="B1179" t="s">
        <v>4080</v>
      </c>
      <c r="C1179" t="s">
        <v>4081</v>
      </c>
      <c r="D1179" t="s">
        <v>4081</v>
      </c>
      <c r="E1179" t="s">
        <v>611</v>
      </c>
    </row>
    <row r="1180" spans="1:5" x14ac:dyDescent="0.35">
      <c r="A1180" t="s">
        <v>4003</v>
      </c>
      <c r="B1180" t="s">
        <v>4082</v>
      </c>
      <c r="C1180" t="s">
        <v>2595</v>
      </c>
      <c r="D1180" t="s">
        <v>2595</v>
      </c>
      <c r="E1180" t="s">
        <v>611</v>
      </c>
    </row>
    <row r="1181" spans="1:5" x14ac:dyDescent="0.35">
      <c r="A1181" t="s">
        <v>4003</v>
      </c>
      <c r="B1181" t="s">
        <v>4083</v>
      </c>
      <c r="C1181" t="s">
        <v>282</v>
      </c>
      <c r="D1181" t="s">
        <v>282</v>
      </c>
      <c r="E1181" t="s">
        <v>109</v>
      </c>
    </row>
    <row r="1182" spans="1:5" x14ac:dyDescent="0.35">
      <c r="A1182" t="s">
        <v>4003</v>
      </c>
      <c r="B1182" t="s">
        <v>4084</v>
      </c>
      <c r="C1182" t="s">
        <v>215</v>
      </c>
      <c r="D1182" t="s">
        <v>215</v>
      </c>
      <c r="E1182" t="s">
        <v>213</v>
      </c>
    </row>
    <row r="1183" spans="1:5" x14ac:dyDescent="0.35">
      <c r="A1183" t="s">
        <v>4003</v>
      </c>
      <c r="B1183" t="s">
        <v>4085</v>
      </c>
      <c r="C1183" t="s">
        <v>216</v>
      </c>
      <c r="D1183" t="s">
        <v>216</v>
      </c>
      <c r="E1183" t="s">
        <v>213</v>
      </c>
    </row>
    <row r="1184" spans="1:5" x14ac:dyDescent="0.35">
      <c r="A1184" t="s">
        <v>4003</v>
      </c>
      <c r="B1184" t="s">
        <v>4086</v>
      </c>
      <c r="C1184" t="s">
        <v>261</v>
      </c>
      <c r="D1184" t="s">
        <v>261</v>
      </c>
      <c r="E1184" t="s">
        <v>259</v>
      </c>
    </row>
    <row r="1185" spans="1:5" x14ac:dyDescent="0.35">
      <c r="A1185" t="s">
        <v>4003</v>
      </c>
      <c r="B1185" t="s">
        <v>4087</v>
      </c>
      <c r="C1185" t="s">
        <v>146</v>
      </c>
      <c r="D1185" t="s">
        <v>146</v>
      </c>
      <c r="E1185" t="s">
        <v>145</v>
      </c>
    </row>
    <row r="1186" spans="1:5" x14ac:dyDescent="0.35">
      <c r="A1186" t="s">
        <v>4003</v>
      </c>
      <c r="B1186" t="s">
        <v>4088</v>
      </c>
      <c r="C1186" t="s">
        <v>248</v>
      </c>
      <c r="D1186" t="s">
        <v>248</v>
      </c>
      <c r="E1186" t="s">
        <v>249</v>
      </c>
    </row>
    <row r="1187" spans="1:5" x14ac:dyDescent="0.35">
      <c r="A1187" t="s">
        <v>4003</v>
      </c>
      <c r="B1187" t="s">
        <v>4089</v>
      </c>
      <c r="C1187" t="s">
        <v>195</v>
      </c>
      <c r="D1187" t="s">
        <v>195</v>
      </c>
      <c r="E1187" t="s">
        <v>194</v>
      </c>
    </row>
    <row r="1188" spans="1:5" x14ac:dyDescent="0.35">
      <c r="A1188" t="s">
        <v>4003</v>
      </c>
      <c r="B1188" t="s">
        <v>4090</v>
      </c>
      <c r="C1188" t="s">
        <v>202</v>
      </c>
      <c r="D1188" t="s">
        <v>202</v>
      </c>
      <c r="E1188" t="s">
        <v>203</v>
      </c>
    </row>
    <row r="1189" spans="1:5" x14ac:dyDescent="0.35">
      <c r="A1189" t="s">
        <v>4003</v>
      </c>
      <c r="B1189" t="s">
        <v>4091</v>
      </c>
      <c r="C1189" t="s">
        <v>2413</v>
      </c>
      <c r="D1189" t="s">
        <v>2413</v>
      </c>
      <c r="E1189" t="s">
        <v>207</v>
      </c>
    </row>
    <row r="1191" spans="1:5" x14ac:dyDescent="0.35">
      <c r="A1191" t="s">
        <v>4003</v>
      </c>
      <c r="B1191" t="s">
        <v>111</v>
      </c>
      <c r="C1191" t="s">
        <v>110</v>
      </c>
      <c r="D1191" t="s">
        <v>110</v>
      </c>
      <c r="E1191" t="s">
        <v>259</v>
      </c>
    </row>
    <row r="1192" spans="1:5" x14ac:dyDescent="0.35">
      <c r="A1192" t="s">
        <v>4003</v>
      </c>
      <c r="B1192" t="s">
        <v>111</v>
      </c>
      <c r="C1192" t="s">
        <v>110</v>
      </c>
      <c r="D1192" t="s">
        <v>110</v>
      </c>
      <c r="E1192" t="s">
        <v>556</v>
      </c>
    </row>
    <row r="1193" spans="1:5" x14ac:dyDescent="0.35">
      <c r="A1193" t="s">
        <v>4003</v>
      </c>
      <c r="B1193" t="s">
        <v>111</v>
      </c>
      <c r="C1193" t="s">
        <v>110</v>
      </c>
      <c r="D1193" t="s">
        <v>110</v>
      </c>
      <c r="E1193" t="s">
        <v>194</v>
      </c>
    </row>
    <row r="1194" spans="1:5" x14ac:dyDescent="0.35">
      <c r="A1194" t="s">
        <v>4003</v>
      </c>
      <c r="B1194" t="s">
        <v>111</v>
      </c>
      <c r="C1194" t="s">
        <v>110</v>
      </c>
      <c r="D1194" t="s">
        <v>110</v>
      </c>
      <c r="E1194" t="s">
        <v>557</v>
      </c>
    </row>
    <row r="1195" spans="1:5" x14ac:dyDescent="0.35">
      <c r="A1195" t="s">
        <v>4003</v>
      </c>
      <c r="B1195" t="s">
        <v>111</v>
      </c>
      <c r="C1195" t="s">
        <v>110</v>
      </c>
      <c r="D1195" t="s">
        <v>110</v>
      </c>
      <c r="E1195" t="s">
        <v>558</v>
      </c>
    </row>
    <row r="1196" spans="1:5" x14ac:dyDescent="0.35">
      <c r="A1196" t="s">
        <v>4003</v>
      </c>
      <c r="B1196" t="s">
        <v>111</v>
      </c>
      <c r="C1196" t="s">
        <v>110</v>
      </c>
      <c r="D1196" t="s">
        <v>110</v>
      </c>
      <c r="E1196" t="s">
        <v>559</v>
      </c>
    </row>
    <row r="1197" spans="1:5" x14ac:dyDescent="0.35">
      <c r="A1197" t="s">
        <v>4003</v>
      </c>
      <c r="B1197" t="s">
        <v>111</v>
      </c>
      <c r="C1197" t="s">
        <v>110</v>
      </c>
      <c r="D1197" t="s">
        <v>110</v>
      </c>
      <c r="E1197" t="s">
        <v>560</v>
      </c>
    </row>
    <row r="1198" spans="1:5" x14ac:dyDescent="0.35">
      <c r="A1198" t="s">
        <v>4003</v>
      </c>
      <c r="B1198" t="s">
        <v>111</v>
      </c>
      <c r="C1198" t="s">
        <v>110</v>
      </c>
      <c r="D1198" t="s">
        <v>110</v>
      </c>
      <c r="E1198" t="s">
        <v>561</v>
      </c>
    </row>
    <row r="1199" spans="1:5" x14ac:dyDescent="0.35">
      <c r="A1199" t="s">
        <v>4003</v>
      </c>
      <c r="B1199" t="s">
        <v>111</v>
      </c>
      <c r="C1199" t="s">
        <v>110</v>
      </c>
      <c r="D1199" t="s">
        <v>110</v>
      </c>
      <c r="E1199" t="s">
        <v>562</v>
      </c>
    </row>
    <row r="1200" spans="1:5" x14ac:dyDescent="0.35">
      <c r="A1200" t="s">
        <v>4003</v>
      </c>
      <c r="B1200" t="s">
        <v>111</v>
      </c>
      <c r="C1200" t="s">
        <v>110</v>
      </c>
      <c r="D1200" t="s">
        <v>110</v>
      </c>
      <c r="E1200" t="s">
        <v>563</v>
      </c>
    </row>
    <row r="1201" spans="1:5" x14ac:dyDescent="0.35">
      <c r="A1201" t="s">
        <v>4003</v>
      </c>
      <c r="B1201" t="s">
        <v>111</v>
      </c>
      <c r="C1201" t="s">
        <v>110</v>
      </c>
      <c r="D1201" t="s">
        <v>110</v>
      </c>
      <c r="E1201" t="s">
        <v>564</v>
      </c>
    </row>
    <row r="1202" spans="1:5" x14ac:dyDescent="0.35">
      <c r="A1202" t="s">
        <v>4003</v>
      </c>
      <c r="B1202" t="s">
        <v>111</v>
      </c>
      <c r="C1202" t="s">
        <v>110</v>
      </c>
      <c r="D1202" t="s">
        <v>110</v>
      </c>
      <c r="E1202" t="s">
        <v>565</v>
      </c>
    </row>
    <row r="1203" spans="1:5" x14ac:dyDescent="0.35">
      <c r="A1203" t="s">
        <v>4003</v>
      </c>
      <c r="B1203" t="s">
        <v>111</v>
      </c>
      <c r="C1203" t="s">
        <v>110</v>
      </c>
      <c r="D1203" t="s">
        <v>110</v>
      </c>
      <c r="E1203" t="s">
        <v>566</v>
      </c>
    </row>
    <row r="1204" spans="1:5" x14ac:dyDescent="0.35">
      <c r="A1204" t="s">
        <v>4003</v>
      </c>
      <c r="B1204" t="s">
        <v>111</v>
      </c>
      <c r="C1204" t="s">
        <v>110</v>
      </c>
      <c r="D1204" t="s">
        <v>110</v>
      </c>
      <c r="E1204" t="s">
        <v>567</v>
      </c>
    </row>
    <row r="1205" spans="1:5" x14ac:dyDescent="0.35">
      <c r="A1205" t="s">
        <v>4003</v>
      </c>
      <c r="B1205" t="s">
        <v>111</v>
      </c>
      <c r="C1205" t="s">
        <v>110</v>
      </c>
      <c r="D1205" t="s">
        <v>110</v>
      </c>
      <c r="E1205" t="s">
        <v>568</v>
      </c>
    </row>
    <row r="1206" spans="1:5" x14ac:dyDescent="0.35">
      <c r="A1206" t="s">
        <v>4003</v>
      </c>
      <c r="B1206" t="s">
        <v>111</v>
      </c>
      <c r="C1206" t="s">
        <v>110</v>
      </c>
      <c r="D1206" t="s">
        <v>110</v>
      </c>
      <c r="E1206" t="s">
        <v>549</v>
      </c>
    </row>
    <row r="1207" spans="1:5" x14ac:dyDescent="0.35">
      <c r="A1207" t="s">
        <v>4003</v>
      </c>
      <c r="B1207" t="s">
        <v>111</v>
      </c>
      <c r="C1207" t="s">
        <v>110</v>
      </c>
      <c r="D1207" t="s">
        <v>110</v>
      </c>
      <c r="E1207" t="s">
        <v>569</v>
      </c>
    </row>
    <row r="1208" spans="1:5" x14ac:dyDescent="0.35">
      <c r="A1208" t="s">
        <v>4003</v>
      </c>
      <c r="B1208" t="s">
        <v>111</v>
      </c>
      <c r="C1208" t="s">
        <v>110</v>
      </c>
      <c r="D1208" t="s">
        <v>110</v>
      </c>
      <c r="E1208" t="s">
        <v>570</v>
      </c>
    </row>
    <row r="1209" spans="1:5" x14ac:dyDescent="0.35">
      <c r="A1209" t="s">
        <v>4003</v>
      </c>
      <c r="B1209" t="s">
        <v>111</v>
      </c>
      <c r="C1209" t="s">
        <v>110</v>
      </c>
      <c r="D1209" t="s">
        <v>110</v>
      </c>
      <c r="E1209" t="s">
        <v>571</v>
      </c>
    </row>
    <row r="1210" spans="1:5" x14ac:dyDescent="0.35">
      <c r="A1210" t="s">
        <v>4003</v>
      </c>
      <c r="B1210" t="s">
        <v>111</v>
      </c>
      <c r="C1210" t="s">
        <v>110</v>
      </c>
      <c r="D1210" t="s">
        <v>110</v>
      </c>
      <c r="E1210" t="s">
        <v>572</v>
      </c>
    </row>
    <row r="1211" spans="1:5" x14ac:dyDescent="0.35">
      <c r="A1211" t="s">
        <v>4003</v>
      </c>
      <c r="B1211" t="s">
        <v>111</v>
      </c>
      <c r="C1211" t="s">
        <v>110</v>
      </c>
      <c r="D1211" t="s">
        <v>110</v>
      </c>
      <c r="E1211" t="s">
        <v>573</v>
      </c>
    </row>
    <row r="1212" spans="1:5" x14ac:dyDescent="0.35">
      <c r="A1212" t="s">
        <v>4003</v>
      </c>
      <c r="B1212" t="s">
        <v>111</v>
      </c>
      <c r="C1212" t="s">
        <v>110</v>
      </c>
      <c r="D1212" t="s">
        <v>110</v>
      </c>
      <c r="E1212" t="s">
        <v>574</v>
      </c>
    </row>
    <row r="1213" spans="1:5" x14ac:dyDescent="0.35">
      <c r="A1213" t="s">
        <v>4003</v>
      </c>
      <c r="B1213" t="s">
        <v>111</v>
      </c>
      <c r="C1213" t="s">
        <v>110</v>
      </c>
      <c r="D1213" t="s">
        <v>110</v>
      </c>
      <c r="E1213" t="s">
        <v>203</v>
      </c>
    </row>
    <row r="1214" spans="1:5" x14ac:dyDescent="0.35">
      <c r="A1214" t="s">
        <v>4003</v>
      </c>
      <c r="B1214" t="s">
        <v>111</v>
      </c>
      <c r="C1214" t="s">
        <v>110</v>
      </c>
      <c r="D1214" t="s">
        <v>110</v>
      </c>
      <c r="E1214" t="s">
        <v>541</v>
      </c>
    </row>
    <row r="1215" spans="1:5" x14ac:dyDescent="0.35">
      <c r="A1215" t="s">
        <v>4003</v>
      </c>
      <c r="B1215" t="s">
        <v>111</v>
      </c>
      <c r="C1215" t="s">
        <v>110</v>
      </c>
      <c r="D1215" t="s">
        <v>110</v>
      </c>
      <c r="E1215" t="s">
        <v>233</v>
      </c>
    </row>
    <row r="1216" spans="1:5" x14ac:dyDescent="0.35">
      <c r="A1216" t="s">
        <v>4003</v>
      </c>
      <c r="B1216" t="s">
        <v>111</v>
      </c>
      <c r="C1216" t="s">
        <v>110</v>
      </c>
      <c r="D1216" t="s">
        <v>110</v>
      </c>
      <c r="E1216" t="s">
        <v>575</v>
      </c>
    </row>
    <row r="1217" spans="1:5" x14ac:dyDescent="0.35">
      <c r="A1217" t="s">
        <v>4003</v>
      </c>
      <c r="B1217" t="s">
        <v>111</v>
      </c>
      <c r="C1217" t="s">
        <v>110</v>
      </c>
      <c r="D1217" t="s">
        <v>110</v>
      </c>
      <c r="E1217" t="s">
        <v>576</v>
      </c>
    </row>
    <row r="1218" spans="1:5" x14ac:dyDescent="0.35">
      <c r="A1218" t="s">
        <v>4003</v>
      </c>
      <c r="B1218" t="s">
        <v>111</v>
      </c>
      <c r="C1218" t="s">
        <v>110</v>
      </c>
      <c r="D1218" t="s">
        <v>110</v>
      </c>
      <c r="E1218" t="s">
        <v>577</v>
      </c>
    </row>
    <row r="1219" spans="1:5" x14ac:dyDescent="0.35">
      <c r="A1219" t="s">
        <v>4003</v>
      </c>
      <c r="B1219" t="s">
        <v>111</v>
      </c>
      <c r="C1219" t="s">
        <v>110</v>
      </c>
      <c r="D1219" t="s">
        <v>110</v>
      </c>
      <c r="E1219" t="s">
        <v>578</v>
      </c>
    </row>
    <row r="1220" spans="1:5" x14ac:dyDescent="0.35">
      <c r="A1220" t="s">
        <v>4003</v>
      </c>
      <c r="B1220" t="s">
        <v>111</v>
      </c>
      <c r="C1220" t="s">
        <v>110</v>
      </c>
      <c r="D1220" t="s">
        <v>110</v>
      </c>
      <c r="E1220" t="s">
        <v>579</v>
      </c>
    </row>
    <row r="1221" spans="1:5" x14ac:dyDescent="0.35">
      <c r="A1221" t="s">
        <v>4003</v>
      </c>
      <c r="B1221" t="s">
        <v>111</v>
      </c>
      <c r="C1221" t="s">
        <v>110</v>
      </c>
      <c r="D1221" t="s">
        <v>110</v>
      </c>
      <c r="E1221" t="s">
        <v>580</v>
      </c>
    </row>
    <row r="1222" spans="1:5" x14ac:dyDescent="0.35">
      <c r="A1222" t="s">
        <v>4003</v>
      </c>
      <c r="B1222" t="s">
        <v>111</v>
      </c>
      <c r="C1222" t="s">
        <v>110</v>
      </c>
      <c r="D1222" t="s">
        <v>110</v>
      </c>
      <c r="E1222" t="s">
        <v>581</v>
      </c>
    </row>
    <row r="1223" spans="1:5" x14ac:dyDescent="0.35">
      <c r="A1223" t="s">
        <v>4003</v>
      </c>
      <c r="B1223" t="s">
        <v>111</v>
      </c>
      <c r="C1223" t="s">
        <v>110</v>
      </c>
      <c r="D1223" t="s">
        <v>110</v>
      </c>
      <c r="E1223" t="s">
        <v>582</v>
      </c>
    </row>
    <row r="1224" spans="1:5" x14ac:dyDescent="0.35">
      <c r="A1224" t="s">
        <v>4003</v>
      </c>
      <c r="B1224" t="s">
        <v>111</v>
      </c>
      <c r="C1224" t="s">
        <v>110</v>
      </c>
      <c r="D1224" t="s">
        <v>110</v>
      </c>
      <c r="E1224" t="s">
        <v>583</v>
      </c>
    </row>
    <row r="1225" spans="1:5" x14ac:dyDescent="0.35">
      <c r="A1225" t="s">
        <v>4003</v>
      </c>
      <c r="B1225" t="s">
        <v>111</v>
      </c>
      <c r="C1225" t="s">
        <v>110</v>
      </c>
      <c r="D1225" t="s">
        <v>110</v>
      </c>
      <c r="E1225" t="s">
        <v>584</v>
      </c>
    </row>
    <row r="1226" spans="1:5" x14ac:dyDescent="0.35">
      <c r="A1226" t="s">
        <v>4003</v>
      </c>
      <c r="B1226" t="s">
        <v>111</v>
      </c>
      <c r="C1226" t="s">
        <v>110</v>
      </c>
      <c r="D1226" t="s">
        <v>110</v>
      </c>
      <c r="E1226" t="s">
        <v>585</v>
      </c>
    </row>
    <row r="1227" spans="1:5" x14ac:dyDescent="0.35">
      <c r="A1227" t="s">
        <v>4003</v>
      </c>
      <c r="B1227" t="s">
        <v>111</v>
      </c>
      <c r="C1227" t="s">
        <v>110</v>
      </c>
      <c r="D1227" t="s">
        <v>110</v>
      </c>
      <c r="E1227" t="s">
        <v>586</v>
      </c>
    </row>
    <row r="1228" spans="1:5" x14ac:dyDescent="0.35">
      <c r="A1228" t="s">
        <v>4003</v>
      </c>
      <c r="B1228" t="s">
        <v>111</v>
      </c>
      <c r="C1228" t="s">
        <v>110</v>
      </c>
      <c r="D1228" t="s">
        <v>110</v>
      </c>
      <c r="E1228" t="s">
        <v>207</v>
      </c>
    </row>
    <row r="1229" spans="1:5" x14ac:dyDescent="0.35">
      <c r="A1229" t="s">
        <v>4003</v>
      </c>
      <c r="B1229" t="s">
        <v>111</v>
      </c>
      <c r="C1229" t="s">
        <v>110</v>
      </c>
      <c r="D1229" t="s">
        <v>110</v>
      </c>
      <c r="E1229" t="s">
        <v>587</v>
      </c>
    </row>
    <row r="1230" spans="1:5" x14ac:dyDescent="0.35">
      <c r="A1230" t="s">
        <v>4003</v>
      </c>
      <c r="B1230" t="s">
        <v>111</v>
      </c>
      <c r="C1230" t="s">
        <v>110</v>
      </c>
      <c r="D1230" t="s">
        <v>110</v>
      </c>
      <c r="E1230" t="s">
        <v>224</v>
      </c>
    </row>
    <row r="1231" spans="1:5" x14ac:dyDescent="0.35">
      <c r="A1231" t="s">
        <v>4003</v>
      </c>
      <c r="B1231" t="s">
        <v>111</v>
      </c>
      <c r="C1231" t="s">
        <v>110</v>
      </c>
      <c r="D1231" t="s">
        <v>110</v>
      </c>
      <c r="E1231" t="s">
        <v>588</v>
      </c>
    </row>
    <row r="1232" spans="1:5" x14ac:dyDescent="0.35">
      <c r="A1232" t="s">
        <v>4003</v>
      </c>
      <c r="B1232" t="s">
        <v>111</v>
      </c>
      <c r="C1232" t="s">
        <v>110</v>
      </c>
      <c r="D1232" t="s">
        <v>110</v>
      </c>
      <c r="E1232" t="s">
        <v>589</v>
      </c>
    </row>
    <row r="1233" spans="1:5" x14ac:dyDescent="0.35">
      <c r="A1233" t="s">
        <v>4003</v>
      </c>
      <c r="B1233" t="s">
        <v>111</v>
      </c>
      <c r="C1233" t="s">
        <v>110</v>
      </c>
      <c r="D1233" t="s">
        <v>110</v>
      </c>
      <c r="E1233" t="s">
        <v>590</v>
      </c>
    </row>
    <row r="1234" spans="1:5" x14ac:dyDescent="0.35">
      <c r="A1234" t="s">
        <v>4003</v>
      </c>
      <c r="B1234" t="s">
        <v>111</v>
      </c>
      <c r="C1234" t="s">
        <v>110</v>
      </c>
      <c r="D1234" t="s">
        <v>110</v>
      </c>
      <c r="E1234" t="s">
        <v>591</v>
      </c>
    </row>
    <row r="1235" spans="1:5" x14ac:dyDescent="0.35">
      <c r="A1235" t="s">
        <v>4003</v>
      </c>
      <c r="B1235" t="s">
        <v>111</v>
      </c>
      <c r="C1235" t="s">
        <v>110</v>
      </c>
      <c r="D1235" t="s">
        <v>110</v>
      </c>
      <c r="E1235" t="s">
        <v>592</v>
      </c>
    </row>
    <row r="1236" spans="1:5" x14ac:dyDescent="0.35">
      <c r="A1236" t="s">
        <v>4003</v>
      </c>
      <c r="B1236" t="s">
        <v>111</v>
      </c>
      <c r="C1236" t="s">
        <v>110</v>
      </c>
      <c r="D1236" t="s">
        <v>110</v>
      </c>
      <c r="E1236" t="s">
        <v>593</v>
      </c>
    </row>
    <row r="1237" spans="1:5" x14ac:dyDescent="0.35">
      <c r="A1237" t="s">
        <v>4003</v>
      </c>
      <c r="B1237" t="s">
        <v>111</v>
      </c>
      <c r="C1237" t="s">
        <v>110</v>
      </c>
      <c r="D1237" t="s">
        <v>110</v>
      </c>
      <c r="E1237" t="s">
        <v>213</v>
      </c>
    </row>
    <row r="1238" spans="1:5" x14ac:dyDescent="0.35">
      <c r="A1238" t="s">
        <v>4003</v>
      </c>
      <c r="B1238" t="s">
        <v>111</v>
      </c>
      <c r="C1238" t="s">
        <v>110</v>
      </c>
      <c r="D1238" t="s">
        <v>110</v>
      </c>
      <c r="E1238" t="s">
        <v>594</v>
      </c>
    </row>
    <row r="1239" spans="1:5" x14ac:dyDescent="0.35">
      <c r="A1239" t="s">
        <v>4003</v>
      </c>
      <c r="B1239" t="s">
        <v>111</v>
      </c>
      <c r="C1239" t="s">
        <v>110</v>
      </c>
      <c r="D1239" t="s">
        <v>110</v>
      </c>
      <c r="E1239" t="s">
        <v>228</v>
      </c>
    </row>
    <row r="1240" spans="1:5" x14ac:dyDescent="0.35">
      <c r="A1240" t="s">
        <v>4003</v>
      </c>
      <c r="B1240" t="s">
        <v>111</v>
      </c>
      <c r="C1240" t="s">
        <v>110</v>
      </c>
      <c r="D1240" t="s">
        <v>110</v>
      </c>
      <c r="E1240" t="s">
        <v>595</v>
      </c>
    </row>
    <row r="1241" spans="1:5" x14ac:dyDescent="0.35">
      <c r="A1241" t="s">
        <v>4003</v>
      </c>
      <c r="B1241" t="s">
        <v>111</v>
      </c>
      <c r="C1241" t="s">
        <v>110</v>
      </c>
      <c r="D1241" t="s">
        <v>110</v>
      </c>
      <c r="E1241" t="s">
        <v>596</v>
      </c>
    </row>
    <row r="1242" spans="1:5" x14ac:dyDescent="0.35">
      <c r="A1242" t="s">
        <v>4003</v>
      </c>
      <c r="B1242" t="s">
        <v>111</v>
      </c>
      <c r="C1242" t="s">
        <v>110</v>
      </c>
      <c r="D1242" t="s">
        <v>110</v>
      </c>
      <c r="E1242" t="s">
        <v>597</v>
      </c>
    </row>
    <row r="1243" spans="1:5" x14ac:dyDescent="0.35">
      <c r="A1243" t="s">
        <v>4003</v>
      </c>
      <c r="B1243" t="s">
        <v>111</v>
      </c>
      <c r="C1243" t="s">
        <v>110</v>
      </c>
      <c r="D1243" t="s">
        <v>110</v>
      </c>
      <c r="E1243" t="s">
        <v>554</v>
      </c>
    </row>
    <row r="1244" spans="1:5" x14ac:dyDescent="0.35">
      <c r="A1244" t="s">
        <v>4003</v>
      </c>
      <c r="B1244" t="s">
        <v>111</v>
      </c>
      <c r="C1244" t="s">
        <v>110</v>
      </c>
      <c r="D1244" t="s">
        <v>110</v>
      </c>
      <c r="E1244" t="s">
        <v>598</v>
      </c>
    </row>
    <row r="1245" spans="1:5" x14ac:dyDescent="0.35">
      <c r="A1245" t="s">
        <v>4003</v>
      </c>
      <c r="B1245" t="s">
        <v>111</v>
      </c>
      <c r="C1245" t="s">
        <v>110</v>
      </c>
      <c r="D1245" t="s">
        <v>110</v>
      </c>
      <c r="E1245" t="s">
        <v>599</v>
      </c>
    </row>
    <row r="1246" spans="1:5" x14ac:dyDescent="0.35">
      <c r="A1246" t="s">
        <v>4003</v>
      </c>
      <c r="B1246" t="s">
        <v>111</v>
      </c>
      <c r="C1246" t="s">
        <v>110</v>
      </c>
      <c r="D1246" t="s">
        <v>110</v>
      </c>
      <c r="E1246" t="s">
        <v>600</v>
      </c>
    </row>
    <row r="1247" spans="1:5" x14ac:dyDescent="0.35">
      <c r="A1247" t="s">
        <v>4003</v>
      </c>
      <c r="B1247" t="s">
        <v>111</v>
      </c>
      <c r="C1247" t="s">
        <v>110</v>
      </c>
      <c r="D1247" t="s">
        <v>110</v>
      </c>
      <c r="E1247" t="s">
        <v>601</v>
      </c>
    </row>
    <row r="1248" spans="1:5" x14ac:dyDescent="0.35">
      <c r="A1248" t="s">
        <v>4003</v>
      </c>
      <c r="B1248" t="s">
        <v>111</v>
      </c>
      <c r="C1248" t="s">
        <v>110</v>
      </c>
      <c r="D1248" t="s">
        <v>110</v>
      </c>
      <c r="E1248" t="s">
        <v>602</v>
      </c>
    </row>
    <row r="1249" spans="1:5" x14ac:dyDescent="0.35">
      <c r="A1249" t="s">
        <v>4003</v>
      </c>
      <c r="B1249" t="s">
        <v>111</v>
      </c>
      <c r="C1249" t="s">
        <v>110</v>
      </c>
      <c r="D1249" t="s">
        <v>110</v>
      </c>
      <c r="E1249" t="s">
        <v>603</v>
      </c>
    </row>
    <row r="1250" spans="1:5" x14ac:dyDescent="0.35">
      <c r="A1250" t="s">
        <v>4003</v>
      </c>
      <c r="B1250" t="s">
        <v>111</v>
      </c>
      <c r="C1250" t="s">
        <v>110</v>
      </c>
      <c r="D1250" t="s">
        <v>110</v>
      </c>
      <c r="E1250" t="s">
        <v>604</v>
      </c>
    </row>
    <row r="1251" spans="1:5" x14ac:dyDescent="0.35">
      <c r="A1251" t="s">
        <v>4003</v>
      </c>
      <c r="B1251" t="s">
        <v>111</v>
      </c>
      <c r="C1251" t="s">
        <v>110</v>
      </c>
      <c r="D1251" t="s">
        <v>110</v>
      </c>
      <c r="E1251" t="s">
        <v>605</v>
      </c>
    </row>
    <row r="1252" spans="1:5" x14ac:dyDescent="0.35">
      <c r="A1252" t="s">
        <v>4003</v>
      </c>
      <c r="B1252" t="s">
        <v>111</v>
      </c>
      <c r="C1252" t="s">
        <v>110</v>
      </c>
      <c r="D1252" t="s">
        <v>110</v>
      </c>
      <c r="E1252" t="s">
        <v>170</v>
      </c>
    </row>
    <row r="1253" spans="1:5" x14ac:dyDescent="0.35">
      <c r="A1253" t="s">
        <v>4003</v>
      </c>
      <c r="B1253" t="s">
        <v>111</v>
      </c>
      <c r="C1253" t="s">
        <v>110</v>
      </c>
      <c r="D1253" t="s">
        <v>110</v>
      </c>
      <c r="E1253" t="s">
        <v>606</v>
      </c>
    </row>
    <row r="1254" spans="1:5" x14ac:dyDescent="0.35">
      <c r="A1254" t="s">
        <v>4003</v>
      </c>
      <c r="B1254" t="s">
        <v>111</v>
      </c>
      <c r="C1254" t="s">
        <v>110</v>
      </c>
      <c r="D1254" t="s">
        <v>110</v>
      </c>
      <c r="E1254" t="s">
        <v>607</v>
      </c>
    </row>
    <row r="1255" spans="1:5" x14ac:dyDescent="0.35">
      <c r="A1255" t="s">
        <v>4003</v>
      </c>
      <c r="B1255" t="s">
        <v>111</v>
      </c>
      <c r="C1255" t="s">
        <v>110</v>
      </c>
      <c r="D1255" t="s">
        <v>110</v>
      </c>
      <c r="E1255" t="s">
        <v>608</v>
      </c>
    </row>
    <row r="1256" spans="1:5" x14ac:dyDescent="0.35">
      <c r="A1256" t="s">
        <v>4003</v>
      </c>
      <c r="B1256" t="s">
        <v>111</v>
      </c>
      <c r="C1256" t="s">
        <v>110</v>
      </c>
      <c r="D1256" t="s">
        <v>110</v>
      </c>
      <c r="E1256" t="s">
        <v>609</v>
      </c>
    </row>
    <row r="1257" spans="1:5" x14ac:dyDescent="0.35">
      <c r="A1257" t="s">
        <v>4003</v>
      </c>
      <c r="B1257" t="s">
        <v>111</v>
      </c>
      <c r="C1257" t="s">
        <v>110</v>
      </c>
      <c r="D1257" t="s">
        <v>110</v>
      </c>
      <c r="E1257" t="s">
        <v>610</v>
      </c>
    </row>
    <row r="1258" spans="1:5" x14ac:dyDescent="0.35">
      <c r="A1258" t="s">
        <v>4003</v>
      </c>
      <c r="B1258" t="s">
        <v>111</v>
      </c>
      <c r="C1258" t="s">
        <v>110</v>
      </c>
      <c r="D1258" t="s">
        <v>110</v>
      </c>
      <c r="E1258" t="s">
        <v>611</v>
      </c>
    </row>
    <row r="1259" spans="1:5" x14ac:dyDescent="0.35">
      <c r="A1259" t="s">
        <v>4003</v>
      </c>
      <c r="B1259" t="s">
        <v>111</v>
      </c>
      <c r="C1259" t="s">
        <v>110</v>
      </c>
      <c r="D1259" t="s">
        <v>110</v>
      </c>
      <c r="E1259" t="s">
        <v>612</v>
      </c>
    </row>
    <row r="1260" spans="1:5" x14ac:dyDescent="0.35">
      <c r="A1260" t="s">
        <v>4003</v>
      </c>
      <c r="B1260" t="s">
        <v>111</v>
      </c>
      <c r="C1260" t="s">
        <v>110</v>
      </c>
      <c r="D1260" t="s">
        <v>110</v>
      </c>
      <c r="E1260" t="s">
        <v>613</v>
      </c>
    </row>
    <row r="1261" spans="1:5" x14ac:dyDescent="0.35">
      <c r="A1261" t="s">
        <v>4003</v>
      </c>
      <c r="B1261" t="s">
        <v>111</v>
      </c>
      <c r="C1261" t="s">
        <v>110</v>
      </c>
      <c r="D1261" t="s">
        <v>110</v>
      </c>
      <c r="E1261" t="s">
        <v>614</v>
      </c>
    </row>
    <row r="1262" spans="1:5" x14ac:dyDescent="0.35">
      <c r="A1262" t="s">
        <v>4003</v>
      </c>
      <c r="B1262" t="s">
        <v>111</v>
      </c>
      <c r="C1262" t="s">
        <v>110</v>
      </c>
      <c r="D1262" t="s">
        <v>110</v>
      </c>
      <c r="E1262" t="s">
        <v>615</v>
      </c>
    </row>
    <row r="1263" spans="1:5" x14ac:dyDescent="0.35">
      <c r="A1263" t="s">
        <v>4003</v>
      </c>
      <c r="B1263" t="s">
        <v>111</v>
      </c>
      <c r="C1263" t="s">
        <v>110</v>
      </c>
      <c r="D1263" t="s">
        <v>110</v>
      </c>
      <c r="E1263" t="s">
        <v>616</v>
      </c>
    </row>
    <row r="1264" spans="1:5" x14ac:dyDescent="0.35">
      <c r="A1264" t="s">
        <v>4003</v>
      </c>
      <c r="B1264" t="s">
        <v>111</v>
      </c>
      <c r="C1264" t="s">
        <v>110</v>
      </c>
      <c r="D1264" t="s">
        <v>110</v>
      </c>
      <c r="E1264" t="s">
        <v>617</v>
      </c>
    </row>
    <row r="1265" spans="1:5" x14ac:dyDescent="0.35">
      <c r="A1265" t="s">
        <v>4003</v>
      </c>
      <c r="B1265" t="s">
        <v>111</v>
      </c>
      <c r="C1265" t="s">
        <v>110</v>
      </c>
      <c r="D1265" t="s">
        <v>110</v>
      </c>
      <c r="E1265" t="s">
        <v>187</v>
      </c>
    </row>
    <row r="1266" spans="1:5" x14ac:dyDescent="0.35">
      <c r="A1266" t="s">
        <v>4003</v>
      </c>
      <c r="B1266" t="s">
        <v>111</v>
      </c>
      <c r="C1266" t="s">
        <v>110</v>
      </c>
      <c r="D1266" t="s">
        <v>110</v>
      </c>
      <c r="E1266" t="s">
        <v>109</v>
      </c>
    </row>
    <row r="1267" spans="1:5" x14ac:dyDescent="0.35">
      <c r="A1267" t="s">
        <v>4003</v>
      </c>
      <c r="B1267" t="s">
        <v>111</v>
      </c>
      <c r="C1267" t="s">
        <v>110</v>
      </c>
      <c r="D1267" t="s">
        <v>110</v>
      </c>
      <c r="E1267" t="s">
        <v>618</v>
      </c>
    </row>
    <row r="1268" spans="1:5" x14ac:dyDescent="0.35">
      <c r="A1268" t="s">
        <v>4003</v>
      </c>
      <c r="B1268" t="s">
        <v>111</v>
      </c>
      <c r="C1268" t="s">
        <v>110</v>
      </c>
      <c r="D1268" t="s">
        <v>110</v>
      </c>
      <c r="E1268" t="s">
        <v>619</v>
      </c>
    </row>
    <row r="1269" spans="1:5" x14ac:dyDescent="0.35">
      <c r="A1269" t="s">
        <v>4003</v>
      </c>
      <c r="B1269" t="s">
        <v>111</v>
      </c>
      <c r="C1269" t="s">
        <v>110</v>
      </c>
      <c r="D1269" t="s">
        <v>110</v>
      </c>
      <c r="E1269" t="s">
        <v>620</v>
      </c>
    </row>
    <row r="1270" spans="1:5" x14ac:dyDescent="0.35">
      <c r="A1270" t="s">
        <v>4003</v>
      </c>
      <c r="B1270" t="s">
        <v>111</v>
      </c>
      <c r="C1270" t="s">
        <v>110</v>
      </c>
      <c r="D1270" t="s">
        <v>110</v>
      </c>
      <c r="E1270" t="s">
        <v>621</v>
      </c>
    </row>
    <row r="1271" spans="1:5" x14ac:dyDescent="0.35">
      <c r="A1271" t="s">
        <v>4003</v>
      </c>
      <c r="B1271" t="s">
        <v>111</v>
      </c>
      <c r="C1271" t="s">
        <v>110</v>
      </c>
      <c r="D1271" t="s">
        <v>110</v>
      </c>
      <c r="E1271" t="s">
        <v>622</v>
      </c>
    </row>
    <row r="1272" spans="1:5" x14ac:dyDescent="0.35">
      <c r="A1272" t="s">
        <v>4003</v>
      </c>
      <c r="B1272" t="s">
        <v>111</v>
      </c>
      <c r="C1272" t="s">
        <v>110</v>
      </c>
      <c r="D1272" t="s">
        <v>110</v>
      </c>
      <c r="E1272" t="s">
        <v>623</v>
      </c>
    </row>
    <row r="1273" spans="1:5" x14ac:dyDescent="0.35">
      <c r="A1273" t="s">
        <v>4003</v>
      </c>
      <c r="B1273" t="s">
        <v>111</v>
      </c>
      <c r="C1273" t="s">
        <v>110</v>
      </c>
      <c r="D1273" t="s">
        <v>110</v>
      </c>
      <c r="E1273" t="s">
        <v>624</v>
      </c>
    </row>
    <row r="1274" spans="1:5" x14ac:dyDescent="0.35">
      <c r="A1274" t="s">
        <v>4003</v>
      </c>
      <c r="B1274" t="s">
        <v>111</v>
      </c>
      <c r="C1274" t="s">
        <v>110</v>
      </c>
      <c r="D1274" t="s">
        <v>110</v>
      </c>
      <c r="E1274" t="s">
        <v>625</v>
      </c>
    </row>
    <row r="1275" spans="1:5" x14ac:dyDescent="0.35">
      <c r="A1275" t="s">
        <v>4003</v>
      </c>
      <c r="B1275" t="s">
        <v>111</v>
      </c>
      <c r="C1275" t="s">
        <v>110</v>
      </c>
      <c r="D1275" t="s">
        <v>110</v>
      </c>
      <c r="E1275" t="s">
        <v>626</v>
      </c>
    </row>
    <row r="1276" spans="1:5" x14ac:dyDescent="0.35">
      <c r="A1276" t="s">
        <v>4003</v>
      </c>
      <c r="B1276" t="s">
        <v>111</v>
      </c>
      <c r="C1276" t="s">
        <v>110</v>
      </c>
      <c r="D1276" t="s">
        <v>110</v>
      </c>
      <c r="E1276" t="s">
        <v>627</v>
      </c>
    </row>
    <row r="1277" spans="1:5" x14ac:dyDescent="0.35">
      <c r="A1277" t="s">
        <v>4003</v>
      </c>
      <c r="B1277" t="s">
        <v>111</v>
      </c>
      <c r="C1277" t="s">
        <v>110</v>
      </c>
      <c r="D1277" t="s">
        <v>110</v>
      </c>
      <c r="E1277" t="s">
        <v>628</v>
      </c>
    </row>
    <row r="1278" spans="1:5" x14ac:dyDescent="0.35">
      <c r="A1278" t="s">
        <v>4003</v>
      </c>
      <c r="B1278" t="s">
        <v>111</v>
      </c>
      <c r="C1278" t="s">
        <v>110</v>
      </c>
      <c r="D1278" t="s">
        <v>110</v>
      </c>
      <c r="E1278" t="s">
        <v>629</v>
      </c>
    </row>
    <row r="1279" spans="1:5" x14ac:dyDescent="0.35">
      <c r="A1279" t="s">
        <v>4003</v>
      </c>
      <c r="B1279" t="s">
        <v>111</v>
      </c>
      <c r="C1279" t="s">
        <v>110</v>
      </c>
      <c r="D1279" t="s">
        <v>110</v>
      </c>
      <c r="E1279" t="s">
        <v>630</v>
      </c>
    </row>
    <row r="1280" spans="1:5" x14ac:dyDescent="0.35">
      <c r="A1280" t="s">
        <v>4003</v>
      </c>
      <c r="B1280" t="s">
        <v>111</v>
      </c>
      <c r="C1280" t="s">
        <v>110</v>
      </c>
      <c r="D1280" t="s">
        <v>110</v>
      </c>
      <c r="E1280" t="s">
        <v>631</v>
      </c>
    </row>
    <row r="1281" spans="1:5" x14ac:dyDescent="0.35">
      <c r="A1281" t="s">
        <v>4003</v>
      </c>
      <c r="B1281" t="s">
        <v>111</v>
      </c>
      <c r="C1281" t="s">
        <v>110</v>
      </c>
      <c r="D1281" t="s">
        <v>110</v>
      </c>
      <c r="E1281" t="s">
        <v>249</v>
      </c>
    </row>
    <row r="1282" spans="1:5" x14ac:dyDescent="0.35">
      <c r="A1282" t="s">
        <v>4003</v>
      </c>
      <c r="B1282" t="s">
        <v>111</v>
      </c>
      <c r="C1282" t="s">
        <v>110</v>
      </c>
      <c r="D1282" t="s">
        <v>110</v>
      </c>
      <c r="E1282" t="s">
        <v>632</v>
      </c>
    </row>
    <row r="1283" spans="1:5" x14ac:dyDescent="0.35">
      <c r="A1283" t="s">
        <v>4003</v>
      </c>
      <c r="B1283" t="s">
        <v>111</v>
      </c>
      <c r="C1283" t="s">
        <v>110</v>
      </c>
      <c r="D1283" t="s">
        <v>110</v>
      </c>
      <c r="E1283" t="s">
        <v>633</v>
      </c>
    </row>
    <row r="1284" spans="1:5" x14ac:dyDescent="0.35">
      <c r="A1284" t="s">
        <v>4003</v>
      </c>
      <c r="B1284" t="s">
        <v>111</v>
      </c>
      <c r="C1284" t="s">
        <v>110</v>
      </c>
      <c r="D1284" t="s">
        <v>110</v>
      </c>
      <c r="E1284" t="s">
        <v>634</v>
      </c>
    </row>
    <row r="1285" spans="1:5" x14ac:dyDescent="0.35">
      <c r="A1285" t="s">
        <v>4003</v>
      </c>
      <c r="B1285" t="s">
        <v>111</v>
      </c>
      <c r="C1285" t="s">
        <v>110</v>
      </c>
      <c r="D1285" t="s">
        <v>110</v>
      </c>
      <c r="E1285" t="s">
        <v>635</v>
      </c>
    </row>
    <row r="1286" spans="1:5" x14ac:dyDescent="0.35">
      <c r="A1286" t="s">
        <v>4003</v>
      </c>
      <c r="B1286" t="s">
        <v>111</v>
      </c>
      <c r="C1286" t="s">
        <v>110</v>
      </c>
      <c r="D1286" t="s">
        <v>110</v>
      </c>
      <c r="E1286" t="s">
        <v>636</v>
      </c>
    </row>
    <row r="1287" spans="1:5" x14ac:dyDescent="0.35">
      <c r="A1287" t="s">
        <v>4003</v>
      </c>
      <c r="B1287" t="s">
        <v>111</v>
      </c>
      <c r="C1287" t="s">
        <v>110</v>
      </c>
      <c r="D1287" t="s">
        <v>110</v>
      </c>
      <c r="E1287" t="s">
        <v>637</v>
      </c>
    </row>
    <row r="1288" spans="1:5" x14ac:dyDescent="0.35">
      <c r="A1288" t="s">
        <v>4003</v>
      </c>
      <c r="B1288" t="s">
        <v>111</v>
      </c>
      <c r="C1288" t="s">
        <v>110</v>
      </c>
      <c r="D1288" t="s">
        <v>110</v>
      </c>
      <c r="E1288" t="s">
        <v>638</v>
      </c>
    </row>
    <row r="1289" spans="1:5" x14ac:dyDescent="0.35">
      <c r="A1289" t="s">
        <v>4003</v>
      </c>
      <c r="B1289" t="s">
        <v>111</v>
      </c>
      <c r="C1289" t="s">
        <v>110</v>
      </c>
      <c r="D1289" t="s">
        <v>110</v>
      </c>
      <c r="E1289" t="s">
        <v>639</v>
      </c>
    </row>
    <row r="1290" spans="1:5" x14ac:dyDescent="0.35">
      <c r="A1290" t="s">
        <v>4003</v>
      </c>
      <c r="B1290" t="s">
        <v>111</v>
      </c>
      <c r="C1290" t="s">
        <v>110</v>
      </c>
      <c r="D1290" t="s">
        <v>110</v>
      </c>
      <c r="E1290" t="s">
        <v>640</v>
      </c>
    </row>
    <row r="1291" spans="1:5" x14ac:dyDescent="0.35">
      <c r="A1291" t="s">
        <v>4003</v>
      </c>
      <c r="B1291" t="s">
        <v>111</v>
      </c>
      <c r="C1291" t="s">
        <v>110</v>
      </c>
      <c r="D1291" t="s">
        <v>110</v>
      </c>
      <c r="E1291" t="s">
        <v>641</v>
      </c>
    </row>
    <row r="1292" spans="1:5" x14ac:dyDescent="0.35">
      <c r="A1292" t="s">
        <v>4003</v>
      </c>
      <c r="B1292" t="s">
        <v>111</v>
      </c>
      <c r="C1292" t="s">
        <v>110</v>
      </c>
      <c r="D1292" t="s">
        <v>110</v>
      </c>
      <c r="E1292" t="s">
        <v>642</v>
      </c>
    </row>
    <row r="1293" spans="1:5" x14ac:dyDescent="0.35">
      <c r="A1293" t="s">
        <v>4003</v>
      </c>
      <c r="B1293" t="s">
        <v>111</v>
      </c>
      <c r="C1293" t="s">
        <v>110</v>
      </c>
      <c r="D1293" t="s">
        <v>110</v>
      </c>
      <c r="E1293" t="s">
        <v>643</v>
      </c>
    </row>
    <row r="1294" spans="1:5" x14ac:dyDescent="0.35">
      <c r="A1294" t="s">
        <v>4003</v>
      </c>
      <c r="B1294" t="s">
        <v>111</v>
      </c>
      <c r="C1294" t="s">
        <v>110</v>
      </c>
      <c r="D1294" t="s">
        <v>110</v>
      </c>
      <c r="E1294" t="s">
        <v>644</v>
      </c>
    </row>
    <row r="1295" spans="1:5" x14ac:dyDescent="0.35">
      <c r="A1295" t="s">
        <v>4003</v>
      </c>
      <c r="B1295" t="s">
        <v>111</v>
      </c>
      <c r="C1295" t="s">
        <v>110</v>
      </c>
      <c r="D1295" t="s">
        <v>110</v>
      </c>
      <c r="E1295" t="s">
        <v>645</v>
      </c>
    </row>
    <row r="1296" spans="1:5" x14ac:dyDescent="0.35">
      <c r="A1296" t="s">
        <v>4003</v>
      </c>
      <c r="B1296" t="s">
        <v>111</v>
      </c>
      <c r="C1296" t="s">
        <v>110</v>
      </c>
      <c r="D1296" t="s">
        <v>110</v>
      </c>
      <c r="E1296" t="s">
        <v>646</v>
      </c>
    </row>
    <row r="1297" spans="1:5" x14ac:dyDescent="0.35">
      <c r="A1297" t="s">
        <v>4003</v>
      </c>
      <c r="B1297" t="s">
        <v>111</v>
      </c>
      <c r="C1297" t="s">
        <v>110</v>
      </c>
      <c r="D1297" t="s">
        <v>110</v>
      </c>
      <c r="E1297" t="s">
        <v>647</v>
      </c>
    </row>
    <row r="1298" spans="1:5" x14ac:dyDescent="0.35">
      <c r="A1298" t="s">
        <v>4003</v>
      </c>
      <c r="B1298" t="s">
        <v>111</v>
      </c>
      <c r="C1298" t="s">
        <v>110</v>
      </c>
      <c r="D1298" t="s">
        <v>110</v>
      </c>
      <c r="E1298" t="s">
        <v>648</v>
      </c>
    </row>
    <row r="1299" spans="1:5" x14ac:dyDescent="0.35">
      <c r="A1299" t="s">
        <v>4003</v>
      </c>
      <c r="B1299" t="s">
        <v>111</v>
      </c>
      <c r="C1299" t="s">
        <v>110</v>
      </c>
      <c r="D1299" t="s">
        <v>110</v>
      </c>
      <c r="E1299" t="s">
        <v>145</v>
      </c>
    </row>
    <row r="1300" spans="1:5" x14ac:dyDescent="0.35">
      <c r="A1300" t="s">
        <v>4003</v>
      </c>
      <c r="B1300" t="s">
        <v>111</v>
      </c>
      <c r="C1300" t="s">
        <v>110</v>
      </c>
      <c r="D1300" t="s">
        <v>110</v>
      </c>
      <c r="E1300" t="s">
        <v>649</v>
      </c>
    </row>
    <row r="1301" spans="1:5" x14ac:dyDescent="0.35">
      <c r="A1301" t="s">
        <v>4003</v>
      </c>
      <c r="B1301" t="s">
        <v>111</v>
      </c>
      <c r="C1301" t="s">
        <v>110</v>
      </c>
      <c r="D1301" t="s">
        <v>110</v>
      </c>
      <c r="E1301" t="s">
        <v>538</v>
      </c>
    </row>
    <row r="1302" spans="1:5" x14ac:dyDescent="0.35">
      <c r="A1302" t="s">
        <v>4003</v>
      </c>
      <c r="B1302" t="s">
        <v>111</v>
      </c>
      <c r="C1302" t="s">
        <v>110</v>
      </c>
      <c r="D1302" t="s">
        <v>110</v>
      </c>
      <c r="E1302" t="s">
        <v>650</v>
      </c>
    </row>
    <row r="1303" spans="1:5" x14ac:dyDescent="0.35">
      <c r="A1303" t="s">
        <v>4003</v>
      </c>
      <c r="B1303" t="s">
        <v>111</v>
      </c>
      <c r="C1303" t="s">
        <v>110</v>
      </c>
      <c r="D1303" t="s">
        <v>110</v>
      </c>
      <c r="E1303" t="s">
        <v>651</v>
      </c>
    </row>
    <row r="1304" spans="1:5" x14ac:dyDescent="0.35">
      <c r="A1304" t="s">
        <v>4003</v>
      </c>
      <c r="B1304" t="s">
        <v>111</v>
      </c>
      <c r="C1304" t="s">
        <v>110</v>
      </c>
      <c r="D1304" t="s">
        <v>110</v>
      </c>
      <c r="E1304" t="s">
        <v>652</v>
      </c>
    </row>
    <row r="1305" spans="1:5" x14ac:dyDescent="0.35">
      <c r="A1305" t="s">
        <v>4003</v>
      </c>
      <c r="B1305" t="s">
        <v>111</v>
      </c>
      <c r="C1305" t="s">
        <v>110</v>
      </c>
      <c r="D1305" t="s">
        <v>110</v>
      </c>
      <c r="E1305" t="s">
        <v>653</v>
      </c>
    </row>
    <row r="1306" spans="1:5" x14ac:dyDescent="0.35">
      <c r="A1306" t="s">
        <v>4003</v>
      </c>
      <c r="B1306" t="s">
        <v>111</v>
      </c>
      <c r="C1306" t="s">
        <v>110</v>
      </c>
      <c r="D1306" t="s">
        <v>110</v>
      </c>
      <c r="E1306" t="s">
        <v>654</v>
      </c>
    </row>
    <row r="1307" spans="1:5" x14ac:dyDescent="0.35">
      <c r="A1307" t="s">
        <v>4003</v>
      </c>
      <c r="B1307" t="s">
        <v>111</v>
      </c>
      <c r="C1307" t="s">
        <v>110</v>
      </c>
      <c r="D1307" t="s">
        <v>110</v>
      </c>
      <c r="E1307" t="s">
        <v>655</v>
      </c>
    </row>
    <row r="1308" spans="1:5" x14ac:dyDescent="0.35">
      <c r="A1308" t="s">
        <v>4003</v>
      </c>
      <c r="B1308" t="s">
        <v>111</v>
      </c>
      <c r="C1308" t="s">
        <v>110</v>
      </c>
      <c r="D1308" t="s">
        <v>110</v>
      </c>
      <c r="E1308" t="s">
        <v>532</v>
      </c>
    </row>
    <row r="1309" spans="1:5" x14ac:dyDescent="0.35">
      <c r="A1309" t="s">
        <v>4003</v>
      </c>
      <c r="B1309" t="s">
        <v>111</v>
      </c>
      <c r="C1309" t="s">
        <v>110</v>
      </c>
      <c r="D1309" t="s">
        <v>110</v>
      </c>
      <c r="E1309" t="s">
        <v>656</v>
      </c>
    </row>
    <row r="1310" spans="1:5" x14ac:dyDescent="0.35">
      <c r="A1310" t="s">
        <v>4003</v>
      </c>
      <c r="B1310" t="s">
        <v>111</v>
      </c>
      <c r="C1310" t="s">
        <v>110</v>
      </c>
      <c r="D1310" t="s">
        <v>110</v>
      </c>
      <c r="E1310" t="s">
        <v>657</v>
      </c>
    </row>
    <row r="1311" spans="1:5" x14ac:dyDescent="0.35">
      <c r="A1311" t="s">
        <v>4003</v>
      </c>
      <c r="B1311" t="s">
        <v>111</v>
      </c>
      <c r="C1311" t="s">
        <v>110</v>
      </c>
      <c r="D1311" t="s">
        <v>110</v>
      </c>
      <c r="E1311" t="s">
        <v>658</v>
      </c>
    </row>
    <row r="1312" spans="1:5" x14ac:dyDescent="0.35">
      <c r="A1312" t="s">
        <v>4003</v>
      </c>
      <c r="B1312" t="s">
        <v>111</v>
      </c>
      <c r="C1312" t="s">
        <v>110</v>
      </c>
      <c r="D1312" t="s">
        <v>110</v>
      </c>
      <c r="E1312" t="s">
        <v>659</v>
      </c>
    </row>
    <row r="1313" spans="1:5" x14ac:dyDescent="0.35">
      <c r="A1313" t="s">
        <v>4003</v>
      </c>
      <c r="B1313" t="s">
        <v>111</v>
      </c>
      <c r="C1313" t="s">
        <v>110</v>
      </c>
      <c r="D1313" t="s">
        <v>110</v>
      </c>
      <c r="E1313" t="s">
        <v>660</v>
      </c>
    </row>
    <row r="1314" spans="1:5" x14ac:dyDescent="0.35">
      <c r="A1314" t="s">
        <v>4003</v>
      </c>
      <c r="B1314" t="s">
        <v>111</v>
      </c>
      <c r="C1314" t="s">
        <v>110</v>
      </c>
      <c r="D1314" t="s">
        <v>110</v>
      </c>
      <c r="E1314" t="s">
        <v>255</v>
      </c>
    </row>
    <row r="1315" spans="1:5" x14ac:dyDescent="0.35">
      <c r="A1315" t="s">
        <v>4003</v>
      </c>
      <c r="B1315" t="s">
        <v>111</v>
      </c>
      <c r="C1315" t="s">
        <v>110</v>
      </c>
      <c r="D1315" t="s">
        <v>110</v>
      </c>
      <c r="E1315" t="s">
        <v>661</v>
      </c>
    </row>
    <row r="1316" spans="1:5" x14ac:dyDescent="0.35">
      <c r="A1316" t="s">
        <v>4003</v>
      </c>
      <c r="B1316" t="s">
        <v>111</v>
      </c>
      <c r="C1316" t="s">
        <v>110</v>
      </c>
      <c r="D1316" t="s">
        <v>110</v>
      </c>
      <c r="E1316" t="s">
        <v>662</v>
      </c>
    </row>
    <row r="1317" spans="1:5" x14ac:dyDescent="0.35">
      <c r="A1317" t="s">
        <v>4003</v>
      </c>
      <c r="B1317" t="s">
        <v>111</v>
      </c>
      <c r="C1317" t="s">
        <v>110</v>
      </c>
      <c r="D1317" t="s">
        <v>110</v>
      </c>
      <c r="E1317" t="s">
        <v>663</v>
      </c>
    </row>
    <row r="1318" spans="1:5" x14ac:dyDescent="0.35">
      <c r="A1318" t="s">
        <v>4003</v>
      </c>
      <c r="B1318" t="s">
        <v>111</v>
      </c>
      <c r="C1318" t="s">
        <v>110</v>
      </c>
      <c r="D1318" t="s">
        <v>110</v>
      </c>
      <c r="E1318" t="s">
        <v>664</v>
      </c>
    </row>
    <row r="1319" spans="1:5" x14ac:dyDescent="0.35">
      <c r="A1319" t="s">
        <v>4003</v>
      </c>
      <c r="B1319" t="s">
        <v>111</v>
      </c>
      <c r="C1319" t="s">
        <v>110</v>
      </c>
      <c r="D1319" t="s">
        <v>110</v>
      </c>
      <c r="E1319" t="s">
        <v>665</v>
      </c>
    </row>
    <row r="1320" spans="1:5" x14ac:dyDescent="0.35">
      <c r="A1320" t="s">
        <v>4003</v>
      </c>
      <c r="B1320" t="s">
        <v>111</v>
      </c>
      <c r="C1320" t="s">
        <v>110</v>
      </c>
      <c r="D1320" t="s">
        <v>110</v>
      </c>
      <c r="E1320" t="s">
        <v>666</v>
      </c>
    </row>
    <row r="1321" spans="1:5" x14ac:dyDescent="0.35">
      <c r="A1321" t="s">
        <v>4003</v>
      </c>
      <c r="B1321" t="s">
        <v>111</v>
      </c>
      <c r="C1321" t="s">
        <v>110</v>
      </c>
      <c r="D1321" t="s">
        <v>110</v>
      </c>
      <c r="E1321" t="s">
        <v>667</v>
      </c>
    </row>
    <row r="1322" spans="1:5" x14ac:dyDescent="0.35">
      <c r="A1322" t="s">
        <v>4003</v>
      </c>
      <c r="B1322" t="s">
        <v>111</v>
      </c>
      <c r="C1322" t="s">
        <v>110</v>
      </c>
      <c r="D1322" t="s">
        <v>110</v>
      </c>
      <c r="E1322" t="s">
        <v>668</v>
      </c>
    </row>
    <row r="1323" spans="1:5" x14ac:dyDescent="0.35">
      <c r="A1323" t="s">
        <v>4003</v>
      </c>
      <c r="B1323" t="s">
        <v>111</v>
      </c>
      <c r="C1323" t="s">
        <v>110</v>
      </c>
      <c r="D1323" t="s">
        <v>110</v>
      </c>
      <c r="E1323" t="s">
        <v>669</v>
      </c>
    </row>
    <row r="1324" spans="1:5" x14ac:dyDescent="0.35">
      <c r="A1324" t="s">
        <v>4003</v>
      </c>
      <c r="B1324" t="s">
        <v>111</v>
      </c>
      <c r="C1324" t="s">
        <v>110</v>
      </c>
      <c r="D1324" t="s">
        <v>110</v>
      </c>
      <c r="E1324" t="s">
        <v>670</v>
      </c>
    </row>
    <row r="1325" spans="1:5" x14ac:dyDescent="0.35">
      <c r="A1325" t="s">
        <v>4003</v>
      </c>
      <c r="B1325" t="s">
        <v>111</v>
      </c>
      <c r="C1325" t="s">
        <v>110</v>
      </c>
      <c r="D1325" t="s">
        <v>110</v>
      </c>
      <c r="E1325" t="s">
        <v>671</v>
      </c>
    </row>
    <row r="1326" spans="1:5" x14ac:dyDescent="0.35">
      <c r="A1326" t="s">
        <v>4003</v>
      </c>
      <c r="B1326" t="s">
        <v>111</v>
      </c>
      <c r="C1326" t="s">
        <v>110</v>
      </c>
      <c r="D1326" t="s">
        <v>110</v>
      </c>
      <c r="E1326" t="s">
        <v>672</v>
      </c>
    </row>
    <row r="1327" spans="1:5" x14ac:dyDescent="0.35">
      <c r="A1327" t="s">
        <v>4003</v>
      </c>
      <c r="B1327" t="s">
        <v>111</v>
      </c>
      <c r="C1327" t="s">
        <v>110</v>
      </c>
      <c r="D1327" t="s">
        <v>110</v>
      </c>
      <c r="E1327" t="s">
        <v>673</v>
      </c>
    </row>
    <row r="1328" spans="1:5" x14ac:dyDescent="0.35">
      <c r="A1328" t="s">
        <v>4003</v>
      </c>
      <c r="B1328" t="s">
        <v>111</v>
      </c>
      <c r="C1328" t="s">
        <v>110</v>
      </c>
      <c r="D1328" t="s">
        <v>110</v>
      </c>
      <c r="E1328" t="s">
        <v>674</v>
      </c>
    </row>
    <row r="1329" spans="1:5" x14ac:dyDescent="0.35">
      <c r="A1329" t="s">
        <v>4003</v>
      </c>
      <c r="B1329" t="s">
        <v>111</v>
      </c>
      <c r="C1329" t="s">
        <v>110</v>
      </c>
      <c r="D1329" t="s">
        <v>110</v>
      </c>
      <c r="E1329" t="s">
        <v>535</v>
      </c>
    </row>
    <row r="1330" spans="1:5" x14ac:dyDescent="0.35">
      <c r="A1330" t="s">
        <v>4003</v>
      </c>
      <c r="B1330" t="s">
        <v>111</v>
      </c>
      <c r="C1330" t="s">
        <v>110</v>
      </c>
      <c r="D1330" t="s">
        <v>110</v>
      </c>
      <c r="E1330" t="s">
        <v>675</v>
      </c>
    </row>
    <row r="1334" spans="1:5" x14ac:dyDescent="0.35">
      <c r="A1334" t="s">
        <v>23</v>
      </c>
      <c r="B1334" t="s">
        <v>4092</v>
      </c>
      <c r="C1334" t="s">
        <v>4093</v>
      </c>
      <c r="D1334" t="s">
        <v>4094</v>
      </c>
      <c r="E1334" t="s">
        <v>642</v>
      </c>
    </row>
    <row r="1335" spans="1:5" x14ac:dyDescent="0.35">
      <c r="A1335" t="s">
        <v>23</v>
      </c>
      <c r="B1335" t="s">
        <v>2423</v>
      </c>
      <c r="C1335" t="s">
        <v>2424</v>
      </c>
      <c r="D1335" t="s">
        <v>2424</v>
      </c>
      <c r="E1335" t="s">
        <v>623</v>
      </c>
    </row>
    <row r="1336" spans="1:5" x14ac:dyDescent="0.35">
      <c r="A1336" t="s">
        <v>23</v>
      </c>
      <c r="B1336" t="s">
        <v>4095</v>
      </c>
      <c r="C1336" t="s">
        <v>4096</v>
      </c>
      <c r="D1336" t="s">
        <v>4096</v>
      </c>
      <c r="E1336" t="s">
        <v>611</v>
      </c>
    </row>
    <row r="1337" spans="1:5" x14ac:dyDescent="0.35">
      <c r="A1337" t="s">
        <v>23</v>
      </c>
      <c r="B1337" t="s">
        <v>4097</v>
      </c>
      <c r="C1337" t="s">
        <v>2788</v>
      </c>
      <c r="D1337" t="s">
        <v>2788</v>
      </c>
      <c r="E1337" t="s">
        <v>611</v>
      </c>
    </row>
    <row r="1338" spans="1:5" x14ac:dyDescent="0.35">
      <c r="A1338" t="s">
        <v>23</v>
      </c>
      <c r="B1338" t="s">
        <v>530</v>
      </c>
      <c r="C1338" t="s">
        <v>531</v>
      </c>
      <c r="D1338" t="s">
        <v>531</v>
      </c>
      <c r="E1338" t="s">
        <v>532</v>
      </c>
    </row>
    <row r="1339" spans="1:5" x14ac:dyDescent="0.35">
      <c r="A1339" t="s">
        <v>23</v>
      </c>
      <c r="B1339" t="s">
        <v>533</v>
      </c>
      <c r="C1339" t="s">
        <v>534</v>
      </c>
      <c r="D1339" t="s">
        <v>534</v>
      </c>
      <c r="E1339" t="s">
        <v>535</v>
      </c>
    </row>
    <row r="1340" spans="1:5" x14ac:dyDescent="0.35">
      <c r="A1340" t="s">
        <v>23</v>
      </c>
      <c r="B1340" t="s">
        <v>189</v>
      </c>
      <c r="C1340" t="s">
        <v>188</v>
      </c>
      <c r="D1340" t="s">
        <v>188</v>
      </c>
      <c r="E1340" t="s">
        <v>187</v>
      </c>
    </row>
    <row r="1341" spans="1:5" x14ac:dyDescent="0.35">
      <c r="A1341" t="s">
        <v>23</v>
      </c>
      <c r="B1341" t="s">
        <v>536</v>
      </c>
      <c r="C1341" t="s">
        <v>537</v>
      </c>
      <c r="D1341" t="s">
        <v>537</v>
      </c>
      <c r="E1341" t="s">
        <v>538</v>
      </c>
    </row>
    <row r="1342" spans="1:5" x14ac:dyDescent="0.35">
      <c r="A1342" t="s">
        <v>23</v>
      </c>
      <c r="B1342" t="s">
        <v>539</v>
      </c>
      <c r="C1342" t="s">
        <v>540</v>
      </c>
      <c r="D1342" t="s">
        <v>540</v>
      </c>
      <c r="E1342" t="s">
        <v>541</v>
      </c>
    </row>
    <row r="1343" spans="1:5" x14ac:dyDescent="0.35">
      <c r="A1343" t="s">
        <v>23</v>
      </c>
      <c r="B1343" t="s">
        <v>134</v>
      </c>
      <c r="C1343" t="s">
        <v>133</v>
      </c>
      <c r="D1343" t="s">
        <v>133</v>
      </c>
      <c r="E1343" t="s">
        <v>109</v>
      </c>
    </row>
    <row r="1344" spans="1:5" x14ac:dyDescent="0.35">
      <c r="A1344" t="s">
        <v>23</v>
      </c>
      <c r="B1344" t="s">
        <v>542</v>
      </c>
      <c r="C1344" t="s">
        <v>543</v>
      </c>
      <c r="D1344" t="s">
        <v>543</v>
      </c>
      <c r="E1344" t="s">
        <v>109</v>
      </c>
    </row>
    <row r="1345" spans="1:5" x14ac:dyDescent="0.35">
      <c r="A1345" t="s">
        <v>23</v>
      </c>
      <c r="B1345" t="s">
        <v>544</v>
      </c>
      <c r="C1345" t="s">
        <v>545</v>
      </c>
      <c r="D1345" t="s">
        <v>545</v>
      </c>
      <c r="E1345" t="s">
        <v>109</v>
      </c>
    </row>
    <row r="1346" spans="1:5" x14ac:dyDescent="0.35">
      <c r="A1346" t="s">
        <v>23</v>
      </c>
      <c r="B1346" t="s">
        <v>164</v>
      </c>
      <c r="C1346" t="s">
        <v>163</v>
      </c>
      <c r="D1346" t="s">
        <v>163</v>
      </c>
      <c r="E1346" t="s">
        <v>109</v>
      </c>
    </row>
    <row r="1347" spans="1:5" x14ac:dyDescent="0.35">
      <c r="A1347" t="s">
        <v>23</v>
      </c>
      <c r="B1347" t="s">
        <v>546</v>
      </c>
      <c r="C1347" t="s">
        <v>547</v>
      </c>
      <c r="D1347" t="s">
        <v>547</v>
      </c>
      <c r="E1347" t="s">
        <v>109</v>
      </c>
    </row>
    <row r="1348" spans="1:5" x14ac:dyDescent="0.35">
      <c r="A1348" t="s">
        <v>23</v>
      </c>
      <c r="B1348" t="s">
        <v>548</v>
      </c>
      <c r="C1348" t="s">
        <v>2609</v>
      </c>
      <c r="D1348" t="s">
        <v>2609</v>
      </c>
      <c r="E1348" t="s">
        <v>549</v>
      </c>
    </row>
    <row r="1349" spans="1:5" x14ac:dyDescent="0.35">
      <c r="A1349" t="s">
        <v>23</v>
      </c>
      <c r="B1349" t="s">
        <v>202</v>
      </c>
      <c r="C1349" t="s">
        <v>204</v>
      </c>
      <c r="D1349" t="s">
        <v>204</v>
      </c>
      <c r="E1349" t="s">
        <v>203</v>
      </c>
    </row>
    <row r="1350" spans="1:5" x14ac:dyDescent="0.35">
      <c r="A1350" t="s">
        <v>23</v>
      </c>
      <c r="B1350" t="s">
        <v>236</v>
      </c>
      <c r="C1350" t="s">
        <v>235</v>
      </c>
      <c r="D1350" t="s">
        <v>235</v>
      </c>
      <c r="E1350" t="s">
        <v>233</v>
      </c>
    </row>
    <row r="1351" spans="1:5" x14ac:dyDescent="0.35">
      <c r="A1351" t="s">
        <v>23</v>
      </c>
      <c r="B1351" t="s">
        <v>230</v>
      </c>
      <c r="C1351" t="s">
        <v>229</v>
      </c>
      <c r="D1351" t="s">
        <v>229</v>
      </c>
      <c r="E1351" t="s">
        <v>228</v>
      </c>
    </row>
    <row r="1352" spans="1:5" x14ac:dyDescent="0.35">
      <c r="A1352" t="s">
        <v>23</v>
      </c>
      <c r="B1352" t="s">
        <v>172</v>
      </c>
      <c r="C1352" t="s">
        <v>550</v>
      </c>
      <c r="D1352" t="s">
        <v>550</v>
      </c>
      <c r="E1352" t="s">
        <v>170</v>
      </c>
    </row>
    <row r="1353" spans="1:5" x14ac:dyDescent="0.35">
      <c r="A1353" t="s">
        <v>23</v>
      </c>
      <c r="B1353" t="s">
        <v>260</v>
      </c>
      <c r="C1353" t="s">
        <v>551</v>
      </c>
      <c r="D1353" t="s">
        <v>551</v>
      </c>
      <c r="E1353" t="s">
        <v>259</v>
      </c>
    </row>
    <row r="1354" spans="1:5" x14ac:dyDescent="0.35">
      <c r="A1354" t="s">
        <v>23</v>
      </c>
      <c r="B1354" t="s">
        <v>208</v>
      </c>
      <c r="C1354" t="s">
        <v>2414</v>
      </c>
      <c r="D1354" t="s">
        <v>2414</v>
      </c>
      <c r="E1354" t="s">
        <v>207</v>
      </c>
    </row>
    <row r="1355" spans="1:5" x14ac:dyDescent="0.35">
      <c r="A1355" t="s">
        <v>23</v>
      </c>
      <c r="B1355" t="s">
        <v>148</v>
      </c>
      <c r="C1355" t="s">
        <v>147</v>
      </c>
      <c r="D1355" t="s">
        <v>147</v>
      </c>
      <c r="E1355" t="s">
        <v>145</v>
      </c>
    </row>
    <row r="1356" spans="1:5" x14ac:dyDescent="0.35">
      <c r="A1356" t="s">
        <v>23</v>
      </c>
      <c r="B1356" t="s">
        <v>552</v>
      </c>
      <c r="C1356" t="s">
        <v>553</v>
      </c>
      <c r="D1356" t="s">
        <v>553</v>
      </c>
      <c r="E1356" t="s">
        <v>554</v>
      </c>
    </row>
    <row r="1357" spans="1:5" x14ac:dyDescent="0.35">
      <c r="A1357" t="s">
        <v>23</v>
      </c>
      <c r="B1357" t="s">
        <v>243</v>
      </c>
      <c r="C1357" t="s">
        <v>242</v>
      </c>
      <c r="D1357" t="s">
        <v>242</v>
      </c>
      <c r="E1357" t="s">
        <v>224</v>
      </c>
    </row>
    <row r="1358" spans="1:5" x14ac:dyDescent="0.35">
      <c r="A1358" t="s">
        <v>23</v>
      </c>
      <c r="B1358" t="s">
        <v>197</v>
      </c>
      <c r="C1358" t="s">
        <v>196</v>
      </c>
      <c r="D1358" t="s">
        <v>196</v>
      </c>
      <c r="E1358" t="s">
        <v>194</v>
      </c>
    </row>
    <row r="1359" spans="1:5" x14ac:dyDescent="0.35">
      <c r="A1359" t="s">
        <v>23</v>
      </c>
      <c r="B1359" t="s">
        <v>555</v>
      </c>
      <c r="C1359" t="s">
        <v>217</v>
      </c>
      <c r="D1359" t="s">
        <v>217</v>
      </c>
      <c r="E1359" t="s">
        <v>213</v>
      </c>
    </row>
    <row r="1360" spans="1:5" x14ac:dyDescent="0.35">
      <c r="A1360" t="s">
        <v>23</v>
      </c>
      <c r="B1360" t="s">
        <v>111</v>
      </c>
      <c r="C1360" t="s">
        <v>110</v>
      </c>
      <c r="D1360" t="s">
        <v>110</v>
      </c>
      <c r="E1360" t="s">
        <v>259</v>
      </c>
    </row>
    <row r="1361" spans="1:5" x14ac:dyDescent="0.35">
      <c r="A1361" t="s">
        <v>23</v>
      </c>
      <c r="B1361" t="s">
        <v>111</v>
      </c>
      <c r="C1361" t="s">
        <v>110</v>
      </c>
      <c r="D1361" t="s">
        <v>110</v>
      </c>
      <c r="E1361" t="s">
        <v>556</v>
      </c>
    </row>
    <row r="1362" spans="1:5" x14ac:dyDescent="0.35">
      <c r="A1362" t="s">
        <v>23</v>
      </c>
      <c r="B1362" t="s">
        <v>111</v>
      </c>
      <c r="C1362" t="s">
        <v>110</v>
      </c>
      <c r="D1362" t="s">
        <v>110</v>
      </c>
      <c r="E1362" t="s">
        <v>194</v>
      </c>
    </row>
    <row r="1363" spans="1:5" x14ac:dyDescent="0.35">
      <c r="A1363" t="s">
        <v>23</v>
      </c>
      <c r="B1363" t="s">
        <v>111</v>
      </c>
      <c r="C1363" t="s">
        <v>110</v>
      </c>
      <c r="D1363" t="s">
        <v>110</v>
      </c>
      <c r="E1363" t="s">
        <v>557</v>
      </c>
    </row>
    <row r="1364" spans="1:5" x14ac:dyDescent="0.35">
      <c r="A1364" t="s">
        <v>23</v>
      </c>
      <c r="B1364" t="s">
        <v>111</v>
      </c>
      <c r="C1364" t="s">
        <v>110</v>
      </c>
      <c r="D1364" t="s">
        <v>110</v>
      </c>
      <c r="E1364" t="s">
        <v>558</v>
      </c>
    </row>
    <row r="1365" spans="1:5" x14ac:dyDescent="0.35">
      <c r="A1365" t="s">
        <v>23</v>
      </c>
      <c r="B1365" t="s">
        <v>111</v>
      </c>
      <c r="C1365" t="s">
        <v>110</v>
      </c>
      <c r="D1365" t="s">
        <v>110</v>
      </c>
      <c r="E1365" t="s">
        <v>559</v>
      </c>
    </row>
    <row r="1366" spans="1:5" x14ac:dyDescent="0.35">
      <c r="A1366" t="s">
        <v>23</v>
      </c>
      <c r="B1366" t="s">
        <v>111</v>
      </c>
      <c r="C1366" t="s">
        <v>110</v>
      </c>
      <c r="D1366" t="s">
        <v>110</v>
      </c>
      <c r="E1366" t="s">
        <v>560</v>
      </c>
    </row>
    <row r="1367" spans="1:5" x14ac:dyDescent="0.35">
      <c r="A1367" t="s">
        <v>23</v>
      </c>
      <c r="B1367" t="s">
        <v>111</v>
      </c>
      <c r="C1367" t="s">
        <v>110</v>
      </c>
      <c r="D1367" t="s">
        <v>110</v>
      </c>
      <c r="E1367" t="s">
        <v>561</v>
      </c>
    </row>
    <row r="1368" spans="1:5" x14ac:dyDescent="0.35">
      <c r="A1368" t="s">
        <v>23</v>
      </c>
      <c r="B1368" t="s">
        <v>111</v>
      </c>
      <c r="C1368" t="s">
        <v>110</v>
      </c>
      <c r="D1368" t="s">
        <v>110</v>
      </c>
      <c r="E1368" t="s">
        <v>562</v>
      </c>
    </row>
    <row r="1369" spans="1:5" x14ac:dyDescent="0.35">
      <c r="A1369" t="s">
        <v>23</v>
      </c>
      <c r="B1369" t="s">
        <v>111</v>
      </c>
      <c r="C1369" t="s">
        <v>110</v>
      </c>
      <c r="D1369" t="s">
        <v>110</v>
      </c>
      <c r="E1369" t="s">
        <v>563</v>
      </c>
    </row>
    <row r="1370" spans="1:5" x14ac:dyDescent="0.35">
      <c r="A1370" t="s">
        <v>23</v>
      </c>
      <c r="B1370" t="s">
        <v>111</v>
      </c>
      <c r="C1370" t="s">
        <v>110</v>
      </c>
      <c r="D1370" t="s">
        <v>110</v>
      </c>
      <c r="E1370" t="s">
        <v>564</v>
      </c>
    </row>
    <row r="1371" spans="1:5" x14ac:dyDescent="0.35">
      <c r="A1371" t="s">
        <v>23</v>
      </c>
      <c r="B1371" t="s">
        <v>111</v>
      </c>
      <c r="C1371" t="s">
        <v>110</v>
      </c>
      <c r="D1371" t="s">
        <v>110</v>
      </c>
      <c r="E1371" t="s">
        <v>565</v>
      </c>
    </row>
    <row r="1372" spans="1:5" x14ac:dyDescent="0.35">
      <c r="A1372" t="s">
        <v>23</v>
      </c>
      <c r="B1372" t="s">
        <v>111</v>
      </c>
      <c r="C1372" t="s">
        <v>110</v>
      </c>
      <c r="D1372" t="s">
        <v>110</v>
      </c>
      <c r="E1372" t="s">
        <v>566</v>
      </c>
    </row>
    <row r="1373" spans="1:5" x14ac:dyDescent="0.35">
      <c r="A1373" t="s">
        <v>23</v>
      </c>
      <c r="B1373" t="s">
        <v>111</v>
      </c>
      <c r="C1373" t="s">
        <v>110</v>
      </c>
      <c r="D1373" t="s">
        <v>110</v>
      </c>
      <c r="E1373" t="s">
        <v>567</v>
      </c>
    </row>
    <row r="1374" spans="1:5" x14ac:dyDescent="0.35">
      <c r="A1374" t="s">
        <v>23</v>
      </c>
      <c r="B1374" t="s">
        <v>111</v>
      </c>
      <c r="C1374" t="s">
        <v>110</v>
      </c>
      <c r="D1374" t="s">
        <v>110</v>
      </c>
      <c r="E1374" t="s">
        <v>568</v>
      </c>
    </row>
    <row r="1375" spans="1:5" x14ac:dyDescent="0.35">
      <c r="A1375" t="s">
        <v>23</v>
      </c>
      <c r="B1375" t="s">
        <v>111</v>
      </c>
      <c r="C1375" t="s">
        <v>110</v>
      </c>
      <c r="D1375" t="s">
        <v>110</v>
      </c>
      <c r="E1375" t="s">
        <v>549</v>
      </c>
    </row>
    <row r="1376" spans="1:5" x14ac:dyDescent="0.35">
      <c r="A1376" t="s">
        <v>23</v>
      </c>
      <c r="B1376" t="s">
        <v>111</v>
      </c>
      <c r="C1376" t="s">
        <v>110</v>
      </c>
      <c r="D1376" t="s">
        <v>110</v>
      </c>
      <c r="E1376" t="s">
        <v>569</v>
      </c>
    </row>
    <row r="1377" spans="1:5" x14ac:dyDescent="0.35">
      <c r="A1377" t="s">
        <v>23</v>
      </c>
      <c r="B1377" t="s">
        <v>111</v>
      </c>
      <c r="C1377" t="s">
        <v>110</v>
      </c>
      <c r="D1377" t="s">
        <v>110</v>
      </c>
      <c r="E1377" t="s">
        <v>570</v>
      </c>
    </row>
    <row r="1378" spans="1:5" x14ac:dyDescent="0.35">
      <c r="A1378" t="s">
        <v>23</v>
      </c>
      <c r="B1378" t="s">
        <v>111</v>
      </c>
      <c r="C1378" t="s">
        <v>110</v>
      </c>
      <c r="D1378" t="s">
        <v>110</v>
      </c>
      <c r="E1378" t="s">
        <v>571</v>
      </c>
    </row>
    <row r="1379" spans="1:5" x14ac:dyDescent="0.35">
      <c r="A1379" t="s">
        <v>23</v>
      </c>
      <c r="B1379" t="s">
        <v>111</v>
      </c>
      <c r="C1379" t="s">
        <v>110</v>
      </c>
      <c r="D1379" t="s">
        <v>110</v>
      </c>
      <c r="E1379" t="s">
        <v>572</v>
      </c>
    </row>
    <row r="1380" spans="1:5" x14ac:dyDescent="0.35">
      <c r="A1380" t="s">
        <v>23</v>
      </c>
      <c r="B1380" t="s">
        <v>111</v>
      </c>
      <c r="C1380" t="s">
        <v>110</v>
      </c>
      <c r="D1380" t="s">
        <v>110</v>
      </c>
      <c r="E1380" t="s">
        <v>573</v>
      </c>
    </row>
    <row r="1381" spans="1:5" x14ac:dyDescent="0.35">
      <c r="A1381" t="s">
        <v>23</v>
      </c>
      <c r="B1381" t="s">
        <v>111</v>
      </c>
      <c r="C1381" t="s">
        <v>110</v>
      </c>
      <c r="D1381" t="s">
        <v>110</v>
      </c>
      <c r="E1381" t="s">
        <v>574</v>
      </c>
    </row>
    <row r="1382" spans="1:5" x14ac:dyDescent="0.35">
      <c r="A1382" t="s">
        <v>23</v>
      </c>
      <c r="B1382" t="s">
        <v>111</v>
      </c>
      <c r="C1382" t="s">
        <v>110</v>
      </c>
      <c r="D1382" t="s">
        <v>110</v>
      </c>
      <c r="E1382" t="s">
        <v>203</v>
      </c>
    </row>
    <row r="1383" spans="1:5" x14ac:dyDescent="0.35">
      <c r="A1383" t="s">
        <v>23</v>
      </c>
      <c r="B1383" t="s">
        <v>111</v>
      </c>
      <c r="C1383" t="s">
        <v>110</v>
      </c>
      <c r="D1383" t="s">
        <v>110</v>
      </c>
      <c r="E1383" t="s">
        <v>541</v>
      </c>
    </row>
    <row r="1384" spans="1:5" x14ac:dyDescent="0.35">
      <c r="A1384" t="s">
        <v>23</v>
      </c>
      <c r="B1384" t="s">
        <v>111</v>
      </c>
      <c r="C1384" t="s">
        <v>110</v>
      </c>
      <c r="D1384" t="s">
        <v>110</v>
      </c>
      <c r="E1384" t="s">
        <v>233</v>
      </c>
    </row>
    <row r="1385" spans="1:5" x14ac:dyDescent="0.35">
      <c r="A1385" t="s">
        <v>23</v>
      </c>
      <c r="B1385" t="s">
        <v>111</v>
      </c>
      <c r="C1385" t="s">
        <v>110</v>
      </c>
      <c r="D1385" t="s">
        <v>110</v>
      </c>
      <c r="E1385" t="s">
        <v>575</v>
      </c>
    </row>
    <row r="1386" spans="1:5" x14ac:dyDescent="0.35">
      <c r="A1386" t="s">
        <v>23</v>
      </c>
      <c r="B1386" t="s">
        <v>111</v>
      </c>
      <c r="C1386" t="s">
        <v>110</v>
      </c>
      <c r="D1386" t="s">
        <v>110</v>
      </c>
      <c r="E1386" t="s">
        <v>576</v>
      </c>
    </row>
    <row r="1387" spans="1:5" x14ac:dyDescent="0.35">
      <c r="A1387" t="s">
        <v>23</v>
      </c>
      <c r="B1387" t="s">
        <v>111</v>
      </c>
      <c r="C1387" t="s">
        <v>110</v>
      </c>
      <c r="D1387" t="s">
        <v>110</v>
      </c>
      <c r="E1387" t="s">
        <v>577</v>
      </c>
    </row>
    <row r="1388" spans="1:5" x14ac:dyDescent="0.35">
      <c r="A1388" t="s">
        <v>23</v>
      </c>
      <c r="B1388" t="s">
        <v>111</v>
      </c>
      <c r="C1388" t="s">
        <v>110</v>
      </c>
      <c r="D1388" t="s">
        <v>110</v>
      </c>
      <c r="E1388" t="s">
        <v>578</v>
      </c>
    </row>
    <row r="1389" spans="1:5" x14ac:dyDescent="0.35">
      <c r="A1389" t="s">
        <v>23</v>
      </c>
      <c r="B1389" t="s">
        <v>111</v>
      </c>
      <c r="C1389" t="s">
        <v>110</v>
      </c>
      <c r="D1389" t="s">
        <v>110</v>
      </c>
      <c r="E1389" t="s">
        <v>579</v>
      </c>
    </row>
    <row r="1390" spans="1:5" x14ac:dyDescent="0.35">
      <c r="A1390" t="s">
        <v>23</v>
      </c>
      <c r="B1390" t="s">
        <v>111</v>
      </c>
      <c r="C1390" t="s">
        <v>110</v>
      </c>
      <c r="D1390" t="s">
        <v>110</v>
      </c>
      <c r="E1390" t="s">
        <v>580</v>
      </c>
    </row>
    <row r="1391" spans="1:5" x14ac:dyDescent="0.35">
      <c r="A1391" t="s">
        <v>23</v>
      </c>
      <c r="B1391" t="s">
        <v>111</v>
      </c>
      <c r="C1391" t="s">
        <v>110</v>
      </c>
      <c r="D1391" t="s">
        <v>110</v>
      </c>
      <c r="E1391" t="s">
        <v>581</v>
      </c>
    </row>
    <row r="1392" spans="1:5" x14ac:dyDescent="0.35">
      <c r="A1392" t="s">
        <v>23</v>
      </c>
      <c r="B1392" t="s">
        <v>111</v>
      </c>
      <c r="C1392" t="s">
        <v>110</v>
      </c>
      <c r="D1392" t="s">
        <v>110</v>
      </c>
      <c r="E1392" t="s">
        <v>582</v>
      </c>
    </row>
    <row r="1393" spans="1:5" x14ac:dyDescent="0.35">
      <c r="A1393" t="s">
        <v>23</v>
      </c>
      <c r="B1393" t="s">
        <v>111</v>
      </c>
      <c r="C1393" t="s">
        <v>110</v>
      </c>
      <c r="D1393" t="s">
        <v>110</v>
      </c>
      <c r="E1393" t="s">
        <v>583</v>
      </c>
    </row>
    <row r="1394" spans="1:5" x14ac:dyDescent="0.35">
      <c r="A1394" t="s">
        <v>23</v>
      </c>
      <c r="B1394" t="s">
        <v>111</v>
      </c>
      <c r="C1394" t="s">
        <v>110</v>
      </c>
      <c r="D1394" t="s">
        <v>110</v>
      </c>
      <c r="E1394" t="s">
        <v>584</v>
      </c>
    </row>
    <row r="1395" spans="1:5" x14ac:dyDescent="0.35">
      <c r="A1395" t="s">
        <v>23</v>
      </c>
      <c r="B1395" t="s">
        <v>111</v>
      </c>
      <c r="C1395" t="s">
        <v>110</v>
      </c>
      <c r="D1395" t="s">
        <v>110</v>
      </c>
      <c r="E1395" t="s">
        <v>585</v>
      </c>
    </row>
    <row r="1396" spans="1:5" x14ac:dyDescent="0.35">
      <c r="A1396" t="s">
        <v>23</v>
      </c>
      <c r="B1396" t="s">
        <v>111</v>
      </c>
      <c r="C1396" t="s">
        <v>110</v>
      </c>
      <c r="D1396" t="s">
        <v>110</v>
      </c>
      <c r="E1396" t="s">
        <v>586</v>
      </c>
    </row>
    <row r="1397" spans="1:5" x14ac:dyDescent="0.35">
      <c r="A1397" t="s">
        <v>23</v>
      </c>
      <c r="B1397" t="s">
        <v>111</v>
      </c>
      <c r="C1397" t="s">
        <v>110</v>
      </c>
      <c r="D1397" t="s">
        <v>110</v>
      </c>
      <c r="E1397" t="s">
        <v>207</v>
      </c>
    </row>
    <row r="1398" spans="1:5" x14ac:dyDescent="0.35">
      <c r="A1398" t="s">
        <v>23</v>
      </c>
      <c r="B1398" t="s">
        <v>111</v>
      </c>
      <c r="C1398" t="s">
        <v>110</v>
      </c>
      <c r="D1398" t="s">
        <v>110</v>
      </c>
      <c r="E1398" t="s">
        <v>587</v>
      </c>
    </row>
    <row r="1399" spans="1:5" x14ac:dyDescent="0.35">
      <c r="A1399" t="s">
        <v>23</v>
      </c>
      <c r="B1399" t="s">
        <v>111</v>
      </c>
      <c r="C1399" t="s">
        <v>110</v>
      </c>
      <c r="D1399" t="s">
        <v>110</v>
      </c>
      <c r="E1399" t="s">
        <v>224</v>
      </c>
    </row>
    <row r="1400" spans="1:5" x14ac:dyDescent="0.35">
      <c r="A1400" t="s">
        <v>23</v>
      </c>
      <c r="B1400" t="s">
        <v>111</v>
      </c>
      <c r="C1400" t="s">
        <v>110</v>
      </c>
      <c r="D1400" t="s">
        <v>110</v>
      </c>
      <c r="E1400" t="s">
        <v>588</v>
      </c>
    </row>
    <row r="1401" spans="1:5" x14ac:dyDescent="0.35">
      <c r="A1401" t="s">
        <v>23</v>
      </c>
      <c r="B1401" t="s">
        <v>111</v>
      </c>
      <c r="C1401" t="s">
        <v>110</v>
      </c>
      <c r="D1401" t="s">
        <v>110</v>
      </c>
      <c r="E1401" t="s">
        <v>589</v>
      </c>
    </row>
    <row r="1402" spans="1:5" x14ac:dyDescent="0.35">
      <c r="A1402" t="s">
        <v>23</v>
      </c>
      <c r="B1402" t="s">
        <v>111</v>
      </c>
      <c r="C1402" t="s">
        <v>110</v>
      </c>
      <c r="D1402" t="s">
        <v>110</v>
      </c>
      <c r="E1402" t="s">
        <v>590</v>
      </c>
    </row>
    <row r="1403" spans="1:5" x14ac:dyDescent="0.35">
      <c r="A1403" t="s">
        <v>23</v>
      </c>
      <c r="B1403" t="s">
        <v>111</v>
      </c>
      <c r="C1403" t="s">
        <v>110</v>
      </c>
      <c r="D1403" t="s">
        <v>110</v>
      </c>
      <c r="E1403" t="s">
        <v>591</v>
      </c>
    </row>
    <row r="1404" spans="1:5" x14ac:dyDescent="0.35">
      <c r="A1404" t="s">
        <v>23</v>
      </c>
      <c r="B1404" t="s">
        <v>111</v>
      </c>
      <c r="C1404" t="s">
        <v>110</v>
      </c>
      <c r="D1404" t="s">
        <v>110</v>
      </c>
      <c r="E1404" t="s">
        <v>592</v>
      </c>
    </row>
    <row r="1405" spans="1:5" x14ac:dyDescent="0.35">
      <c r="A1405" t="s">
        <v>23</v>
      </c>
      <c r="B1405" t="s">
        <v>111</v>
      </c>
      <c r="C1405" t="s">
        <v>110</v>
      </c>
      <c r="D1405" t="s">
        <v>110</v>
      </c>
      <c r="E1405" t="s">
        <v>593</v>
      </c>
    </row>
    <row r="1406" spans="1:5" x14ac:dyDescent="0.35">
      <c r="A1406" t="s">
        <v>23</v>
      </c>
      <c r="B1406" t="s">
        <v>111</v>
      </c>
      <c r="C1406" t="s">
        <v>110</v>
      </c>
      <c r="D1406" t="s">
        <v>110</v>
      </c>
      <c r="E1406" t="s">
        <v>213</v>
      </c>
    </row>
    <row r="1407" spans="1:5" x14ac:dyDescent="0.35">
      <c r="A1407" t="s">
        <v>23</v>
      </c>
      <c r="B1407" t="s">
        <v>111</v>
      </c>
      <c r="C1407" t="s">
        <v>110</v>
      </c>
      <c r="D1407" t="s">
        <v>110</v>
      </c>
      <c r="E1407" t="s">
        <v>594</v>
      </c>
    </row>
    <row r="1408" spans="1:5" x14ac:dyDescent="0.35">
      <c r="A1408" t="s">
        <v>23</v>
      </c>
      <c r="B1408" t="s">
        <v>111</v>
      </c>
      <c r="C1408" t="s">
        <v>110</v>
      </c>
      <c r="D1408" t="s">
        <v>110</v>
      </c>
      <c r="E1408" t="s">
        <v>228</v>
      </c>
    </row>
    <row r="1409" spans="1:5" x14ac:dyDescent="0.35">
      <c r="A1409" t="s">
        <v>23</v>
      </c>
      <c r="B1409" t="s">
        <v>111</v>
      </c>
      <c r="C1409" t="s">
        <v>110</v>
      </c>
      <c r="D1409" t="s">
        <v>110</v>
      </c>
      <c r="E1409" t="s">
        <v>595</v>
      </c>
    </row>
    <row r="1410" spans="1:5" x14ac:dyDescent="0.35">
      <c r="A1410" t="s">
        <v>23</v>
      </c>
      <c r="B1410" t="s">
        <v>111</v>
      </c>
      <c r="C1410" t="s">
        <v>110</v>
      </c>
      <c r="D1410" t="s">
        <v>110</v>
      </c>
      <c r="E1410" t="s">
        <v>596</v>
      </c>
    </row>
    <row r="1411" spans="1:5" x14ac:dyDescent="0.35">
      <c r="A1411" t="s">
        <v>23</v>
      </c>
      <c r="B1411" t="s">
        <v>111</v>
      </c>
      <c r="C1411" t="s">
        <v>110</v>
      </c>
      <c r="D1411" t="s">
        <v>110</v>
      </c>
      <c r="E1411" t="s">
        <v>597</v>
      </c>
    </row>
    <row r="1412" spans="1:5" x14ac:dyDescent="0.35">
      <c r="A1412" t="s">
        <v>23</v>
      </c>
      <c r="B1412" t="s">
        <v>111</v>
      </c>
      <c r="C1412" t="s">
        <v>110</v>
      </c>
      <c r="D1412" t="s">
        <v>110</v>
      </c>
      <c r="E1412" t="s">
        <v>554</v>
      </c>
    </row>
    <row r="1413" spans="1:5" x14ac:dyDescent="0.35">
      <c r="A1413" t="s">
        <v>23</v>
      </c>
      <c r="B1413" t="s">
        <v>111</v>
      </c>
      <c r="C1413" t="s">
        <v>110</v>
      </c>
      <c r="D1413" t="s">
        <v>110</v>
      </c>
      <c r="E1413" t="s">
        <v>598</v>
      </c>
    </row>
    <row r="1414" spans="1:5" x14ac:dyDescent="0.35">
      <c r="A1414" t="s">
        <v>23</v>
      </c>
      <c r="B1414" t="s">
        <v>111</v>
      </c>
      <c r="C1414" t="s">
        <v>110</v>
      </c>
      <c r="D1414" t="s">
        <v>110</v>
      </c>
      <c r="E1414" t="s">
        <v>599</v>
      </c>
    </row>
    <row r="1415" spans="1:5" x14ac:dyDescent="0.35">
      <c r="A1415" t="s">
        <v>23</v>
      </c>
      <c r="B1415" t="s">
        <v>111</v>
      </c>
      <c r="C1415" t="s">
        <v>110</v>
      </c>
      <c r="D1415" t="s">
        <v>110</v>
      </c>
      <c r="E1415" t="s">
        <v>600</v>
      </c>
    </row>
    <row r="1416" spans="1:5" x14ac:dyDescent="0.35">
      <c r="A1416" t="s">
        <v>23</v>
      </c>
      <c r="B1416" t="s">
        <v>111</v>
      </c>
      <c r="C1416" t="s">
        <v>110</v>
      </c>
      <c r="D1416" t="s">
        <v>110</v>
      </c>
      <c r="E1416" t="s">
        <v>601</v>
      </c>
    </row>
    <row r="1417" spans="1:5" x14ac:dyDescent="0.35">
      <c r="A1417" t="s">
        <v>23</v>
      </c>
      <c r="B1417" t="s">
        <v>111</v>
      </c>
      <c r="C1417" t="s">
        <v>110</v>
      </c>
      <c r="D1417" t="s">
        <v>110</v>
      </c>
      <c r="E1417" t="s">
        <v>602</v>
      </c>
    </row>
    <row r="1418" spans="1:5" x14ac:dyDescent="0.35">
      <c r="A1418" t="s">
        <v>23</v>
      </c>
      <c r="B1418" t="s">
        <v>111</v>
      </c>
      <c r="C1418" t="s">
        <v>110</v>
      </c>
      <c r="D1418" t="s">
        <v>110</v>
      </c>
      <c r="E1418" t="s">
        <v>603</v>
      </c>
    </row>
    <row r="1419" spans="1:5" x14ac:dyDescent="0.35">
      <c r="A1419" t="s">
        <v>23</v>
      </c>
      <c r="B1419" t="s">
        <v>111</v>
      </c>
      <c r="C1419" t="s">
        <v>110</v>
      </c>
      <c r="D1419" t="s">
        <v>110</v>
      </c>
      <c r="E1419" t="s">
        <v>604</v>
      </c>
    </row>
    <row r="1420" spans="1:5" x14ac:dyDescent="0.35">
      <c r="A1420" t="s">
        <v>23</v>
      </c>
      <c r="B1420" t="s">
        <v>111</v>
      </c>
      <c r="C1420" t="s">
        <v>110</v>
      </c>
      <c r="D1420" t="s">
        <v>110</v>
      </c>
      <c r="E1420" t="s">
        <v>605</v>
      </c>
    </row>
    <row r="1421" spans="1:5" x14ac:dyDescent="0.35">
      <c r="A1421" t="s">
        <v>23</v>
      </c>
      <c r="B1421" t="s">
        <v>111</v>
      </c>
      <c r="C1421" t="s">
        <v>110</v>
      </c>
      <c r="D1421" t="s">
        <v>110</v>
      </c>
      <c r="E1421" t="s">
        <v>170</v>
      </c>
    </row>
    <row r="1422" spans="1:5" x14ac:dyDescent="0.35">
      <c r="A1422" t="s">
        <v>23</v>
      </c>
      <c r="B1422" t="s">
        <v>111</v>
      </c>
      <c r="C1422" t="s">
        <v>110</v>
      </c>
      <c r="D1422" t="s">
        <v>110</v>
      </c>
      <c r="E1422" t="s">
        <v>606</v>
      </c>
    </row>
    <row r="1423" spans="1:5" x14ac:dyDescent="0.35">
      <c r="A1423" t="s">
        <v>23</v>
      </c>
      <c r="B1423" t="s">
        <v>111</v>
      </c>
      <c r="C1423" t="s">
        <v>110</v>
      </c>
      <c r="D1423" t="s">
        <v>110</v>
      </c>
      <c r="E1423" t="s">
        <v>607</v>
      </c>
    </row>
    <row r="1424" spans="1:5" x14ac:dyDescent="0.35">
      <c r="A1424" t="s">
        <v>23</v>
      </c>
      <c r="B1424" t="s">
        <v>111</v>
      </c>
      <c r="C1424" t="s">
        <v>110</v>
      </c>
      <c r="D1424" t="s">
        <v>110</v>
      </c>
      <c r="E1424" t="s">
        <v>608</v>
      </c>
    </row>
    <row r="1425" spans="1:5" x14ac:dyDescent="0.35">
      <c r="A1425" t="s">
        <v>23</v>
      </c>
      <c r="B1425" t="s">
        <v>111</v>
      </c>
      <c r="C1425" t="s">
        <v>110</v>
      </c>
      <c r="D1425" t="s">
        <v>110</v>
      </c>
      <c r="E1425" t="s">
        <v>609</v>
      </c>
    </row>
    <row r="1426" spans="1:5" x14ac:dyDescent="0.35">
      <c r="A1426" t="s">
        <v>23</v>
      </c>
      <c r="B1426" t="s">
        <v>111</v>
      </c>
      <c r="C1426" t="s">
        <v>110</v>
      </c>
      <c r="D1426" t="s">
        <v>110</v>
      </c>
      <c r="E1426" t="s">
        <v>610</v>
      </c>
    </row>
    <row r="1427" spans="1:5" x14ac:dyDescent="0.35">
      <c r="A1427" t="s">
        <v>23</v>
      </c>
      <c r="B1427" t="s">
        <v>111</v>
      </c>
      <c r="C1427" t="s">
        <v>110</v>
      </c>
      <c r="D1427" t="s">
        <v>110</v>
      </c>
      <c r="E1427" t="s">
        <v>611</v>
      </c>
    </row>
    <row r="1428" spans="1:5" x14ac:dyDescent="0.35">
      <c r="A1428" t="s">
        <v>23</v>
      </c>
      <c r="B1428" t="s">
        <v>111</v>
      </c>
      <c r="C1428" t="s">
        <v>110</v>
      </c>
      <c r="D1428" t="s">
        <v>110</v>
      </c>
      <c r="E1428" t="s">
        <v>612</v>
      </c>
    </row>
    <row r="1429" spans="1:5" x14ac:dyDescent="0.35">
      <c r="A1429" t="s">
        <v>23</v>
      </c>
      <c r="B1429" t="s">
        <v>111</v>
      </c>
      <c r="C1429" t="s">
        <v>110</v>
      </c>
      <c r="D1429" t="s">
        <v>110</v>
      </c>
      <c r="E1429" t="s">
        <v>613</v>
      </c>
    </row>
    <row r="1430" spans="1:5" x14ac:dyDescent="0.35">
      <c r="A1430" t="s">
        <v>23</v>
      </c>
      <c r="B1430" t="s">
        <v>111</v>
      </c>
      <c r="C1430" t="s">
        <v>110</v>
      </c>
      <c r="D1430" t="s">
        <v>110</v>
      </c>
      <c r="E1430" t="s">
        <v>614</v>
      </c>
    </row>
    <row r="1431" spans="1:5" x14ac:dyDescent="0.35">
      <c r="A1431" t="s">
        <v>23</v>
      </c>
      <c r="B1431" t="s">
        <v>111</v>
      </c>
      <c r="C1431" t="s">
        <v>110</v>
      </c>
      <c r="D1431" t="s">
        <v>110</v>
      </c>
      <c r="E1431" t="s">
        <v>615</v>
      </c>
    </row>
    <row r="1432" spans="1:5" x14ac:dyDescent="0.35">
      <c r="A1432" t="s">
        <v>23</v>
      </c>
      <c r="B1432" t="s">
        <v>111</v>
      </c>
      <c r="C1432" t="s">
        <v>110</v>
      </c>
      <c r="D1432" t="s">
        <v>110</v>
      </c>
      <c r="E1432" t="s">
        <v>616</v>
      </c>
    </row>
    <row r="1433" spans="1:5" x14ac:dyDescent="0.35">
      <c r="A1433" t="s">
        <v>23</v>
      </c>
      <c r="B1433" t="s">
        <v>111</v>
      </c>
      <c r="C1433" t="s">
        <v>110</v>
      </c>
      <c r="D1433" t="s">
        <v>110</v>
      </c>
      <c r="E1433" t="s">
        <v>617</v>
      </c>
    </row>
    <row r="1434" spans="1:5" x14ac:dyDescent="0.35">
      <c r="A1434" t="s">
        <v>23</v>
      </c>
      <c r="B1434" t="s">
        <v>111</v>
      </c>
      <c r="C1434" t="s">
        <v>110</v>
      </c>
      <c r="D1434" t="s">
        <v>110</v>
      </c>
      <c r="E1434" t="s">
        <v>187</v>
      </c>
    </row>
    <row r="1435" spans="1:5" x14ac:dyDescent="0.35">
      <c r="A1435" t="s">
        <v>23</v>
      </c>
      <c r="B1435" t="s">
        <v>111</v>
      </c>
      <c r="C1435" t="s">
        <v>110</v>
      </c>
      <c r="D1435" t="s">
        <v>110</v>
      </c>
      <c r="E1435" t="s">
        <v>109</v>
      </c>
    </row>
    <row r="1436" spans="1:5" x14ac:dyDescent="0.35">
      <c r="A1436" t="s">
        <v>23</v>
      </c>
      <c r="B1436" t="s">
        <v>111</v>
      </c>
      <c r="C1436" t="s">
        <v>110</v>
      </c>
      <c r="D1436" t="s">
        <v>110</v>
      </c>
      <c r="E1436" t="s">
        <v>618</v>
      </c>
    </row>
    <row r="1437" spans="1:5" x14ac:dyDescent="0.35">
      <c r="A1437" t="s">
        <v>23</v>
      </c>
      <c r="B1437" t="s">
        <v>111</v>
      </c>
      <c r="C1437" t="s">
        <v>110</v>
      </c>
      <c r="D1437" t="s">
        <v>110</v>
      </c>
      <c r="E1437" t="s">
        <v>619</v>
      </c>
    </row>
    <row r="1438" spans="1:5" x14ac:dyDescent="0.35">
      <c r="A1438" t="s">
        <v>23</v>
      </c>
      <c r="B1438" t="s">
        <v>111</v>
      </c>
      <c r="C1438" t="s">
        <v>110</v>
      </c>
      <c r="D1438" t="s">
        <v>110</v>
      </c>
      <c r="E1438" t="s">
        <v>620</v>
      </c>
    </row>
    <row r="1439" spans="1:5" x14ac:dyDescent="0.35">
      <c r="A1439" t="s">
        <v>23</v>
      </c>
      <c r="B1439" t="s">
        <v>111</v>
      </c>
      <c r="C1439" t="s">
        <v>110</v>
      </c>
      <c r="D1439" t="s">
        <v>110</v>
      </c>
      <c r="E1439" t="s">
        <v>621</v>
      </c>
    </row>
    <row r="1440" spans="1:5" x14ac:dyDescent="0.35">
      <c r="A1440" t="s">
        <v>23</v>
      </c>
      <c r="B1440" t="s">
        <v>111</v>
      </c>
      <c r="C1440" t="s">
        <v>110</v>
      </c>
      <c r="D1440" t="s">
        <v>110</v>
      </c>
      <c r="E1440" t="s">
        <v>622</v>
      </c>
    </row>
    <row r="1441" spans="1:5" x14ac:dyDescent="0.35">
      <c r="A1441" t="s">
        <v>23</v>
      </c>
      <c r="B1441" t="s">
        <v>111</v>
      </c>
      <c r="C1441" t="s">
        <v>110</v>
      </c>
      <c r="D1441" t="s">
        <v>110</v>
      </c>
      <c r="E1441" t="s">
        <v>623</v>
      </c>
    </row>
    <row r="1442" spans="1:5" x14ac:dyDescent="0.35">
      <c r="A1442" t="s">
        <v>23</v>
      </c>
      <c r="B1442" t="s">
        <v>111</v>
      </c>
      <c r="C1442" t="s">
        <v>110</v>
      </c>
      <c r="D1442" t="s">
        <v>110</v>
      </c>
      <c r="E1442" t="s">
        <v>624</v>
      </c>
    </row>
    <row r="1443" spans="1:5" x14ac:dyDescent="0.35">
      <c r="A1443" t="s">
        <v>23</v>
      </c>
      <c r="B1443" t="s">
        <v>111</v>
      </c>
      <c r="C1443" t="s">
        <v>110</v>
      </c>
      <c r="D1443" t="s">
        <v>110</v>
      </c>
      <c r="E1443" t="s">
        <v>625</v>
      </c>
    </row>
    <row r="1444" spans="1:5" x14ac:dyDescent="0.35">
      <c r="A1444" t="s">
        <v>23</v>
      </c>
      <c r="B1444" t="s">
        <v>111</v>
      </c>
      <c r="C1444" t="s">
        <v>110</v>
      </c>
      <c r="D1444" t="s">
        <v>110</v>
      </c>
      <c r="E1444" t="s">
        <v>626</v>
      </c>
    </row>
    <row r="1445" spans="1:5" x14ac:dyDescent="0.35">
      <c r="A1445" t="s">
        <v>23</v>
      </c>
      <c r="B1445" t="s">
        <v>111</v>
      </c>
      <c r="C1445" t="s">
        <v>110</v>
      </c>
      <c r="D1445" t="s">
        <v>110</v>
      </c>
      <c r="E1445" t="s">
        <v>627</v>
      </c>
    </row>
    <row r="1446" spans="1:5" x14ac:dyDescent="0.35">
      <c r="A1446" t="s">
        <v>23</v>
      </c>
      <c r="B1446" t="s">
        <v>111</v>
      </c>
      <c r="C1446" t="s">
        <v>110</v>
      </c>
      <c r="D1446" t="s">
        <v>110</v>
      </c>
      <c r="E1446" t="s">
        <v>628</v>
      </c>
    </row>
    <row r="1447" spans="1:5" x14ac:dyDescent="0.35">
      <c r="A1447" t="s">
        <v>23</v>
      </c>
      <c r="B1447" t="s">
        <v>111</v>
      </c>
      <c r="C1447" t="s">
        <v>110</v>
      </c>
      <c r="D1447" t="s">
        <v>110</v>
      </c>
      <c r="E1447" t="s">
        <v>629</v>
      </c>
    </row>
    <row r="1448" spans="1:5" x14ac:dyDescent="0.35">
      <c r="A1448" t="s">
        <v>23</v>
      </c>
      <c r="B1448" t="s">
        <v>111</v>
      </c>
      <c r="C1448" t="s">
        <v>110</v>
      </c>
      <c r="D1448" t="s">
        <v>110</v>
      </c>
      <c r="E1448" t="s">
        <v>630</v>
      </c>
    </row>
    <row r="1449" spans="1:5" x14ac:dyDescent="0.35">
      <c r="A1449" t="s">
        <v>23</v>
      </c>
      <c r="B1449" t="s">
        <v>111</v>
      </c>
      <c r="C1449" t="s">
        <v>110</v>
      </c>
      <c r="D1449" t="s">
        <v>110</v>
      </c>
      <c r="E1449" t="s">
        <v>631</v>
      </c>
    </row>
    <row r="1450" spans="1:5" x14ac:dyDescent="0.35">
      <c r="A1450" t="s">
        <v>23</v>
      </c>
      <c r="B1450" t="s">
        <v>111</v>
      </c>
      <c r="C1450" t="s">
        <v>110</v>
      </c>
      <c r="D1450" t="s">
        <v>110</v>
      </c>
      <c r="E1450" t="s">
        <v>249</v>
      </c>
    </row>
    <row r="1451" spans="1:5" x14ac:dyDescent="0.35">
      <c r="A1451" t="s">
        <v>23</v>
      </c>
      <c r="B1451" t="s">
        <v>111</v>
      </c>
      <c r="C1451" t="s">
        <v>110</v>
      </c>
      <c r="D1451" t="s">
        <v>110</v>
      </c>
      <c r="E1451" t="s">
        <v>632</v>
      </c>
    </row>
    <row r="1452" spans="1:5" x14ac:dyDescent="0.35">
      <c r="A1452" t="s">
        <v>23</v>
      </c>
      <c r="B1452" t="s">
        <v>111</v>
      </c>
      <c r="C1452" t="s">
        <v>110</v>
      </c>
      <c r="D1452" t="s">
        <v>110</v>
      </c>
      <c r="E1452" t="s">
        <v>633</v>
      </c>
    </row>
    <row r="1453" spans="1:5" x14ac:dyDescent="0.35">
      <c r="A1453" t="s">
        <v>23</v>
      </c>
      <c r="B1453" t="s">
        <v>111</v>
      </c>
      <c r="C1453" t="s">
        <v>110</v>
      </c>
      <c r="D1453" t="s">
        <v>110</v>
      </c>
      <c r="E1453" t="s">
        <v>634</v>
      </c>
    </row>
    <row r="1454" spans="1:5" x14ac:dyDescent="0.35">
      <c r="A1454" t="s">
        <v>23</v>
      </c>
      <c r="B1454" t="s">
        <v>111</v>
      </c>
      <c r="C1454" t="s">
        <v>110</v>
      </c>
      <c r="D1454" t="s">
        <v>110</v>
      </c>
      <c r="E1454" t="s">
        <v>635</v>
      </c>
    </row>
    <row r="1455" spans="1:5" x14ac:dyDescent="0.35">
      <c r="A1455" t="s">
        <v>23</v>
      </c>
      <c r="B1455" t="s">
        <v>111</v>
      </c>
      <c r="C1455" t="s">
        <v>110</v>
      </c>
      <c r="D1455" t="s">
        <v>110</v>
      </c>
      <c r="E1455" t="s">
        <v>636</v>
      </c>
    </row>
    <row r="1456" spans="1:5" x14ac:dyDescent="0.35">
      <c r="A1456" t="s">
        <v>23</v>
      </c>
      <c r="B1456" t="s">
        <v>111</v>
      </c>
      <c r="C1456" t="s">
        <v>110</v>
      </c>
      <c r="D1456" t="s">
        <v>110</v>
      </c>
      <c r="E1456" t="s">
        <v>637</v>
      </c>
    </row>
    <row r="1457" spans="1:5" x14ac:dyDescent="0.35">
      <c r="A1457" t="s">
        <v>23</v>
      </c>
      <c r="B1457" t="s">
        <v>111</v>
      </c>
      <c r="C1457" t="s">
        <v>110</v>
      </c>
      <c r="D1457" t="s">
        <v>110</v>
      </c>
      <c r="E1457" t="s">
        <v>638</v>
      </c>
    </row>
    <row r="1458" spans="1:5" x14ac:dyDescent="0.35">
      <c r="A1458" t="s">
        <v>23</v>
      </c>
      <c r="B1458" t="s">
        <v>111</v>
      </c>
      <c r="C1458" t="s">
        <v>110</v>
      </c>
      <c r="D1458" t="s">
        <v>110</v>
      </c>
      <c r="E1458" t="s">
        <v>639</v>
      </c>
    </row>
    <row r="1459" spans="1:5" x14ac:dyDescent="0.35">
      <c r="A1459" t="s">
        <v>23</v>
      </c>
      <c r="B1459" t="s">
        <v>111</v>
      </c>
      <c r="C1459" t="s">
        <v>110</v>
      </c>
      <c r="D1459" t="s">
        <v>110</v>
      </c>
      <c r="E1459" t="s">
        <v>640</v>
      </c>
    </row>
    <row r="1460" spans="1:5" x14ac:dyDescent="0.35">
      <c r="A1460" t="s">
        <v>23</v>
      </c>
      <c r="B1460" t="s">
        <v>111</v>
      </c>
      <c r="C1460" t="s">
        <v>110</v>
      </c>
      <c r="D1460" t="s">
        <v>110</v>
      </c>
      <c r="E1460" t="s">
        <v>641</v>
      </c>
    </row>
    <row r="1461" spans="1:5" x14ac:dyDescent="0.35">
      <c r="A1461" t="s">
        <v>23</v>
      </c>
      <c r="B1461" t="s">
        <v>111</v>
      </c>
      <c r="C1461" t="s">
        <v>110</v>
      </c>
      <c r="D1461" t="s">
        <v>110</v>
      </c>
      <c r="E1461" t="s">
        <v>642</v>
      </c>
    </row>
    <row r="1462" spans="1:5" x14ac:dyDescent="0.35">
      <c r="A1462" t="s">
        <v>23</v>
      </c>
      <c r="B1462" t="s">
        <v>111</v>
      </c>
      <c r="C1462" t="s">
        <v>110</v>
      </c>
      <c r="D1462" t="s">
        <v>110</v>
      </c>
      <c r="E1462" t="s">
        <v>643</v>
      </c>
    </row>
    <row r="1463" spans="1:5" x14ac:dyDescent="0.35">
      <c r="A1463" t="s">
        <v>23</v>
      </c>
      <c r="B1463" t="s">
        <v>111</v>
      </c>
      <c r="C1463" t="s">
        <v>110</v>
      </c>
      <c r="D1463" t="s">
        <v>110</v>
      </c>
      <c r="E1463" t="s">
        <v>644</v>
      </c>
    </row>
    <row r="1464" spans="1:5" x14ac:dyDescent="0.35">
      <c r="A1464" t="s">
        <v>23</v>
      </c>
      <c r="B1464" t="s">
        <v>111</v>
      </c>
      <c r="C1464" t="s">
        <v>110</v>
      </c>
      <c r="D1464" t="s">
        <v>110</v>
      </c>
      <c r="E1464" t="s">
        <v>645</v>
      </c>
    </row>
    <row r="1465" spans="1:5" x14ac:dyDescent="0.35">
      <c r="A1465" t="s">
        <v>23</v>
      </c>
      <c r="B1465" t="s">
        <v>111</v>
      </c>
      <c r="C1465" t="s">
        <v>110</v>
      </c>
      <c r="D1465" t="s">
        <v>110</v>
      </c>
      <c r="E1465" t="s">
        <v>646</v>
      </c>
    </row>
    <row r="1466" spans="1:5" x14ac:dyDescent="0.35">
      <c r="A1466" t="s">
        <v>23</v>
      </c>
      <c r="B1466" t="s">
        <v>111</v>
      </c>
      <c r="C1466" t="s">
        <v>110</v>
      </c>
      <c r="D1466" t="s">
        <v>110</v>
      </c>
      <c r="E1466" t="s">
        <v>647</v>
      </c>
    </row>
    <row r="1467" spans="1:5" x14ac:dyDescent="0.35">
      <c r="A1467" t="s">
        <v>23</v>
      </c>
      <c r="B1467" t="s">
        <v>111</v>
      </c>
      <c r="C1467" t="s">
        <v>110</v>
      </c>
      <c r="D1467" t="s">
        <v>110</v>
      </c>
      <c r="E1467" t="s">
        <v>648</v>
      </c>
    </row>
    <row r="1468" spans="1:5" x14ac:dyDescent="0.35">
      <c r="A1468" t="s">
        <v>23</v>
      </c>
      <c r="B1468" t="s">
        <v>111</v>
      </c>
      <c r="C1468" t="s">
        <v>110</v>
      </c>
      <c r="D1468" t="s">
        <v>110</v>
      </c>
      <c r="E1468" t="s">
        <v>145</v>
      </c>
    </row>
    <row r="1469" spans="1:5" x14ac:dyDescent="0.35">
      <c r="A1469" t="s">
        <v>23</v>
      </c>
      <c r="B1469" t="s">
        <v>111</v>
      </c>
      <c r="C1469" t="s">
        <v>110</v>
      </c>
      <c r="D1469" t="s">
        <v>110</v>
      </c>
      <c r="E1469" t="s">
        <v>649</v>
      </c>
    </row>
    <row r="1470" spans="1:5" x14ac:dyDescent="0.35">
      <c r="A1470" t="s">
        <v>23</v>
      </c>
      <c r="B1470" t="s">
        <v>111</v>
      </c>
      <c r="C1470" t="s">
        <v>110</v>
      </c>
      <c r="D1470" t="s">
        <v>110</v>
      </c>
      <c r="E1470" t="s">
        <v>538</v>
      </c>
    </row>
    <row r="1471" spans="1:5" x14ac:dyDescent="0.35">
      <c r="A1471" t="s">
        <v>23</v>
      </c>
      <c r="B1471" t="s">
        <v>111</v>
      </c>
      <c r="C1471" t="s">
        <v>110</v>
      </c>
      <c r="D1471" t="s">
        <v>110</v>
      </c>
      <c r="E1471" t="s">
        <v>650</v>
      </c>
    </row>
    <row r="1472" spans="1:5" x14ac:dyDescent="0.35">
      <c r="A1472" t="s">
        <v>23</v>
      </c>
      <c r="B1472" t="s">
        <v>111</v>
      </c>
      <c r="C1472" t="s">
        <v>110</v>
      </c>
      <c r="D1472" t="s">
        <v>110</v>
      </c>
      <c r="E1472" t="s">
        <v>651</v>
      </c>
    </row>
    <row r="1473" spans="1:5" x14ac:dyDescent="0.35">
      <c r="A1473" t="s">
        <v>23</v>
      </c>
      <c r="B1473" t="s">
        <v>111</v>
      </c>
      <c r="C1473" t="s">
        <v>110</v>
      </c>
      <c r="D1473" t="s">
        <v>110</v>
      </c>
      <c r="E1473" t="s">
        <v>652</v>
      </c>
    </row>
    <row r="1474" spans="1:5" x14ac:dyDescent="0.35">
      <c r="A1474" t="s">
        <v>23</v>
      </c>
      <c r="B1474" t="s">
        <v>111</v>
      </c>
      <c r="C1474" t="s">
        <v>110</v>
      </c>
      <c r="D1474" t="s">
        <v>110</v>
      </c>
      <c r="E1474" t="s">
        <v>653</v>
      </c>
    </row>
    <row r="1475" spans="1:5" x14ac:dyDescent="0.35">
      <c r="A1475" t="s">
        <v>23</v>
      </c>
      <c r="B1475" t="s">
        <v>111</v>
      </c>
      <c r="C1475" t="s">
        <v>110</v>
      </c>
      <c r="D1475" t="s">
        <v>110</v>
      </c>
      <c r="E1475" t="s">
        <v>654</v>
      </c>
    </row>
    <row r="1476" spans="1:5" x14ac:dyDescent="0.35">
      <c r="A1476" t="s">
        <v>23</v>
      </c>
      <c r="B1476" t="s">
        <v>111</v>
      </c>
      <c r="C1476" t="s">
        <v>110</v>
      </c>
      <c r="D1476" t="s">
        <v>110</v>
      </c>
      <c r="E1476" t="s">
        <v>655</v>
      </c>
    </row>
    <row r="1477" spans="1:5" x14ac:dyDescent="0.35">
      <c r="A1477" t="s">
        <v>23</v>
      </c>
      <c r="B1477" t="s">
        <v>111</v>
      </c>
      <c r="C1477" t="s">
        <v>110</v>
      </c>
      <c r="D1477" t="s">
        <v>110</v>
      </c>
      <c r="E1477" t="s">
        <v>532</v>
      </c>
    </row>
    <row r="1478" spans="1:5" x14ac:dyDescent="0.35">
      <c r="A1478" t="s">
        <v>23</v>
      </c>
      <c r="B1478" t="s">
        <v>111</v>
      </c>
      <c r="C1478" t="s">
        <v>110</v>
      </c>
      <c r="D1478" t="s">
        <v>110</v>
      </c>
      <c r="E1478" t="s">
        <v>656</v>
      </c>
    </row>
    <row r="1479" spans="1:5" x14ac:dyDescent="0.35">
      <c r="A1479" t="s">
        <v>23</v>
      </c>
      <c r="B1479" t="s">
        <v>111</v>
      </c>
      <c r="C1479" t="s">
        <v>110</v>
      </c>
      <c r="D1479" t="s">
        <v>110</v>
      </c>
      <c r="E1479" t="s">
        <v>657</v>
      </c>
    </row>
    <row r="1480" spans="1:5" x14ac:dyDescent="0.35">
      <c r="A1480" t="s">
        <v>23</v>
      </c>
      <c r="B1480" t="s">
        <v>111</v>
      </c>
      <c r="C1480" t="s">
        <v>110</v>
      </c>
      <c r="D1480" t="s">
        <v>110</v>
      </c>
      <c r="E1480" t="s">
        <v>658</v>
      </c>
    </row>
    <row r="1481" spans="1:5" x14ac:dyDescent="0.35">
      <c r="A1481" t="s">
        <v>23</v>
      </c>
      <c r="B1481" t="s">
        <v>111</v>
      </c>
      <c r="C1481" t="s">
        <v>110</v>
      </c>
      <c r="D1481" t="s">
        <v>110</v>
      </c>
      <c r="E1481" t="s">
        <v>659</v>
      </c>
    </row>
    <row r="1482" spans="1:5" x14ac:dyDescent="0.35">
      <c r="A1482" t="s">
        <v>23</v>
      </c>
      <c r="B1482" t="s">
        <v>111</v>
      </c>
      <c r="C1482" t="s">
        <v>110</v>
      </c>
      <c r="D1482" t="s">
        <v>110</v>
      </c>
      <c r="E1482" t="s">
        <v>660</v>
      </c>
    </row>
    <row r="1483" spans="1:5" x14ac:dyDescent="0.35">
      <c r="A1483" t="s">
        <v>23</v>
      </c>
      <c r="B1483" t="s">
        <v>111</v>
      </c>
      <c r="C1483" t="s">
        <v>110</v>
      </c>
      <c r="D1483" t="s">
        <v>110</v>
      </c>
      <c r="E1483" t="s">
        <v>255</v>
      </c>
    </row>
    <row r="1484" spans="1:5" x14ac:dyDescent="0.35">
      <c r="A1484" t="s">
        <v>23</v>
      </c>
      <c r="B1484" t="s">
        <v>111</v>
      </c>
      <c r="C1484" t="s">
        <v>110</v>
      </c>
      <c r="D1484" t="s">
        <v>110</v>
      </c>
      <c r="E1484" t="s">
        <v>661</v>
      </c>
    </row>
    <row r="1485" spans="1:5" x14ac:dyDescent="0.35">
      <c r="A1485" t="s">
        <v>23</v>
      </c>
      <c r="B1485" t="s">
        <v>111</v>
      </c>
      <c r="C1485" t="s">
        <v>110</v>
      </c>
      <c r="D1485" t="s">
        <v>110</v>
      </c>
      <c r="E1485" t="s">
        <v>662</v>
      </c>
    </row>
    <row r="1486" spans="1:5" x14ac:dyDescent="0.35">
      <c r="A1486" t="s">
        <v>23</v>
      </c>
      <c r="B1486" t="s">
        <v>111</v>
      </c>
      <c r="C1486" t="s">
        <v>110</v>
      </c>
      <c r="D1486" t="s">
        <v>110</v>
      </c>
      <c r="E1486" t="s">
        <v>663</v>
      </c>
    </row>
    <row r="1487" spans="1:5" x14ac:dyDescent="0.35">
      <c r="A1487" t="s">
        <v>23</v>
      </c>
      <c r="B1487" t="s">
        <v>111</v>
      </c>
      <c r="C1487" t="s">
        <v>110</v>
      </c>
      <c r="D1487" t="s">
        <v>110</v>
      </c>
      <c r="E1487" t="s">
        <v>664</v>
      </c>
    </row>
    <row r="1488" spans="1:5" x14ac:dyDescent="0.35">
      <c r="A1488" t="s">
        <v>23</v>
      </c>
      <c r="B1488" t="s">
        <v>111</v>
      </c>
      <c r="C1488" t="s">
        <v>110</v>
      </c>
      <c r="D1488" t="s">
        <v>110</v>
      </c>
      <c r="E1488" t="s">
        <v>665</v>
      </c>
    </row>
    <row r="1489" spans="1:5" x14ac:dyDescent="0.35">
      <c r="A1489" t="s">
        <v>23</v>
      </c>
      <c r="B1489" t="s">
        <v>111</v>
      </c>
      <c r="C1489" t="s">
        <v>110</v>
      </c>
      <c r="D1489" t="s">
        <v>110</v>
      </c>
      <c r="E1489" t="s">
        <v>666</v>
      </c>
    </row>
    <row r="1490" spans="1:5" x14ac:dyDescent="0.35">
      <c r="A1490" t="s">
        <v>23</v>
      </c>
      <c r="B1490" t="s">
        <v>111</v>
      </c>
      <c r="C1490" t="s">
        <v>110</v>
      </c>
      <c r="D1490" t="s">
        <v>110</v>
      </c>
      <c r="E1490" t="s">
        <v>667</v>
      </c>
    </row>
    <row r="1491" spans="1:5" x14ac:dyDescent="0.35">
      <c r="A1491" t="s">
        <v>23</v>
      </c>
      <c r="B1491" t="s">
        <v>111</v>
      </c>
      <c r="C1491" t="s">
        <v>110</v>
      </c>
      <c r="D1491" t="s">
        <v>110</v>
      </c>
      <c r="E1491" t="s">
        <v>668</v>
      </c>
    </row>
    <row r="1492" spans="1:5" x14ac:dyDescent="0.35">
      <c r="A1492" t="s">
        <v>23</v>
      </c>
      <c r="B1492" t="s">
        <v>111</v>
      </c>
      <c r="C1492" t="s">
        <v>110</v>
      </c>
      <c r="D1492" t="s">
        <v>110</v>
      </c>
      <c r="E1492" t="s">
        <v>669</v>
      </c>
    </row>
    <row r="1493" spans="1:5" x14ac:dyDescent="0.35">
      <c r="A1493" t="s">
        <v>23</v>
      </c>
      <c r="B1493" t="s">
        <v>111</v>
      </c>
      <c r="C1493" t="s">
        <v>110</v>
      </c>
      <c r="D1493" t="s">
        <v>110</v>
      </c>
      <c r="E1493" t="s">
        <v>670</v>
      </c>
    </row>
    <row r="1494" spans="1:5" x14ac:dyDescent="0.35">
      <c r="A1494" t="s">
        <v>23</v>
      </c>
      <c r="B1494" t="s">
        <v>111</v>
      </c>
      <c r="C1494" t="s">
        <v>110</v>
      </c>
      <c r="D1494" t="s">
        <v>110</v>
      </c>
      <c r="E1494" t="s">
        <v>671</v>
      </c>
    </row>
    <row r="1495" spans="1:5" x14ac:dyDescent="0.35">
      <c r="A1495" t="s">
        <v>23</v>
      </c>
      <c r="B1495" t="s">
        <v>111</v>
      </c>
      <c r="C1495" t="s">
        <v>110</v>
      </c>
      <c r="D1495" t="s">
        <v>110</v>
      </c>
      <c r="E1495" t="s">
        <v>672</v>
      </c>
    </row>
    <row r="1496" spans="1:5" x14ac:dyDescent="0.35">
      <c r="A1496" t="s">
        <v>23</v>
      </c>
      <c r="B1496" t="s">
        <v>111</v>
      </c>
      <c r="C1496" t="s">
        <v>110</v>
      </c>
      <c r="D1496" t="s">
        <v>110</v>
      </c>
      <c r="E1496" t="s">
        <v>673</v>
      </c>
    </row>
    <row r="1497" spans="1:5" x14ac:dyDescent="0.35">
      <c r="A1497" t="s">
        <v>23</v>
      </c>
      <c r="B1497" t="s">
        <v>111</v>
      </c>
      <c r="C1497" t="s">
        <v>110</v>
      </c>
      <c r="D1497" t="s">
        <v>110</v>
      </c>
      <c r="E1497" t="s">
        <v>674</v>
      </c>
    </row>
    <row r="1498" spans="1:5" x14ac:dyDescent="0.35">
      <c r="A1498" t="s">
        <v>23</v>
      </c>
      <c r="B1498" t="s">
        <v>111</v>
      </c>
      <c r="C1498" t="s">
        <v>110</v>
      </c>
      <c r="D1498" t="s">
        <v>110</v>
      </c>
      <c r="E1498" t="s">
        <v>535</v>
      </c>
    </row>
    <row r="1499" spans="1:5" x14ac:dyDescent="0.35">
      <c r="A1499" t="s">
        <v>23</v>
      </c>
      <c r="B1499" t="s">
        <v>111</v>
      </c>
      <c r="C1499" t="s">
        <v>110</v>
      </c>
      <c r="D1499" t="s">
        <v>110</v>
      </c>
      <c r="E1499" t="s">
        <v>675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A1:K582"/>
  <sheetViews>
    <sheetView zoomScale="82" workbookViewId="0">
      <selection activeCell="B2" sqref="B2"/>
    </sheetView>
  </sheetViews>
  <sheetFormatPr defaultColWidth="8.4140625" defaultRowHeight="14.5" x14ac:dyDescent="0.35"/>
  <cols>
    <col min="1" max="1" width="6" style="112" customWidth="1"/>
    <col min="2" max="2" width="18.5" style="112" customWidth="1"/>
    <col min="3" max="3" width="71.4140625" style="112" customWidth="1"/>
    <col min="4" max="4" width="11.5" style="112" customWidth="1"/>
    <col min="5" max="5" width="40.83203125" style="112" customWidth="1"/>
    <col min="6" max="6" width="12.33203125" style="112" customWidth="1"/>
    <col min="7" max="7" width="49.6640625" style="112" customWidth="1"/>
    <col min="8" max="8" width="39.5" style="121" customWidth="1"/>
    <col min="9" max="9" width="36.08203125" style="112" customWidth="1"/>
    <col min="10" max="10" width="58.25" style="112" customWidth="1"/>
    <col min="11" max="11" width="15.08203125" style="112" customWidth="1"/>
    <col min="12" max="16384" width="8.4140625" style="112"/>
  </cols>
  <sheetData>
    <row r="1" spans="1:11" ht="15" thickBot="1" x14ac:dyDescent="0.4">
      <c r="A1" s="109"/>
      <c r="B1" s="155" t="s">
        <v>264</v>
      </c>
      <c r="C1" s="156"/>
      <c r="D1" s="157"/>
      <c r="E1" s="157"/>
      <c r="F1" s="157"/>
      <c r="G1" s="110"/>
      <c r="H1" s="158" t="s">
        <v>265</v>
      </c>
      <c r="I1" s="158"/>
      <c r="J1" s="159"/>
      <c r="K1" s="111" t="s">
        <v>266</v>
      </c>
    </row>
    <row r="2" spans="1:11" x14ac:dyDescent="0.35">
      <c r="A2" s="113" t="s">
        <v>267</v>
      </c>
      <c r="B2" s="113" t="s">
        <v>264</v>
      </c>
      <c r="C2" s="113" t="s">
        <v>3387</v>
      </c>
      <c r="D2" s="114" t="s">
        <v>268</v>
      </c>
      <c r="E2" s="115" t="s">
        <v>269</v>
      </c>
      <c r="F2" s="116" t="s">
        <v>270</v>
      </c>
      <c r="G2" s="117" t="s">
        <v>271</v>
      </c>
      <c r="H2" s="118" t="s">
        <v>272</v>
      </c>
      <c r="I2" s="115" t="s">
        <v>273</v>
      </c>
      <c r="J2" s="119" t="s">
        <v>274</v>
      </c>
      <c r="K2" s="120" t="s">
        <v>275</v>
      </c>
    </row>
    <row r="3" spans="1:11" x14ac:dyDescent="0.35">
      <c r="A3" s="112">
        <v>1</v>
      </c>
      <c r="B3" s="112" t="s">
        <v>12</v>
      </c>
      <c r="D3" s="112" t="s">
        <v>3388</v>
      </c>
      <c r="E3" s="112" t="s">
        <v>3135</v>
      </c>
      <c r="H3" s="121" t="s">
        <v>211</v>
      </c>
      <c r="I3" s="112" t="s">
        <v>2360</v>
      </c>
      <c r="J3" s="112" t="s">
        <v>277</v>
      </c>
      <c r="K3" s="112" t="s">
        <v>3386</v>
      </c>
    </row>
    <row r="4" spans="1:11" x14ac:dyDescent="0.35">
      <c r="A4" s="112">
        <v>2</v>
      </c>
      <c r="B4" s="112" t="s">
        <v>12</v>
      </c>
      <c r="D4" s="112" t="s">
        <v>3388</v>
      </c>
      <c r="E4" s="112" t="s">
        <v>2554</v>
      </c>
      <c r="H4" s="121" t="s">
        <v>211</v>
      </c>
      <c r="I4" s="112" t="s">
        <v>2360</v>
      </c>
      <c r="J4" s="112" t="s">
        <v>277</v>
      </c>
      <c r="K4" s="112" t="s">
        <v>3386</v>
      </c>
    </row>
    <row r="5" spans="1:11" x14ac:dyDescent="0.35">
      <c r="A5" s="112">
        <v>3</v>
      </c>
      <c r="B5" s="112" t="s">
        <v>12</v>
      </c>
      <c r="D5" s="112" t="s">
        <v>3388</v>
      </c>
      <c r="E5" s="112" t="s">
        <v>2807</v>
      </c>
      <c r="H5" s="121" t="s">
        <v>211</v>
      </c>
      <c r="I5" s="112" t="s">
        <v>2360</v>
      </c>
      <c r="J5" s="112" t="s">
        <v>277</v>
      </c>
      <c r="K5" s="112" t="s">
        <v>3386</v>
      </c>
    </row>
    <row r="6" spans="1:11" x14ac:dyDescent="0.35">
      <c r="A6" s="112">
        <v>4</v>
      </c>
      <c r="B6" s="112" t="s">
        <v>12</v>
      </c>
      <c r="D6" s="112" t="s">
        <v>3388</v>
      </c>
      <c r="E6" s="112" t="s">
        <v>2813</v>
      </c>
      <c r="H6" s="121" t="s">
        <v>211</v>
      </c>
      <c r="I6" s="112" t="s">
        <v>2360</v>
      </c>
      <c r="J6" s="112" t="s">
        <v>277</v>
      </c>
      <c r="K6" s="112" t="s">
        <v>3386</v>
      </c>
    </row>
    <row r="7" spans="1:11" x14ac:dyDescent="0.35">
      <c r="A7" s="112">
        <v>5</v>
      </c>
      <c r="B7" s="112" t="s">
        <v>12</v>
      </c>
      <c r="D7" s="112" t="s">
        <v>3388</v>
      </c>
      <c r="E7" s="112" t="s">
        <v>3122</v>
      </c>
      <c r="H7" s="121" t="s">
        <v>211</v>
      </c>
      <c r="I7" s="112" t="s">
        <v>2360</v>
      </c>
      <c r="J7" s="112" t="s">
        <v>277</v>
      </c>
      <c r="K7" s="112" t="s">
        <v>3386</v>
      </c>
    </row>
    <row r="8" spans="1:11" x14ac:dyDescent="0.35">
      <c r="A8" s="112">
        <v>6</v>
      </c>
      <c r="B8" s="112" t="s">
        <v>12</v>
      </c>
      <c r="D8" s="112" t="s">
        <v>3388</v>
      </c>
      <c r="E8" s="112" t="s">
        <v>2822</v>
      </c>
      <c r="H8" s="121" t="s">
        <v>211</v>
      </c>
      <c r="I8" s="112" t="s">
        <v>2360</v>
      </c>
      <c r="J8" s="112" t="s">
        <v>277</v>
      </c>
      <c r="K8" s="112" t="s">
        <v>3386</v>
      </c>
    </row>
    <row r="9" spans="1:11" x14ac:dyDescent="0.35">
      <c r="A9" s="112">
        <v>7</v>
      </c>
      <c r="B9" s="112" t="s">
        <v>12</v>
      </c>
      <c r="D9" s="112" t="s">
        <v>3388</v>
      </c>
      <c r="E9" s="112" t="s">
        <v>2435</v>
      </c>
      <c r="H9" s="121" t="s">
        <v>211</v>
      </c>
      <c r="I9" s="112" t="s">
        <v>2360</v>
      </c>
      <c r="J9" s="112" t="s">
        <v>277</v>
      </c>
      <c r="K9" s="112" t="s">
        <v>3386</v>
      </c>
    </row>
    <row r="10" spans="1:11" x14ac:dyDescent="0.35">
      <c r="A10" s="112">
        <v>8</v>
      </c>
      <c r="B10" s="112" t="s">
        <v>12</v>
      </c>
      <c r="D10" s="112" t="s">
        <v>3388</v>
      </c>
      <c r="E10" s="112" t="s">
        <v>2665</v>
      </c>
      <c r="H10" s="121" t="s">
        <v>211</v>
      </c>
      <c r="I10" s="112" t="s">
        <v>2360</v>
      </c>
      <c r="J10" s="112" t="s">
        <v>277</v>
      </c>
      <c r="K10" s="112" t="s">
        <v>3386</v>
      </c>
    </row>
    <row r="11" spans="1:11" x14ac:dyDescent="0.35">
      <c r="A11" s="112">
        <v>9</v>
      </c>
      <c r="B11" s="112" t="s">
        <v>12</v>
      </c>
      <c r="D11" s="112" t="s">
        <v>3388</v>
      </c>
      <c r="E11" s="112" t="s">
        <v>2481</v>
      </c>
      <c r="H11" s="121" t="s">
        <v>211</v>
      </c>
      <c r="I11" s="112" t="s">
        <v>2360</v>
      </c>
      <c r="J11" s="112" t="s">
        <v>277</v>
      </c>
      <c r="K11" s="112" t="s">
        <v>3386</v>
      </c>
    </row>
    <row r="12" spans="1:11" x14ac:dyDescent="0.35">
      <c r="A12" s="112">
        <v>10</v>
      </c>
      <c r="B12" s="112" t="s">
        <v>12</v>
      </c>
      <c r="D12" s="112" t="s">
        <v>3388</v>
      </c>
      <c r="E12" s="112" t="s">
        <v>2375</v>
      </c>
      <c r="H12" s="121" t="s">
        <v>211</v>
      </c>
      <c r="I12" s="112" t="s">
        <v>2360</v>
      </c>
      <c r="J12" s="112" t="s">
        <v>277</v>
      </c>
      <c r="K12" s="112" t="s">
        <v>3386</v>
      </c>
    </row>
    <row r="13" spans="1:11" x14ac:dyDescent="0.35">
      <c r="A13" s="112">
        <v>11</v>
      </c>
      <c r="B13" s="112" t="s">
        <v>12</v>
      </c>
      <c r="D13" s="112" t="s">
        <v>3388</v>
      </c>
      <c r="E13" s="112" t="s">
        <v>2363</v>
      </c>
      <c r="H13" s="121" t="s">
        <v>211</v>
      </c>
      <c r="I13" s="112" t="s">
        <v>2360</v>
      </c>
      <c r="J13" s="112" t="s">
        <v>277</v>
      </c>
      <c r="K13" s="112" t="s">
        <v>3386</v>
      </c>
    </row>
    <row r="14" spans="1:11" x14ac:dyDescent="0.35">
      <c r="A14" s="112">
        <v>12</v>
      </c>
      <c r="B14" s="112" t="s">
        <v>12</v>
      </c>
      <c r="D14" s="112" t="s">
        <v>3389</v>
      </c>
      <c r="E14" s="112" t="s">
        <v>2914</v>
      </c>
      <c r="H14" s="121" t="s">
        <v>221</v>
      </c>
      <c r="I14" s="112" t="s">
        <v>2582</v>
      </c>
      <c r="J14" s="112" t="s">
        <v>277</v>
      </c>
      <c r="K14" s="112" t="s">
        <v>3386</v>
      </c>
    </row>
    <row r="15" spans="1:11" x14ac:dyDescent="0.35">
      <c r="A15" s="112">
        <v>13</v>
      </c>
      <c r="B15" s="112" t="s">
        <v>12</v>
      </c>
      <c r="D15" s="112" t="s">
        <v>3389</v>
      </c>
      <c r="E15" s="112" t="s">
        <v>2586</v>
      </c>
      <c r="H15" s="121" t="s">
        <v>221</v>
      </c>
      <c r="I15" s="112" t="s">
        <v>2582</v>
      </c>
      <c r="J15" s="112" t="s">
        <v>277</v>
      </c>
      <c r="K15" s="112" t="s">
        <v>3386</v>
      </c>
    </row>
    <row r="16" spans="1:11" x14ac:dyDescent="0.35">
      <c r="A16" s="112">
        <v>14</v>
      </c>
      <c r="B16" s="112" t="s">
        <v>12</v>
      </c>
      <c r="D16" s="112" t="s">
        <v>3389</v>
      </c>
      <c r="E16" s="112" t="s">
        <v>2908</v>
      </c>
      <c r="H16" s="121" t="s">
        <v>221</v>
      </c>
      <c r="I16" s="112" t="s">
        <v>2582</v>
      </c>
      <c r="J16" s="112" t="s">
        <v>277</v>
      </c>
      <c r="K16" s="112" t="s">
        <v>3386</v>
      </c>
    </row>
    <row r="17" spans="1:11" x14ac:dyDescent="0.35">
      <c r="A17" s="112">
        <v>15</v>
      </c>
      <c r="B17" s="112" t="s">
        <v>12</v>
      </c>
      <c r="D17" s="112" t="s">
        <v>3389</v>
      </c>
      <c r="E17" s="112" t="s">
        <v>3074</v>
      </c>
      <c r="H17" s="121" t="s">
        <v>221</v>
      </c>
      <c r="I17" s="112" t="s">
        <v>2582</v>
      </c>
      <c r="J17" s="112" t="s">
        <v>277</v>
      </c>
      <c r="K17" s="112" t="s">
        <v>3386</v>
      </c>
    </row>
    <row r="18" spans="1:11" x14ac:dyDescent="0.35">
      <c r="A18" s="112">
        <v>16</v>
      </c>
      <c r="B18" s="112" t="s">
        <v>12</v>
      </c>
      <c r="D18" s="112" t="s">
        <v>3389</v>
      </c>
      <c r="E18" s="112" t="s">
        <v>2947</v>
      </c>
      <c r="H18" s="121" t="s">
        <v>221</v>
      </c>
      <c r="I18" s="112" t="s">
        <v>2582</v>
      </c>
      <c r="J18" s="112" t="s">
        <v>277</v>
      </c>
      <c r="K18" s="112" t="s">
        <v>3386</v>
      </c>
    </row>
    <row r="19" spans="1:11" x14ac:dyDescent="0.35">
      <c r="A19" s="112">
        <v>17</v>
      </c>
      <c r="B19" s="112" t="s">
        <v>12</v>
      </c>
      <c r="D19" s="112" t="s">
        <v>3389</v>
      </c>
      <c r="E19" s="112" t="s">
        <v>2762</v>
      </c>
      <c r="H19" s="121" t="s">
        <v>221</v>
      </c>
      <c r="I19" s="112" t="s">
        <v>2582</v>
      </c>
      <c r="J19" s="112" t="s">
        <v>277</v>
      </c>
      <c r="K19" s="112" t="s">
        <v>3386</v>
      </c>
    </row>
    <row r="20" spans="1:11" x14ac:dyDescent="0.35">
      <c r="A20" s="112">
        <v>18</v>
      </c>
      <c r="B20" s="112" t="s">
        <v>12</v>
      </c>
      <c r="D20" s="112" t="s">
        <v>3389</v>
      </c>
      <c r="E20" s="112" t="s">
        <v>2707</v>
      </c>
      <c r="H20" s="121" t="s">
        <v>221</v>
      </c>
      <c r="I20" s="112" t="s">
        <v>2582</v>
      </c>
      <c r="J20" s="112" t="s">
        <v>277</v>
      </c>
      <c r="K20" s="112" t="s">
        <v>3386</v>
      </c>
    </row>
    <row r="21" spans="1:11" x14ac:dyDescent="0.35">
      <c r="A21" s="112">
        <v>19</v>
      </c>
      <c r="B21" s="112" t="s">
        <v>12</v>
      </c>
      <c r="D21" s="112" t="s">
        <v>3389</v>
      </c>
      <c r="E21" s="112" t="s">
        <v>2700</v>
      </c>
      <c r="H21" s="121" t="s">
        <v>221</v>
      </c>
      <c r="I21" s="112" t="s">
        <v>2582</v>
      </c>
      <c r="J21" s="112" t="s">
        <v>277</v>
      </c>
      <c r="K21" s="112" t="s">
        <v>3386</v>
      </c>
    </row>
    <row r="22" spans="1:11" x14ac:dyDescent="0.35">
      <c r="A22" s="112">
        <v>20</v>
      </c>
      <c r="B22" s="112" t="s">
        <v>12</v>
      </c>
      <c r="D22" s="112" t="s">
        <v>3389</v>
      </c>
      <c r="E22" s="112" t="s">
        <v>2687</v>
      </c>
      <c r="H22" s="121" t="s">
        <v>221</v>
      </c>
      <c r="I22" s="112" t="s">
        <v>2582</v>
      </c>
      <c r="J22" s="112" t="s">
        <v>277</v>
      </c>
      <c r="K22" s="112" t="s">
        <v>3386</v>
      </c>
    </row>
    <row r="23" spans="1:11" x14ac:dyDescent="0.35">
      <c r="A23" s="112">
        <v>21</v>
      </c>
      <c r="B23" s="112" t="s">
        <v>12</v>
      </c>
      <c r="D23" s="112" t="s">
        <v>3389</v>
      </c>
      <c r="E23" s="112" t="s">
        <v>2637</v>
      </c>
      <c r="H23" s="121" t="s">
        <v>221</v>
      </c>
      <c r="I23" s="112" t="s">
        <v>2582</v>
      </c>
      <c r="J23" s="112" t="s">
        <v>277</v>
      </c>
      <c r="K23" s="112" t="s">
        <v>3386</v>
      </c>
    </row>
    <row r="24" spans="1:11" hidden="1" x14ac:dyDescent="0.35">
      <c r="A24" s="112">
        <v>22</v>
      </c>
      <c r="B24" s="112" t="s">
        <v>28</v>
      </c>
      <c r="C24" s="112" t="s">
        <v>3390</v>
      </c>
      <c r="D24" s="112" t="s">
        <v>3391</v>
      </c>
      <c r="E24" s="112" t="s">
        <v>2908</v>
      </c>
      <c r="F24" s="112" t="s">
        <v>276</v>
      </c>
      <c r="H24" s="121" t="s">
        <v>3392</v>
      </c>
      <c r="I24" s="112" t="s">
        <v>3393</v>
      </c>
    </row>
    <row r="25" spans="1:11" hidden="1" x14ac:dyDescent="0.35">
      <c r="A25" s="112">
        <v>23</v>
      </c>
      <c r="B25" s="112" t="s">
        <v>28</v>
      </c>
      <c r="C25" s="112" t="s">
        <v>3390</v>
      </c>
      <c r="D25" s="112" t="s">
        <v>3391</v>
      </c>
      <c r="E25" s="112" t="s">
        <v>2762</v>
      </c>
      <c r="F25" s="112" t="s">
        <v>276</v>
      </c>
      <c r="H25" s="121" t="s">
        <v>3394</v>
      </c>
      <c r="I25" s="112" t="s">
        <v>3393</v>
      </c>
    </row>
    <row r="26" spans="1:11" hidden="1" x14ac:dyDescent="0.35">
      <c r="A26" s="112">
        <v>24</v>
      </c>
      <c r="B26" s="112" t="s">
        <v>28</v>
      </c>
      <c r="C26" s="112" t="s">
        <v>3395</v>
      </c>
      <c r="D26" s="112" t="s">
        <v>3396</v>
      </c>
      <c r="E26" s="112" t="s">
        <v>2674</v>
      </c>
      <c r="F26" s="112" t="s">
        <v>281</v>
      </c>
      <c r="H26" s="121" t="s">
        <v>3397</v>
      </c>
      <c r="I26" s="112" t="s">
        <v>3393</v>
      </c>
    </row>
    <row r="27" spans="1:11" hidden="1" x14ac:dyDescent="0.35">
      <c r="A27" s="112">
        <v>25</v>
      </c>
      <c r="B27" s="112" t="s">
        <v>28</v>
      </c>
      <c r="C27" s="112" t="s">
        <v>3395</v>
      </c>
      <c r="D27" s="112" t="s">
        <v>3396</v>
      </c>
      <c r="E27" s="112" t="s">
        <v>2993</v>
      </c>
      <c r="F27" s="112" t="s">
        <v>281</v>
      </c>
      <c r="H27" s="121" t="s">
        <v>3398</v>
      </c>
      <c r="I27" s="112" t="s">
        <v>3393</v>
      </c>
    </row>
    <row r="28" spans="1:11" hidden="1" x14ac:dyDescent="0.35">
      <c r="A28" s="112">
        <v>26</v>
      </c>
      <c r="B28" s="112" t="s">
        <v>289</v>
      </c>
      <c r="C28" s="112" t="s">
        <v>3399</v>
      </c>
      <c r="D28" s="112" t="s">
        <v>3400</v>
      </c>
      <c r="E28" s="112" t="s">
        <v>3177</v>
      </c>
      <c r="F28" s="112" t="s">
        <v>3401</v>
      </c>
      <c r="H28" s="121" t="s">
        <v>3402</v>
      </c>
      <c r="I28" s="112" t="s">
        <v>3393</v>
      </c>
    </row>
    <row r="29" spans="1:11" hidden="1" x14ac:dyDescent="0.35">
      <c r="A29" s="112">
        <v>27</v>
      </c>
      <c r="B29" s="112" t="s">
        <v>289</v>
      </c>
      <c r="C29" s="112" t="s">
        <v>3399</v>
      </c>
      <c r="D29" s="112" t="s">
        <v>3400</v>
      </c>
      <c r="E29" s="112" t="s">
        <v>3166</v>
      </c>
      <c r="F29" s="112" t="s">
        <v>3401</v>
      </c>
      <c r="H29" s="121" t="s">
        <v>3402</v>
      </c>
      <c r="I29" s="112" t="s">
        <v>3393</v>
      </c>
    </row>
    <row r="30" spans="1:11" hidden="1" x14ac:dyDescent="0.35">
      <c r="A30" s="112">
        <v>28</v>
      </c>
      <c r="B30" s="112" t="s">
        <v>289</v>
      </c>
      <c r="C30" s="112" t="s">
        <v>3399</v>
      </c>
      <c r="D30" s="112" t="s">
        <v>3400</v>
      </c>
      <c r="E30" s="112" t="s">
        <v>3147</v>
      </c>
      <c r="F30" s="112" t="s">
        <v>3401</v>
      </c>
      <c r="H30" s="121" t="s">
        <v>3402</v>
      </c>
      <c r="I30" s="112" t="s">
        <v>3393</v>
      </c>
    </row>
    <row r="31" spans="1:11" hidden="1" x14ac:dyDescent="0.35">
      <c r="A31" s="112">
        <v>29</v>
      </c>
      <c r="B31" s="112" t="s">
        <v>289</v>
      </c>
      <c r="C31" s="112" t="s">
        <v>3399</v>
      </c>
      <c r="D31" s="112" t="s">
        <v>3400</v>
      </c>
      <c r="E31" s="112" t="s">
        <v>3143</v>
      </c>
      <c r="F31" s="112" t="s">
        <v>3401</v>
      </c>
      <c r="H31" s="121" t="s">
        <v>3402</v>
      </c>
      <c r="I31" s="112" t="s">
        <v>3393</v>
      </c>
    </row>
    <row r="32" spans="1:11" hidden="1" x14ac:dyDescent="0.35">
      <c r="A32" s="112">
        <v>30</v>
      </c>
      <c r="B32" s="112" t="s">
        <v>289</v>
      </c>
      <c r="C32" s="112" t="s">
        <v>3399</v>
      </c>
      <c r="D32" s="112" t="s">
        <v>3400</v>
      </c>
      <c r="E32" s="112" t="s">
        <v>3171</v>
      </c>
      <c r="F32" s="112" t="s">
        <v>3401</v>
      </c>
      <c r="H32" s="121" t="s">
        <v>3402</v>
      </c>
      <c r="I32" s="112" t="s">
        <v>3393</v>
      </c>
    </row>
    <row r="33" spans="1:9" hidden="1" x14ac:dyDescent="0.35">
      <c r="A33" s="112">
        <v>31</v>
      </c>
      <c r="B33" s="112" t="s">
        <v>289</v>
      </c>
      <c r="C33" s="112" t="s">
        <v>3399</v>
      </c>
      <c r="D33" s="112" t="s">
        <v>3400</v>
      </c>
      <c r="E33" s="112" t="s">
        <v>3156</v>
      </c>
      <c r="F33" s="112" t="s">
        <v>3401</v>
      </c>
      <c r="H33" s="121" t="s">
        <v>3402</v>
      </c>
      <c r="I33" s="112" t="s">
        <v>3393</v>
      </c>
    </row>
    <row r="34" spans="1:9" hidden="1" x14ac:dyDescent="0.35">
      <c r="A34" s="112">
        <v>32</v>
      </c>
      <c r="B34" s="112" t="s">
        <v>289</v>
      </c>
      <c r="C34" s="112" t="s">
        <v>3399</v>
      </c>
      <c r="D34" s="112" t="s">
        <v>3400</v>
      </c>
      <c r="E34" s="112" t="s">
        <v>3151</v>
      </c>
      <c r="F34" s="112" t="s">
        <v>3401</v>
      </c>
      <c r="H34" s="121" t="s">
        <v>3402</v>
      </c>
      <c r="I34" s="112" t="s">
        <v>3393</v>
      </c>
    </row>
    <row r="35" spans="1:9" hidden="1" x14ac:dyDescent="0.35">
      <c r="A35" s="112">
        <v>33</v>
      </c>
      <c r="B35" s="112" t="s">
        <v>289</v>
      </c>
      <c r="C35" s="112" t="s">
        <v>3399</v>
      </c>
      <c r="D35" s="112" t="s">
        <v>3400</v>
      </c>
      <c r="E35" s="112" t="s">
        <v>3096</v>
      </c>
      <c r="F35" s="112" t="s">
        <v>3401</v>
      </c>
      <c r="H35" s="121" t="s">
        <v>3402</v>
      </c>
      <c r="I35" s="112" t="s">
        <v>3393</v>
      </c>
    </row>
    <row r="36" spans="1:9" hidden="1" x14ac:dyDescent="0.35">
      <c r="A36" s="112">
        <v>34</v>
      </c>
      <c r="B36" s="112" t="s">
        <v>289</v>
      </c>
      <c r="C36" s="112" t="s">
        <v>3399</v>
      </c>
      <c r="D36" s="112" t="s">
        <v>3400</v>
      </c>
      <c r="E36" s="112" t="s">
        <v>3126</v>
      </c>
      <c r="F36" s="112" t="s">
        <v>3401</v>
      </c>
      <c r="H36" s="121" t="s">
        <v>3402</v>
      </c>
      <c r="I36" s="112" t="s">
        <v>3393</v>
      </c>
    </row>
    <row r="37" spans="1:9" hidden="1" x14ac:dyDescent="0.35">
      <c r="A37" s="112">
        <v>35</v>
      </c>
      <c r="B37" s="112" t="s">
        <v>289</v>
      </c>
      <c r="C37" s="112" t="s">
        <v>3399</v>
      </c>
      <c r="D37" s="112" t="s">
        <v>3400</v>
      </c>
      <c r="E37" s="112" t="s">
        <v>2599</v>
      </c>
      <c r="F37" s="112" t="s">
        <v>3401</v>
      </c>
      <c r="H37" s="121" t="s">
        <v>3402</v>
      </c>
      <c r="I37" s="112" t="s">
        <v>3393</v>
      </c>
    </row>
    <row r="38" spans="1:9" hidden="1" x14ac:dyDescent="0.35">
      <c r="A38" s="112">
        <v>36</v>
      </c>
      <c r="B38" s="112" t="s">
        <v>289</v>
      </c>
      <c r="C38" s="112" t="s">
        <v>3399</v>
      </c>
      <c r="D38" s="112" t="s">
        <v>3400</v>
      </c>
      <c r="E38" s="112" t="s">
        <v>2826</v>
      </c>
      <c r="F38" s="112" t="s">
        <v>3401</v>
      </c>
      <c r="H38" s="121" t="s">
        <v>3402</v>
      </c>
      <c r="I38" s="112" t="s">
        <v>3393</v>
      </c>
    </row>
    <row r="39" spans="1:9" hidden="1" x14ac:dyDescent="0.35">
      <c r="A39" s="112">
        <v>37</v>
      </c>
      <c r="B39" s="112" t="s">
        <v>289</v>
      </c>
      <c r="C39" s="112" t="s">
        <v>3399</v>
      </c>
      <c r="D39" s="112" t="s">
        <v>3400</v>
      </c>
      <c r="E39" s="112" t="s">
        <v>2974</v>
      </c>
      <c r="F39" s="112" t="s">
        <v>3401</v>
      </c>
      <c r="H39" s="121" t="s">
        <v>3402</v>
      </c>
      <c r="I39" s="112" t="s">
        <v>3393</v>
      </c>
    </row>
    <row r="40" spans="1:9" hidden="1" x14ac:dyDescent="0.35">
      <c r="A40" s="112">
        <v>38</v>
      </c>
      <c r="B40" s="112" t="s">
        <v>289</v>
      </c>
      <c r="C40" s="112" t="s">
        <v>3399</v>
      </c>
      <c r="D40" s="112" t="s">
        <v>3400</v>
      </c>
      <c r="E40" s="112" t="s">
        <v>2792</v>
      </c>
      <c r="F40" s="112" t="s">
        <v>3401</v>
      </c>
      <c r="H40" s="121" t="s">
        <v>3402</v>
      </c>
      <c r="I40" s="112" t="s">
        <v>3393</v>
      </c>
    </row>
    <row r="41" spans="1:9" hidden="1" x14ac:dyDescent="0.35">
      <c r="A41" s="112">
        <v>39</v>
      </c>
      <c r="B41" s="112" t="s">
        <v>289</v>
      </c>
      <c r="C41" s="112" t="s">
        <v>3399</v>
      </c>
      <c r="D41" s="112" t="s">
        <v>3400</v>
      </c>
      <c r="E41" s="112" t="s">
        <v>3162</v>
      </c>
      <c r="F41" s="112" t="s">
        <v>3401</v>
      </c>
      <c r="H41" s="121" t="s">
        <v>3402</v>
      </c>
      <c r="I41" s="112" t="s">
        <v>3393</v>
      </c>
    </row>
    <row r="42" spans="1:9" hidden="1" x14ac:dyDescent="0.35">
      <c r="A42" s="112">
        <v>40</v>
      </c>
      <c r="B42" s="112" t="s">
        <v>289</v>
      </c>
      <c r="C42" s="112" t="s">
        <v>3399</v>
      </c>
      <c r="D42" s="112" t="s">
        <v>3400</v>
      </c>
      <c r="E42" s="112" t="s">
        <v>3063</v>
      </c>
      <c r="F42" s="112" t="s">
        <v>3401</v>
      </c>
      <c r="H42" s="121" t="s">
        <v>3402</v>
      </c>
      <c r="I42" s="112" t="s">
        <v>3393</v>
      </c>
    </row>
    <row r="43" spans="1:9" hidden="1" x14ac:dyDescent="0.35">
      <c r="A43" s="112">
        <v>41</v>
      </c>
      <c r="B43" s="112" t="s">
        <v>289</v>
      </c>
      <c r="C43" s="112" t="s">
        <v>3399</v>
      </c>
      <c r="D43" s="112" t="s">
        <v>3400</v>
      </c>
      <c r="E43" s="112" t="s">
        <v>2881</v>
      </c>
      <c r="F43" s="112" t="s">
        <v>3401</v>
      </c>
      <c r="H43" s="121" t="s">
        <v>3402</v>
      </c>
      <c r="I43" s="112" t="s">
        <v>3393</v>
      </c>
    </row>
    <row r="44" spans="1:9" hidden="1" x14ac:dyDescent="0.35">
      <c r="A44" s="112">
        <v>42</v>
      </c>
      <c r="B44" s="112" t="s">
        <v>289</v>
      </c>
      <c r="C44" s="112" t="s">
        <v>3399</v>
      </c>
      <c r="D44" s="112" t="s">
        <v>3400</v>
      </c>
      <c r="E44" s="112" t="s">
        <v>2887</v>
      </c>
      <c r="F44" s="112" t="s">
        <v>3401</v>
      </c>
      <c r="H44" s="121" t="s">
        <v>3402</v>
      </c>
      <c r="I44" s="112" t="s">
        <v>3393</v>
      </c>
    </row>
    <row r="45" spans="1:9" hidden="1" x14ac:dyDescent="0.35">
      <c r="A45" s="112">
        <v>43</v>
      </c>
      <c r="B45" s="112" t="s">
        <v>2168</v>
      </c>
      <c r="C45" s="112" t="s">
        <v>3403</v>
      </c>
      <c r="D45" s="112" t="s">
        <v>3404</v>
      </c>
      <c r="E45" s="112" t="s">
        <v>2336</v>
      </c>
      <c r="F45" s="112" t="s">
        <v>285</v>
      </c>
      <c r="H45" s="121" t="e">
        <f>VLOOKUP(E45,#REF!, 8,FALSE)</f>
        <v>#REF!</v>
      </c>
      <c r="I45" s="112" t="s">
        <v>3393</v>
      </c>
    </row>
    <row r="46" spans="1:9" hidden="1" x14ac:dyDescent="0.35">
      <c r="A46" s="112">
        <v>44</v>
      </c>
      <c r="B46" s="112" t="s">
        <v>2168</v>
      </c>
      <c r="C46" s="112" t="s">
        <v>3403</v>
      </c>
      <c r="D46" s="112" t="s">
        <v>3404</v>
      </c>
      <c r="E46" s="112" t="s">
        <v>2346</v>
      </c>
      <c r="F46" s="112" t="s">
        <v>285</v>
      </c>
      <c r="H46" s="121" t="e">
        <f>VLOOKUP(E46,#REF!, 8,FALSE)</f>
        <v>#REF!</v>
      </c>
      <c r="I46" s="112" t="s">
        <v>3393</v>
      </c>
    </row>
    <row r="47" spans="1:9" hidden="1" x14ac:dyDescent="0.35">
      <c r="A47" s="112">
        <v>45</v>
      </c>
      <c r="B47" s="112" t="s">
        <v>2168</v>
      </c>
      <c r="C47" s="112" t="s">
        <v>3405</v>
      </c>
      <c r="D47" s="112" t="s">
        <v>3404</v>
      </c>
      <c r="E47" s="112" t="s">
        <v>2356</v>
      </c>
      <c r="F47" s="112" t="s">
        <v>285</v>
      </c>
      <c r="H47" s="121" t="e">
        <f>VLOOKUP(E47,#REF!, 8,FALSE)</f>
        <v>#REF!</v>
      </c>
      <c r="I47" s="112" t="s">
        <v>3393</v>
      </c>
    </row>
    <row r="48" spans="1:9" hidden="1" x14ac:dyDescent="0.35">
      <c r="A48" s="112">
        <v>46</v>
      </c>
      <c r="B48" s="112" t="s">
        <v>2168</v>
      </c>
      <c r="C48" s="112" t="s">
        <v>3405</v>
      </c>
      <c r="D48" s="112" t="s">
        <v>3406</v>
      </c>
      <c r="E48" s="112" t="s">
        <v>2363</v>
      </c>
      <c r="F48" s="112" t="s">
        <v>276</v>
      </c>
      <c r="H48" s="121" t="e">
        <f>VLOOKUP(E48,#REF!, 8,FALSE)</f>
        <v>#REF!</v>
      </c>
      <c r="I48" s="112" t="s">
        <v>3393</v>
      </c>
    </row>
    <row r="49" spans="1:9" hidden="1" x14ac:dyDescent="0.35">
      <c r="A49" s="112">
        <v>47</v>
      </c>
      <c r="B49" s="112" t="s">
        <v>2168</v>
      </c>
      <c r="C49" s="112" t="s">
        <v>3405</v>
      </c>
      <c r="D49" s="112" t="s">
        <v>3407</v>
      </c>
      <c r="E49" s="112" t="s">
        <v>2371</v>
      </c>
      <c r="F49" s="112" t="s">
        <v>283</v>
      </c>
      <c r="H49" s="121" t="e">
        <f>VLOOKUP(E49,#REF!, 8,FALSE)</f>
        <v>#REF!</v>
      </c>
      <c r="I49" s="112" t="s">
        <v>3393</v>
      </c>
    </row>
    <row r="50" spans="1:9" hidden="1" x14ac:dyDescent="0.35">
      <c r="A50" s="112">
        <v>48</v>
      </c>
      <c r="B50" s="112" t="s">
        <v>2168</v>
      </c>
      <c r="C50" s="112" t="s">
        <v>3405</v>
      </c>
      <c r="D50" s="112" t="s">
        <v>3406</v>
      </c>
      <c r="E50" s="112" t="s">
        <v>2375</v>
      </c>
      <c r="F50" s="112" t="s">
        <v>276</v>
      </c>
      <c r="H50" s="121" t="e">
        <f>VLOOKUP(E50,#REF!, 8,FALSE)</f>
        <v>#REF!</v>
      </c>
      <c r="I50" s="112" t="s">
        <v>3393</v>
      </c>
    </row>
    <row r="51" spans="1:9" hidden="1" x14ac:dyDescent="0.35">
      <c r="A51" s="112">
        <v>49</v>
      </c>
      <c r="B51" s="112" t="s">
        <v>2168</v>
      </c>
      <c r="C51" s="112" t="s">
        <v>3405</v>
      </c>
      <c r="D51" s="112" t="s">
        <v>3408</v>
      </c>
      <c r="E51" s="112" t="s">
        <v>2388</v>
      </c>
      <c r="F51" s="112" t="s">
        <v>3409</v>
      </c>
      <c r="H51" s="121" t="e">
        <f>VLOOKUP(E51,#REF!, 8,FALSE)</f>
        <v>#REF!</v>
      </c>
      <c r="I51" s="112" t="s">
        <v>3393</v>
      </c>
    </row>
    <row r="52" spans="1:9" hidden="1" x14ac:dyDescent="0.35">
      <c r="A52" s="112">
        <v>50</v>
      </c>
      <c r="B52" s="112" t="s">
        <v>2168</v>
      </c>
      <c r="C52" s="112" t="s">
        <v>3405</v>
      </c>
      <c r="D52" s="112" t="s">
        <v>3408</v>
      </c>
      <c r="E52" s="112" t="s">
        <v>2394</v>
      </c>
      <c r="F52" s="112" t="s">
        <v>3409</v>
      </c>
      <c r="H52" s="121" t="e">
        <f>VLOOKUP(E52,#REF!, 8,FALSE)</f>
        <v>#REF!</v>
      </c>
      <c r="I52" s="112" t="s">
        <v>3393</v>
      </c>
    </row>
    <row r="53" spans="1:9" hidden="1" x14ac:dyDescent="0.35">
      <c r="A53" s="112">
        <v>51</v>
      </c>
      <c r="B53" s="112" t="s">
        <v>2168</v>
      </c>
      <c r="C53" s="112" t="s">
        <v>3405</v>
      </c>
      <c r="D53" s="112" t="s">
        <v>3408</v>
      </c>
      <c r="E53" s="112" t="s">
        <v>2403</v>
      </c>
      <c r="F53" s="112" t="s">
        <v>3409</v>
      </c>
      <c r="H53" s="121" t="e">
        <f>VLOOKUP(E53,#REF!, 8,FALSE)</f>
        <v>#REF!</v>
      </c>
      <c r="I53" s="112" t="s">
        <v>3393</v>
      </c>
    </row>
    <row r="54" spans="1:9" hidden="1" x14ac:dyDescent="0.35">
      <c r="A54" s="112">
        <v>52</v>
      </c>
      <c r="B54" s="112" t="s">
        <v>2168</v>
      </c>
      <c r="C54" s="112" t="s">
        <v>3405</v>
      </c>
      <c r="D54" s="112" t="s">
        <v>3408</v>
      </c>
      <c r="E54" s="112" t="s">
        <v>2409</v>
      </c>
      <c r="F54" s="112" t="s">
        <v>3409</v>
      </c>
      <c r="H54" s="121" t="e">
        <f>VLOOKUP(E54,#REF!, 8,FALSE)</f>
        <v>#REF!</v>
      </c>
      <c r="I54" s="112" t="s">
        <v>3393</v>
      </c>
    </row>
    <row r="55" spans="1:9" hidden="1" x14ac:dyDescent="0.35">
      <c r="A55" s="112">
        <v>53</v>
      </c>
      <c r="B55" s="112" t="s">
        <v>2168</v>
      </c>
      <c r="C55" s="112" t="s">
        <v>3405</v>
      </c>
      <c r="D55" s="112" t="s">
        <v>3410</v>
      </c>
      <c r="E55" s="112" t="s">
        <v>2416</v>
      </c>
      <c r="F55" s="112" t="s">
        <v>279</v>
      </c>
      <c r="H55" s="121" t="e">
        <f>VLOOKUP(E55,#REF!, 8,FALSE)</f>
        <v>#REF!</v>
      </c>
      <c r="I55" s="112" t="s">
        <v>3393</v>
      </c>
    </row>
    <row r="56" spans="1:9" hidden="1" x14ac:dyDescent="0.35">
      <c r="A56" s="112">
        <v>54</v>
      </c>
      <c r="B56" s="112" t="s">
        <v>2168</v>
      </c>
      <c r="C56" s="112" t="s">
        <v>3405</v>
      </c>
      <c r="D56" s="112" t="s">
        <v>3408</v>
      </c>
      <c r="E56" s="112" t="s">
        <v>2428</v>
      </c>
      <c r="F56" s="112" t="s">
        <v>3409</v>
      </c>
      <c r="H56" s="121" t="e">
        <f>VLOOKUP(E56,#REF!, 8,FALSE)</f>
        <v>#REF!</v>
      </c>
      <c r="I56" s="112" t="s">
        <v>3393</v>
      </c>
    </row>
    <row r="57" spans="1:9" hidden="1" x14ac:dyDescent="0.35">
      <c r="A57" s="112">
        <v>55</v>
      </c>
      <c r="B57" s="112" t="s">
        <v>2168</v>
      </c>
      <c r="C57" s="112" t="s">
        <v>3405</v>
      </c>
      <c r="D57" s="112" t="s">
        <v>3406</v>
      </c>
      <c r="E57" s="112" t="s">
        <v>2435</v>
      </c>
      <c r="F57" s="112" t="s">
        <v>276</v>
      </c>
      <c r="H57" s="121" t="e">
        <f>VLOOKUP(E57,#REF!, 8,FALSE)</f>
        <v>#REF!</v>
      </c>
      <c r="I57" s="112" t="s">
        <v>3393</v>
      </c>
    </row>
    <row r="58" spans="1:9" hidden="1" x14ac:dyDescent="0.35">
      <c r="A58" s="112">
        <v>56</v>
      </c>
      <c r="B58" s="112" t="s">
        <v>2168</v>
      </c>
      <c r="C58" s="112" t="s">
        <v>3405</v>
      </c>
      <c r="D58" s="112" t="s">
        <v>3410</v>
      </c>
      <c r="E58" s="112" t="s">
        <v>2440</v>
      </c>
      <c r="F58" s="112" t="s">
        <v>279</v>
      </c>
      <c r="H58" s="121" t="e">
        <f>VLOOKUP(E58,#REF!, 8,FALSE)</f>
        <v>#REF!</v>
      </c>
      <c r="I58" s="112" t="s">
        <v>3393</v>
      </c>
    </row>
    <row r="59" spans="1:9" hidden="1" x14ac:dyDescent="0.35">
      <c r="A59" s="112">
        <v>57</v>
      </c>
      <c r="B59" s="112" t="s">
        <v>2168</v>
      </c>
      <c r="C59" s="112" t="s">
        <v>3405</v>
      </c>
      <c r="D59" s="112" t="s">
        <v>3408</v>
      </c>
      <c r="E59" s="112" t="s">
        <v>2448</v>
      </c>
      <c r="F59" s="112" t="s">
        <v>3409</v>
      </c>
      <c r="H59" s="121" t="e">
        <f>VLOOKUP(E59,#REF!, 8,FALSE)</f>
        <v>#REF!</v>
      </c>
      <c r="I59" s="112" t="s">
        <v>3393</v>
      </c>
    </row>
    <row r="60" spans="1:9" hidden="1" x14ac:dyDescent="0.35">
      <c r="A60" s="112">
        <v>58</v>
      </c>
      <c r="B60" s="112" t="s">
        <v>2168</v>
      </c>
      <c r="C60" s="112" t="s">
        <v>3405</v>
      </c>
      <c r="D60" s="112" t="s">
        <v>3410</v>
      </c>
      <c r="E60" s="112" t="s">
        <v>2459</v>
      </c>
      <c r="F60" s="112" t="s">
        <v>279</v>
      </c>
      <c r="H60" s="121" t="e">
        <f>VLOOKUP(E60,#REF!, 8,FALSE)</f>
        <v>#REF!</v>
      </c>
      <c r="I60" s="112" t="s">
        <v>3393</v>
      </c>
    </row>
    <row r="61" spans="1:9" hidden="1" x14ac:dyDescent="0.35">
      <c r="A61" s="112">
        <v>59</v>
      </c>
      <c r="B61" s="112" t="s">
        <v>2168</v>
      </c>
      <c r="C61" s="112" t="s">
        <v>3405</v>
      </c>
      <c r="D61" s="112" t="s">
        <v>3410</v>
      </c>
      <c r="E61" s="112" t="s">
        <v>2463</v>
      </c>
      <c r="F61" s="112" t="s">
        <v>279</v>
      </c>
      <c r="H61" s="121" t="e">
        <f>VLOOKUP(E61,#REF!, 8,FALSE)</f>
        <v>#REF!</v>
      </c>
      <c r="I61" s="112" t="s">
        <v>3393</v>
      </c>
    </row>
    <row r="62" spans="1:9" hidden="1" x14ac:dyDescent="0.35">
      <c r="A62" s="112">
        <v>60</v>
      </c>
      <c r="B62" s="112" t="s">
        <v>2168</v>
      </c>
      <c r="C62" s="112" t="s">
        <v>3405</v>
      </c>
      <c r="D62" s="112" t="s">
        <v>3408</v>
      </c>
      <c r="E62" s="112" t="s">
        <v>2468</v>
      </c>
      <c r="F62" s="112" t="s">
        <v>3409</v>
      </c>
      <c r="H62" s="121" t="e">
        <f>VLOOKUP(E62,#REF!, 8,FALSE)</f>
        <v>#REF!</v>
      </c>
      <c r="I62" s="112" t="s">
        <v>3393</v>
      </c>
    </row>
    <row r="63" spans="1:9" hidden="1" x14ac:dyDescent="0.35">
      <c r="A63" s="112">
        <v>61</v>
      </c>
      <c r="B63" s="112" t="s">
        <v>2168</v>
      </c>
      <c r="C63" s="112" t="s">
        <v>3405</v>
      </c>
      <c r="D63" s="112" t="s">
        <v>3411</v>
      </c>
      <c r="E63" s="112" t="s">
        <v>2475</v>
      </c>
      <c r="F63" s="112" t="s">
        <v>280</v>
      </c>
      <c r="H63" s="121" t="e">
        <f>VLOOKUP(E63,#REF!, 8,FALSE)</f>
        <v>#REF!</v>
      </c>
      <c r="I63" s="112" t="s">
        <v>3393</v>
      </c>
    </row>
    <row r="64" spans="1:9" hidden="1" x14ac:dyDescent="0.35">
      <c r="A64" s="112">
        <v>62</v>
      </c>
      <c r="B64" s="112" t="s">
        <v>2168</v>
      </c>
      <c r="C64" s="112" t="s">
        <v>3405</v>
      </c>
      <c r="D64" s="112" t="s">
        <v>3406</v>
      </c>
      <c r="E64" s="112" t="s">
        <v>2481</v>
      </c>
      <c r="F64" s="112" t="s">
        <v>276</v>
      </c>
      <c r="H64" s="121" t="e">
        <f>VLOOKUP(E64,#REF!, 8,FALSE)</f>
        <v>#REF!</v>
      </c>
      <c r="I64" s="112" t="s">
        <v>3393</v>
      </c>
    </row>
    <row r="65" spans="1:9" hidden="1" x14ac:dyDescent="0.35">
      <c r="A65" s="112">
        <v>63</v>
      </c>
      <c r="B65" s="112" t="s">
        <v>2168</v>
      </c>
      <c r="C65" s="112" t="s">
        <v>3405</v>
      </c>
      <c r="D65" s="112" t="s">
        <v>3408</v>
      </c>
      <c r="E65" s="112" t="s">
        <v>2488</v>
      </c>
      <c r="F65" s="112" t="s">
        <v>3409</v>
      </c>
      <c r="H65" s="121" t="e">
        <f>VLOOKUP(E65,#REF!, 8,FALSE)</f>
        <v>#REF!</v>
      </c>
      <c r="I65" s="112" t="s">
        <v>3393</v>
      </c>
    </row>
    <row r="66" spans="1:9" hidden="1" x14ac:dyDescent="0.35">
      <c r="A66" s="112">
        <v>64</v>
      </c>
      <c r="B66" s="112" t="s">
        <v>2168</v>
      </c>
      <c r="C66" s="112" t="s">
        <v>3405</v>
      </c>
      <c r="D66" s="112" t="s">
        <v>3396</v>
      </c>
      <c r="E66" s="112" t="s">
        <v>2493</v>
      </c>
      <c r="F66" s="112" t="s">
        <v>281</v>
      </c>
      <c r="H66" s="121" t="e">
        <f>VLOOKUP(E66,#REF!, 8,FALSE)</f>
        <v>#REF!</v>
      </c>
      <c r="I66" s="112" t="s">
        <v>3393</v>
      </c>
    </row>
    <row r="67" spans="1:9" hidden="1" x14ac:dyDescent="0.35">
      <c r="A67" s="112">
        <v>65</v>
      </c>
      <c r="B67" s="112" t="s">
        <v>2168</v>
      </c>
      <c r="C67" s="112" t="s">
        <v>3405</v>
      </c>
      <c r="D67" s="112" t="s">
        <v>3408</v>
      </c>
      <c r="E67" s="112" t="s">
        <v>2497</v>
      </c>
      <c r="F67" s="112" t="s">
        <v>3409</v>
      </c>
      <c r="H67" s="121" t="e">
        <f>VLOOKUP(E67,#REF!, 8,FALSE)</f>
        <v>#REF!</v>
      </c>
      <c r="I67" s="112" t="s">
        <v>3393</v>
      </c>
    </row>
    <row r="68" spans="1:9" hidden="1" x14ac:dyDescent="0.35">
      <c r="A68" s="112">
        <v>66</v>
      </c>
      <c r="B68" s="112" t="s">
        <v>2168</v>
      </c>
      <c r="C68" s="112" t="s">
        <v>3405</v>
      </c>
      <c r="D68" s="112" t="s">
        <v>3410</v>
      </c>
      <c r="E68" s="112" t="s">
        <v>2501</v>
      </c>
      <c r="F68" s="112" t="s">
        <v>279</v>
      </c>
      <c r="H68" s="121" t="e">
        <f>VLOOKUP(E68,#REF!, 8,FALSE)</f>
        <v>#REF!</v>
      </c>
      <c r="I68" s="112" t="s">
        <v>3393</v>
      </c>
    </row>
    <row r="69" spans="1:9" hidden="1" x14ac:dyDescent="0.35">
      <c r="A69" s="112">
        <v>67</v>
      </c>
      <c r="B69" s="112" t="s">
        <v>2168</v>
      </c>
      <c r="C69" s="112" t="s">
        <v>3405</v>
      </c>
      <c r="D69" s="112" t="s">
        <v>3410</v>
      </c>
      <c r="E69" s="112" t="s">
        <v>2505</v>
      </c>
      <c r="F69" s="112" t="s">
        <v>279</v>
      </c>
      <c r="H69" s="121" t="e">
        <f>VLOOKUP(E69,#REF!, 8,FALSE)</f>
        <v>#REF!</v>
      </c>
      <c r="I69" s="112" t="s">
        <v>3393</v>
      </c>
    </row>
    <row r="70" spans="1:9" hidden="1" x14ac:dyDescent="0.35">
      <c r="A70" s="112">
        <v>68</v>
      </c>
      <c r="B70" s="112" t="s">
        <v>2168</v>
      </c>
      <c r="C70" s="112" t="s">
        <v>3405</v>
      </c>
      <c r="D70" s="112" t="s">
        <v>3410</v>
      </c>
      <c r="E70" s="112" t="s">
        <v>2509</v>
      </c>
      <c r="F70" s="112" t="s">
        <v>279</v>
      </c>
      <c r="H70" s="121" t="e">
        <f>VLOOKUP(E70,#REF!, 8,FALSE)</f>
        <v>#REF!</v>
      </c>
      <c r="I70" s="112" t="s">
        <v>3393</v>
      </c>
    </row>
    <row r="71" spans="1:9" hidden="1" x14ac:dyDescent="0.35">
      <c r="A71" s="112">
        <v>69</v>
      </c>
      <c r="B71" s="112" t="s">
        <v>2168</v>
      </c>
      <c r="C71" s="112" t="s">
        <v>3405</v>
      </c>
      <c r="D71" s="112" t="s">
        <v>3410</v>
      </c>
      <c r="E71" s="112" t="s">
        <v>2517</v>
      </c>
      <c r="F71" s="112" t="s">
        <v>279</v>
      </c>
      <c r="H71" s="121" t="e">
        <f>VLOOKUP(E71,#REF!, 8,FALSE)</f>
        <v>#REF!</v>
      </c>
      <c r="I71" s="112" t="s">
        <v>3393</v>
      </c>
    </row>
    <row r="72" spans="1:9" hidden="1" x14ac:dyDescent="0.35">
      <c r="A72" s="112">
        <v>70</v>
      </c>
      <c r="B72" s="112" t="s">
        <v>2168</v>
      </c>
      <c r="C72" s="112" t="s">
        <v>3405</v>
      </c>
      <c r="D72" s="112" t="s">
        <v>3404</v>
      </c>
      <c r="E72" s="112" t="s">
        <v>2523</v>
      </c>
      <c r="F72" s="112" t="s">
        <v>285</v>
      </c>
      <c r="H72" s="121" t="e">
        <f>VLOOKUP(E72,#REF!, 8,FALSE)</f>
        <v>#REF!</v>
      </c>
      <c r="I72" s="112" t="s">
        <v>3393</v>
      </c>
    </row>
    <row r="73" spans="1:9" hidden="1" x14ac:dyDescent="0.35">
      <c r="A73" s="112">
        <v>71</v>
      </c>
      <c r="B73" s="112" t="s">
        <v>2168</v>
      </c>
      <c r="C73" s="112" t="s">
        <v>3412</v>
      </c>
      <c r="D73" s="112" t="s">
        <v>3413</v>
      </c>
      <c r="E73" s="112" t="s">
        <v>3092</v>
      </c>
      <c r="F73" s="112" t="s">
        <v>280</v>
      </c>
      <c r="H73" s="121" t="e">
        <f>VLOOKUP(E73,#REF!, 8,FALSE)</f>
        <v>#REF!</v>
      </c>
      <c r="I73" s="112" t="s">
        <v>3393</v>
      </c>
    </row>
    <row r="74" spans="1:9" hidden="1" x14ac:dyDescent="0.35">
      <c r="A74" s="112">
        <v>72</v>
      </c>
      <c r="B74" s="112" t="s">
        <v>2168</v>
      </c>
      <c r="C74" s="112" t="s">
        <v>3412</v>
      </c>
      <c r="D74" s="112" t="s">
        <v>3400</v>
      </c>
      <c r="E74" s="112" t="s">
        <v>3096</v>
      </c>
      <c r="F74" s="112" t="s">
        <v>3401</v>
      </c>
      <c r="H74" s="121" t="e">
        <f>VLOOKUP(E74,#REF!, 8,FALSE)</f>
        <v>#REF!</v>
      </c>
      <c r="I74" s="112" t="s">
        <v>3393</v>
      </c>
    </row>
    <row r="75" spans="1:9" hidden="1" x14ac:dyDescent="0.35">
      <c r="A75" s="112">
        <v>73</v>
      </c>
      <c r="B75" s="112" t="s">
        <v>2168</v>
      </c>
      <c r="C75" s="112" t="s">
        <v>3412</v>
      </c>
      <c r="D75" s="112" t="s">
        <v>3413</v>
      </c>
      <c r="E75" s="112" t="s">
        <v>3100</v>
      </c>
      <c r="F75" s="112" t="s">
        <v>280</v>
      </c>
      <c r="H75" s="121" t="e">
        <f>VLOOKUP(E75,#REF!, 8,FALSE)</f>
        <v>#REF!</v>
      </c>
      <c r="I75" s="112" t="s">
        <v>3393</v>
      </c>
    </row>
    <row r="76" spans="1:9" hidden="1" x14ac:dyDescent="0.35">
      <c r="A76" s="112">
        <v>74</v>
      </c>
      <c r="B76" s="112" t="s">
        <v>2168</v>
      </c>
      <c r="C76" s="112" t="s">
        <v>3412</v>
      </c>
      <c r="D76" s="112" t="s">
        <v>3413</v>
      </c>
      <c r="E76" s="112" t="s">
        <v>3109</v>
      </c>
      <c r="F76" s="112" t="s">
        <v>280</v>
      </c>
      <c r="H76" s="121" t="e">
        <f>VLOOKUP(E76,#REF!, 8,FALSE)</f>
        <v>#REF!</v>
      </c>
      <c r="I76" s="112" t="s">
        <v>3393</v>
      </c>
    </row>
    <row r="77" spans="1:9" hidden="1" x14ac:dyDescent="0.35">
      <c r="A77" s="112">
        <v>75</v>
      </c>
      <c r="B77" s="112" t="s">
        <v>2168</v>
      </c>
      <c r="C77" s="112" t="s">
        <v>3412</v>
      </c>
      <c r="D77" s="112" t="s">
        <v>3413</v>
      </c>
      <c r="E77" s="112" t="s">
        <v>3114</v>
      </c>
      <c r="F77" s="112" t="s">
        <v>280</v>
      </c>
      <c r="H77" s="121" t="e">
        <f>VLOOKUP(E77,#REF!, 8,FALSE)</f>
        <v>#REF!</v>
      </c>
      <c r="I77" s="112" t="s">
        <v>3393</v>
      </c>
    </row>
    <row r="78" spans="1:9" hidden="1" x14ac:dyDescent="0.35">
      <c r="A78" s="112">
        <v>76</v>
      </c>
      <c r="B78" s="112" t="s">
        <v>2168</v>
      </c>
      <c r="C78" s="112" t="s">
        <v>3412</v>
      </c>
      <c r="D78" s="112" t="s">
        <v>3410</v>
      </c>
      <c r="E78" s="112" t="s">
        <v>3118</v>
      </c>
      <c r="F78" s="112" t="s">
        <v>279</v>
      </c>
      <c r="H78" s="121" t="e">
        <f>VLOOKUP(E78,#REF!, 8,FALSE)</f>
        <v>#REF!</v>
      </c>
      <c r="I78" s="112" t="s">
        <v>3393</v>
      </c>
    </row>
    <row r="79" spans="1:9" hidden="1" x14ac:dyDescent="0.35">
      <c r="A79" s="112">
        <v>77</v>
      </c>
      <c r="B79" s="112" t="s">
        <v>2168</v>
      </c>
      <c r="C79" s="112" t="s">
        <v>3412</v>
      </c>
      <c r="D79" s="112" t="s">
        <v>3406</v>
      </c>
      <c r="E79" s="112" t="s">
        <v>3122</v>
      </c>
      <c r="F79" s="112" t="s">
        <v>276</v>
      </c>
      <c r="H79" s="121" t="e">
        <f>VLOOKUP(E79,#REF!, 8,FALSE)</f>
        <v>#REF!</v>
      </c>
      <c r="I79" s="112" t="s">
        <v>3393</v>
      </c>
    </row>
    <row r="80" spans="1:9" hidden="1" x14ac:dyDescent="0.35">
      <c r="A80" s="112">
        <v>78</v>
      </c>
      <c r="B80" s="112" t="s">
        <v>2168</v>
      </c>
      <c r="C80" s="112" t="s">
        <v>3412</v>
      </c>
      <c r="D80" s="112" t="s">
        <v>3400</v>
      </c>
      <c r="E80" s="112" t="s">
        <v>3126</v>
      </c>
      <c r="F80" s="112" t="s">
        <v>3401</v>
      </c>
      <c r="H80" s="121" t="e">
        <f>VLOOKUP(E80,#REF!, 8,FALSE)</f>
        <v>#REF!</v>
      </c>
      <c r="I80" s="112" t="s">
        <v>3393</v>
      </c>
    </row>
    <row r="81" spans="1:11" hidden="1" x14ac:dyDescent="0.35">
      <c r="A81" s="112">
        <v>79</v>
      </c>
      <c r="B81" s="112" t="s">
        <v>2168</v>
      </c>
      <c r="C81" s="112" t="s">
        <v>3412</v>
      </c>
      <c r="D81" s="112" t="s">
        <v>3414</v>
      </c>
      <c r="E81" s="112" t="s">
        <v>3131</v>
      </c>
      <c r="F81" s="112" t="s">
        <v>281</v>
      </c>
      <c r="H81" s="121" t="e">
        <f>VLOOKUP(E81,#REF!, 8,FALSE)</f>
        <v>#REF!</v>
      </c>
      <c r="I81" s="112" t="s">
        <v>3393</v>
      </c>
    </row>
    <row r="82" spans="1:11" hidden="1" x14ac:dyDescent="0.35">
      <c r="A82" s="112">
        <v>80</v>
      </c>
      <c r="B82" s="112" t="s">
        <v>2168</v>
      </c>
      <c r="C82" s="112" t="s">
        <v>3412</v>
      </c>
      <c r="D82" s="112" t="s">
        <v>3406</v>
      </c>
      <c r="E82" s="112" t="s">
        <v>3135</v>
      </c>
      <c r="F82" s="112" t="s">
        <v>276</v>
      </c>
      <c r="H82" s="121" t="e">
        <f>VLOOKUP(E82,#REF!, 8,FALSE)</f>
        <v>#REF!</v>
      </c>
      <c r="I82" s="112" t="s">
        <v>3393</v>
      </c>
    </row>
    <row r="83" spans="1:11" hidden="1" x14ac:dyDescent="0.35">
      <c r="A83" s="112">
        <v>81</v>
      </c>
      <c r="B83" s="112" t="s">
        <v>2168</v>
      </c>
      <c r="C83" s="112" t="s">
        <v>3412</v>
      </c>
      <c r="D83" s="112" t="s">
        <v>3410</v>
      </c>
      <c r="E83" s="112" t="s">
        <v>3139</v>
      </c>
      <c r="F83" s="112" t="s">
        <v>279</v>
      </c>
      <c r="H83" s="121" t="e">
        <f>VLOOKUP(E83,#REF!, 8,FALSE)</f>
        <v>#REF!</v>
      </c>
      <c r="I83" s="112" t="s">
        <v>3393</v>
      </c>
    </row>
    <row r="84" spans="1:11" hidden="1" x14ac:dyDescent="0.35">
      <c r="A84" s="112">
        <v>82</v>
      </c>
      <c r="B84" s="112" t="s">
        <v>2168</v>
      </c>
      <c r="C84" s="112" t="s">
        <v>3412</v>
      </c>
      <c r="D84" s="112" t="s">
        <v>3400</v>
      </c>
      <c r="E84" s="112" t="s">
        <v>3143</v>
      </c>
      <c r="F84" s="112" t="s">
        <v>3401</v>
      </c>
      <c r="H84" s="121" t="e">
        <f>VLOOKUP(E84,#REF!, 8,FALSE)</f>
        <v>#REF!</v>
      </c>
      <c r="I84" s="112" t="s">
        <v>3393</v>
      </c>
    </row>
    <row r="85" spans="1:11" hidden="1" x14ac:dyDescent="0.35">
      <c r="A85" s="112">
        <v>83</v>
      </c>
      <c r="B85" s="112" t="s">
        <v>2168</v>
      </c>
      <c r="C85" s="112" t="s">
        <v>3412</v>
      </c>
      <c r="D85" s="112" t="s">
        <v>3400</v>
      </c>
      <c r="E85" s="112" t="s">
        <v>3147</v>
      </c>
      <c r="F85" s="112" t="s">
        <v>3401</v>
      </c>
      <c r="H85" s="121" t="e">
        <f>VLOOKUP(E85,#REF!, 8,FALSE)</f>
        <v>#REF!</v>
      </c>
      <c r="I85" s="112" t="s">
        <v>3393</v>
      </c>
    </row>
    <row r="86" spans="1:11" hidden="1" x14ac:dyDescent="0.35">
      <c r="A86" s="112">
        <v>84</v>
      </c>
      <c r="B86" s="112" t="s">
        <v>2168</v>
      </c>
      <c r="C86" s="112" t="s">
        <v>3412</v>
      </c>
      <c r="D86" s="112" t="s">
        <v>3400</v>
      </c>
      <c r="E86" s="112" t="s">
        <v>3151</v>
      </c>
      <c r="F86" s="112" t="s">
        <v>3401</v>
      </c>
      <c r="H86" s="121" t="e">
        <f>VLOOKUP(E86,#REF!, 8,FALSE)</f>
        <v>#REF!</v>
      </c>
      <c r="I86" s="112" t="s">
        <v>3393</v>
      </c>
    </row>
    <row r="87" spans="1:11" hidden="1" x14ac:dyDescent="0.35">
      <c r="A87" s="112">
        <v>85</v>
      </c>
      <c r="B87" s="112" t="s">
        <v>2168</v>
      </c>
      <c r="C87" s="112" t="s">
        <v>3412</v>
      </c>
      <c r="D87" s="112" t="s">
        <v>3400</v>
      </c>
      <c r="E87" s="112" t="s">
        <v>3156</v>
      </c>
      <c r="F87" s="112" t="s">
        <v>3401</v>
      </c>
      <c r="H87" s="121" t="e">
        <f>VLOOKUP(E87,#REF!, 8,FALSE)</f>
        <v>#REF!</v>
      </c>
      <c r="I87" s="112" t="s">
        <v>3393</v>
      </c>
    </row>
    <row r="88" spans="1:11" hidden="1" x14ac:dyDescent="0.35">
      <c r="A88" s="112">
        <v>86</v>
      </c>
      <c r="B88" s="112" t="s">
        <v>2168</v>
      </c>
      <c r="C88" s="112" t="s">
        <v>3412</v>
      </c>
      <c r="D88" s="112" t="s">
        <v>3400</v>
      </c>
      <c r="E88" s="112" t="s">
        <v>3162</v>
      </c>
      <c r="F88" s="112" t="s">
        <v>3401</v>
      </c>
      <c r="H88" s="121" t="e">
        <f>VLOOKUP(E88,#REF!, 8,FALSE)</f>
        <v>#REF!</v>
      </c>
      <c r="I88" s="112" t="s">
        <v>3393</v>
      </c>
    </row>
    <row r="89" spans="1:11" hidden="1" x14ac:dyDescent="0.35">
      <c r="A89" s="112">
        <v>87</v>
      </c>
      <c r="B89" s="112" t="s">
        <v>2168</v>
      </c>
      <c r="C89" s="112" t="s">
        <v>3412</v>
      </c>
      <c r="D89" s="112" t="s">
        <v>3400</v>
      </c>
      <c r="E89" s="112" t="s">
        <v>3166</v>
      </c>
      <c r="F89" s="112" t="s">
        <v>3401</v>
      </c>
      <c r="H89" s="121" t="e">
        <f>VLOOKUP(E89,#REF!, 8,FALSE)</f>
        <v>#REF!</v>
      </c>
      <c r="I89" s="112" t="s">
        <v>3393</v>
      </c>
    </row>
    <row r="90" spans="1:11" hidden="1" x14ac:dyDescent="0.35">
      <c r="A90" s="112">
        <v>88</v>
      </c>
      <c r="B90" s="112" t="s">
        <v>2168</v>
      </c>
      <c r="C90" s="112" t="s">
        <v>3412</v>
      </c>
      <c r="D90" s="112" t="s">
        <v>3400</v>
      </c>
      <c r="E90" s="112" t="s">
        <v>3171</v>
      </c>
      <c r="F90" s="112" t="s">
        <v>3401</v>
      </c>
      <c r="H90" s="121" t="e">
        <f>VLOOKUP(E90,#REF!, 8,FALSE)</f>
        <v>#REF!</v>
      </c>
      <c r="I90" s="112" t="s">
        <v>3393</v>
      </c>
    </row>
    <row r="91" spans="1:11" hidden="1" x14ac:dyDescent="0.35">
      <c r="A91" s="112">
        <v>89</v>
      </c>
      <c r="B91" s="112" t="s">
        <v>2168</v>
      </c>
      <c r="C91" s="112" t="s">
        <v>3412</v>
      </c>
      <c r="D91" s="112" t="s">
        <v>3400</v>
      </c>
      <c r="E91" s="112" t="s">
        <v>3177</v>
      </c>
      <c r="F91" s="112" t="s">
        <v>3401</v>
      </c>
      <c r="H91" s="121" t="e">
        <f>VLOOKUP(E91,#REF!, 8,FALSE)</f>
        <v>#REF!</v>
      </c>
      <c r="I91" s="112" t="s">
        <v>3393</v>
      </c>
    </row>
    <row r="92" spans="1:11" hidden="1" x14ac:dyDescent="0.35">
      <c r="A92" s="112">
        <v>90</v>
      </c>
      <c r="B92" s="112" t="s">
        <v>2168</v>
      </c>
      <c r="C92" s="112" t="s">
        <v>3412</v>
      </c>
      <c r="D92" s="112" t="s">
        <v>3391</v>
      </c>
      <c r="E92" s="112" t="s">
        <v>3074</v>
      </c>
      <c r="F92" s="112" t="s">
        <v>276</v>
      </c>
      <c r="H92" s="121" t="e">
        <f>VLOOKUP(E92,#REF!, 8,FALSE)</f>
        <v>#REF!</v>
      </c>
      <c r="I92" s="112" t="s">
        <v>3393</v>
      </c>
    </row>
    <row r="93" spans="1:11" hidden="1" x14ac:dyDescent="0.35">
      <c r="A93" s="112">
        <v>91</v>
      </c>
      <c r="B93" s="112" t="s">
        <v>2168</v>
      </c>
      <c r="C93" s="112" t="s">
        <v>3412</v>
      </c>
      <c r="D93" s="112" t="s">
        <v>3408</v>
      </c>
      <c r="E93" s="112" t="s">
        <v>3082</v>
      </c>
      <c r="F93" s="112" t="s">
        <v>3409</v>
      </c>
      <c r="H93" s="121" t="e">
        <f>VLOOKUP(E93,#REF!, 8,FALSE)</f>
        <v>#REF!</v>
      </c>
      <c r="I93" s="112" t="s">
        <v>3393</v>
      </c>
    </row>
    <row r="94" spans="1:11" x14ac:dyDescent="0.35">
      <c r="A94" s="112">
        <v>92</v>
      </c>
      <c r="B94" s="112" t="s">
        <v>28</v>
      </c>
      <c r="D94" s="112" t="s">
        <v>286</v>
      </c>
      <c r="E94" s="112" t="s">
        <v>286</v>
      </c>
      <c r="F94" s="112" t="s">
        <v>286</v>
      </c>
      <c r="G94" s="112" t="s">
        <v>3415</v>
      </c>
      <c r="J94" s="112" t="s">
        <v>3416</v>
      </c>
      <c r="K94" s="112" t="s">
        <v>3386</v>
      </c>
    </row>
    <row r="95" spans="1:11" x14ac:dyDescent="0.35">
      <c r="A95" s="112">
        <v>93</v>
      </c>
      <c r="B95" s="112" t="s">
        <v>29</v>
      </c>
      <c r="D95" s="112" t="s">
        <v>286</v>
      </c>
      <c r="E95" s="112" t="s">
        <v>286</v>
      </c>
      <c r="F95" s="112" t="s">
        <v>286</v>
      </c>
      <c r="G95" s="112" t="s">
        <v>3415</v>
      </c>
      <c r="J95" s="112" t="s">
        <v>3416</v>
      </c>
      <c r="K95" s="112" t="s">
        <v>3386</v>
      </c>
    </row>
    <row r="96" spans="1:11" ht="19" customHeight="1" x14ac:dyDescent="0.35">
      <c r="A96" s="112">
        <v>94</v>
      </c>
      <c r="B96" s="112" t="s">
        <v>3417</v>
      </c>
      <c r="D96" s="112" t="s">
        <v>3406</v>
      </c>
      <c r="E96" s="112" t="s">
        <v>2435</v>
      </c>
      <c r="F96" s="112" t="s">
        <v>276</v>
      </c>
      <c r="H96" s="122" t="s">
        <v>3418</v>
      </c>
      <c r="I96" s="112" t="s">
        <v>2432</v>
      </c>
      <c r="J96" s="112" t="s">
        <v>277</v>
      </c>
      <c r="K96" s="112" t="s">
        <v>3386</v>
      </c>
    </row>
    <row r="97" spans="1:11" x14ac:dyDescent="0.35">
      <c r="A97" s="112">
        <v>95</v>
      </c>
      <c r="B97" s="112" t="s">
        <v>20</v>
      </c>
      <c r="D97" s="112" t="s">
        <v>3408</v>
      </c>
      <c r="E97" s="112" t="s">
        <v>2388</v>
      </c>
      <c r="F97" s="112" t="s">
        <v>3409</v>
      </c>
      <c r="H97" s="121" t="s">
        <v>2384</v>
      </c>
      <c r="I97" s="112" t="s">
        <v>2383</v>
      </c>
      <c r="J97" s="112" t="s">
        <v>277</v>
      </c>
      <c r="K97" s="112" t="s">
        <v>3386</v>
      </c>
    </row>
    <row r="98" spans="1:11" x14ac:dyDescent="0.35">
      <c r="A98" s="112">
        <v>96</v>
      </c>
      <c r="B98" s="112" t="s">
        <v>20</v>
      </c>
      <c r="D98" s="112" t="s">
        <v>3408</v>
      </c>
      <c r="E98" s="112" t="s">
        <v>2394</v>
      </c>
      <c r="F98" s="112" t="s">
        <v>3409</v>
      </c>
      <c r="H98" s="121" t="s">
        <v>3419</v>
      </c>
      <c r="I98" s="112" t="s">
        <v>2383</v>
      </c>
      <c r="J98" s="112" t="s">
        <v>277</v>
      </c>
      <c r="K98" s="112" t="s">
        <v>3386</v>
      </c>
    </row>
    <row r="99" spans="1:11" x14ac:dyDescent="0.35">
      <c r="A99" s="112">
        <v>97</v>
      </c>
      <c r="B99" s="112" t="s">
        <v>20</v>
      </c>
      <c r="D99" s="112" t="s">
        <v>3408</v>
      </c>
      <c r="E99" s="112" t="s">
        <v>2403</v>
      </c>
      <c r="F99" s="112" t="s">
        <v>3409</v>
      </c>
      <c r="H99" s="121" t="s">
        <v>3420</v>
      </c>
      <c r="I99" s="112" t="s">
        <v>2383</v>
      </c>
      <c r="J99" s="112" t="s">
        <v>277</v>
      </c>
      <c r="K99" s="112" t="s">
        <v>3386</v>
      </c>
    </row>
    <row r="100" spans="1:11" x14ac:dyDescent="0.35">
      <c r="A100" s="112">
        <v>98</v>
      </c>
      <c r="B100" s="112" t="s">
        <v>20</v>
      </c>
      <c r="D100" s="112" t="s">
        <v>3408</v>
      </c>
      <c r="E100" s="112" t="s">
        <v>2409</v>
      </c>
      <c r="F100" s="112" t="s">
        <v>3409</v>
      </c>
      <c r="H100" s="121" t="s">
        <v>3421</v>
      </c>
      <c r="I100" s="112" t="s">
        <v>2383</v>
      </c>
      <c r="J100" s="112" t="s">
        <v>277</v>
      </c>
      <c r="K100" s="112" t="s">
        <v>3386</v>
      </c>
    </row>
    <row r="101" spans="1:11" x14ac:dyDescent="0.35">
      <c r="A101" s="112">
        <v>99</v>
      </c>
      <c r="B101" s="112" t="s">
        <v>20</v>
      </c>
      <c r="D101" s="112" t="s">
        <v>3408</v>
      </c>
      <c r="E101" s="112" t="s">
        <v>2448</v>
      </c>
      <c r="F101" s="112" t="s">
        <v>3409</v>
      </c>
      <c r="H101" s="121" t="s">
        <v>3419</v>
      </c>
      <c r="I101" s="112" t="s">
        <v>2383</v>
      </c>
      <c r="J101" s="112" t="s">
        <v>277</v>
      </c>
      <c r="K101" s="112" t="s">
        <v>3386</v>
      </c>
    </row>
    <row r="102" spans="1:11" x14ac:dyDescent="0.35">
      <c r="A102" s="112">
        <v>100</v>
      </c>
      <c r="B102" s="112" t="s">
        <v>20</v>
      </c>
      <c r="D102" s="112" t="s">
        <v>3408</v>
      </c>
      <c r="E102" s="112" t="s">
        <v>2488</v>
      </c>
      <c r="F102" s="112" t="s">
        <v>3409</v>
      </c>
      <c r="H102" s="121" t="s">
        <v>2485</v>
      </c>
      <c r="I102" s="112" t="s">
        <v>2383</v>
      </c>
      <c r="J102" s="112" t="s">
        <v>277</v>
      </c>
      <c r="K102" s="112" t="s">
        <v>3386</v>
      </c>
    </row>
    <row r="103" spans="1:11" x14ac:dyDescent="0.35">
      <c r="A103" s="112">
        <v>101</v>
      </c>
      <c r="B103" s="112" t="s">
        <v>20</v>
      </c>
      <c r="D103" s="112" t="s">
        <v>3408</v>
      </c>
      <c r="E103" s="112" t="s">
        <v>2497</v>
      </c>
      <c r="F103" s="112" t="s">
        <v>3409</v>
      </c>
      <c r="H103" s="121" t="s">
        <v>3422</v>
      </c>
      <c r="I103" s="112" t="s">
        <v>2383</v>
      </c>
      <c r="J103" s="112" t="s">
        <v>277</v>
      </c>
      <c r="K103" s="112" t="s">
        <v>3386</v>
      </c>
    </row>
    <row r="104" spans="1:11" x14ac:dyDescent="0.35">
      <c r="A104" s="112">
        <v>102</v>
      </c>
      <c r="B104" s="112" t="s">
        <v>20</v>
      </c>
      <c r="D104" s="112" t="s">
        <v>3408</v>
      </c>
      <c r="E104" s="112" t="s">
        <v>2558</v>
      </c>
      <c r="F104" s="112" t="s">
        <v>3409</v>
      </c>
      <c r="H104" s="121" t="s">
        <v>3423</v>
      </c>
      <c r="I104" s="112" t="s">
        <v>2383</v>
      </c>
      <c r="J104" s="112" t="s">
        <v>277</v>
      </c>
      <c r="K104" s="112" t="s">
        <v>3386</v>
      </c>
    </row>
    <row r="105" spans="1:11" x14ac:dyDescent="0.35">
      <c r="A105" s="112">
        <v>103</v>
      </c>
      <c r="B105" s="112" t="s">
        <v>20</v>
      </c>
      <c r="D105" s="112" t="s">
        <v>3408</v>
      </c>
      <c r="E105" s="112" t="s">
        <v>2692</v>
      </c>
      <c r="F105" s="112" t="s">
        <v>3409</v>
      </c>
      <c r="H105" s="121" t="s">
        <v>3420</v>
      </c>
      <c r="I105" s="112" t="s">
        <v>2383</v>
      </c>
      <c r="J105" s="112" t="s">
        <v>277</v>
      </c>
      <c r="K105" s="112" t="s">
        <v>3386</v>
      </c>
    </row>
    <row r="106" spans="1:11" x14ac:dyDescent="0.35">
      <c r="A106" s="112">
        <v>104</v>
      </c>
      <c r="B106" s="112" t="s">
        <v>20</v>
      </c>
      <c r="D106" s="112" t="s">
        <v>3424</v>
      </c>
      <c r="E106" s="112" t="s">
        <v>2648</v>
      </c>
      <c r="F106" s="112" t="s">
        <v>278</v>
      </c>
      <c r="H106" s="121" t="s">
        <v>3425</v>
      </c>
      <c r="I106" s="112" t="s">
        <v>251</v>
      </c>
      <c r="J106" s="112" t="s">
        <v>277</v>
      </c>
      <c r="K106" s="112" t="s">
        <v>3386</v>
      </c>
    </row>
    <row r="107" spans="1:11" x14ac:dyDescent="0.35">
      <c r="A107" s="112">
        <v>105</v>
      </c>
      <c r="B107" s="112" t="s">
        <v>20</v>
      </c>
      <c r="D107" s="112" t="s">
        <v>3424</v>
      </c>
      <c r="E107" s="112" t="s">
        <v>2679</v>
      </c>
      <c r="F107" s="112" t="s">
        <v>278</v>
      </c>
      <c r="H107" s="121" t="s">
        <v>3425</v>
      </c>
      <c r="I107" s="112" t="s">
        <v>251</v>
      </c>
      <c r="J107" s="112" t="s">
        <v>277</v>
      </c>
      <c r="K107" s="112" t="s">
        <v>3386</v>
      </c>
    </row>
    <row r="108" spans="1:11" x14ac:dyDescent="0.35">
      <c r="A108" s="112">
        <v>106</v>
      </c>
      <c r="B108" s="112" t="s">
        <v>20</v>
      </c>
      <c r="D108" s="112" t="s">
        <v>3424</v>
      </c>
      <c r="E108" s="112" t="s">
        <v>2712</v>
      </c>
      <c r="F108" s="112" t="s">
        <v>278</v>
      </c>
      <c r="H108" s="121" t="s">
        <v>3425</v>
      </c>
      <c r="I108" s="112" t="s">
        <v>251</v>
      </c>
      <c r="J108" s="112" t="s">
        <v>277</v>
      </c>
      <c r="K108" s="112" t="s">
        <v>3386</v>
      </c>
    </row>
    <row r="109" spans="1:11" x14ac:dyDescent="0.35">
      <c r="A109" s="112">
        <v>107</v>
      </c>
      <c r="B109" s="112" t="s">
        <v>20</v>
      </c>
      <c r="D109" s="112" t="s">
        <v>3424</v>
      </c>
      <c r="E109" s="112" t="s">
        <v>2756</v>
      </c>
      <c r="F109" s="112" t="s">
        <v>278</v>
      </c>
      <c r="H109" s="121" t="s">
        <v>3425</v>
      </c>
      <c r="I109" s="112" t="s">
        <v>251</v>
      </c>
      <c r="J109" s="112" t="s">
        <v>277</v>
      </c>
      <c r="K109" s="112" t="s">
        <v>3386</v>
      </c>
    </row>
    <row r="110" spans="1:11" x14ac:dyDescent="0.35">
      <c r="A110" s="112">
        <v>108</v>
      </c>
      <c r="B110" s="112" t="s">
        <v>20</v>
      </c>
      <c r="D110" s="112" t="s">
        <v>3424</v>
      </c>
      <c r="E110" s="112" t="s">
        <v>2784</v>
      </c>
      <c r="F110" s="112" t="s">
        <v>278</v>
      </c>
      <c r="H110" s="121" t="s">
        <v>3426</v>
      </c>
      <c r="I110" s="112" t="s">
        <v>251</v>
      </c>
      <c r="J110" s="112" t="s">
        <v>277</v>
      </c>
      <c r="K110" s="112" t="s">
        <v>3386</v>
      </c>
    </row>
    <row r="111" spans="1:11" x14ac:dyDescent="0.35">
      <c r="A111" s="112">
        <v>109</v>
      </c>
      <c r="B111" s="112" t="s">
        <v>20</v>
      </c>
      <c r="D111" s="112" t="s">
        <v>3424</v>
      </c>
      <c r="E111" s="112" t="s">
        <v>2801</v>
      </c>
      <c r="F111" s="112" t="s">
        <v>278</v>
      </c>
      <c r="H111" s="121" t="s">
        <v>3425</v>
      </c>
      <c r="I111" s="112" t="s">
        <v>251</v>
      </c>
      <c r="J111" s="112" t="s">
        <v>277</v>
      </c>
      <c r="K111" s="112" t="s">
        <v>3386</v>
      </c>
    </row>
    <row r="112" spans="1:11" x14ac:dyDescent="0.35">
      <c r="A112" s="112">
        <v>110</v>
      </c>
      <c r="B112" s="112" t="s">
        <v>20</v>
      </c>
      <c r="D112" s="112" t="s">
        <v>3424</v>
      </c>
      <c r="E112" s="112" t="s">
        <v>2864</v>
      </c>
      <c r="F112" s="112" t="s">
        <v>278</v>
      </c>
      <c r="H112" s="121" t="s">
        <v>250</v>
      </c>
      <c r="I112" s="112" t="s">
        <v>251</v>
      </c>
      <c r="J112" s="112" t="s">
        <v>277</v>
      </c>
      <c r="K112" s="112" t="s">
        <v>3386</v>
      </c>
    </row>
    <row r="113" spans="1:11" x14ac:dyDescent="0.35">
      <c r="A113" s="112">
        <v>111</v>
      </c>
      <c r="B113" s="112" t="s">
        <v>20</v>
      </c>
      <c r="D113" s="112" t="s">
        <v>3424</v>
      </c>
      <c r="E113" s="112" t="s">
        <v>2873</v>
      </c>
      <c r="F113" s="112" t="s">
        <v>278</v>
      </c>
      <c r="H113" s="121" t="s">
        <v>250</v>
      </c>
      <c r="I113" s="112" t="s">
        <v>251</v>
      </c>
      <c r="J113" s="112" t="s">
        <v>277</v>
      </c>
      <c r="K113" s="112" t="s">
        <v>3386</v>
      </c>
    </row>
    <row r="114" spans="1:11" x14ac:dyDescent="0.35">
      <c r="A114" s="112">
        <v>112</v>
      </c>
      <c r="B114" s="112" t="s">
        <v>20</v>
      </c>
      <c r="D114" s="112" t="s">
        <v>3424</v>
      </c>
      <c r="E114" s="112" t="s">
        <v>2877</v>
      </c>
      <c r="F114" s="112" t="s">
        <v>278</v>
      </c>
      <c r="H114" s="121" t="s">
        <v>250</v>
      </c>
      <c r="I114" s="112" t="s">
        <v>251</v>
      </c>
      <c r="J114" s="112" t="s">
        <v>277</v>
      </c>
      <c r="K114" s="112" t="s">
        <v>3386</v>
      </c>
    </row>
    <row r="115" spans="1:11" x14ac:dyDescent="0.35">
      <c r="A115" s="112">
        <v>113</v>
      </c>
      <c r="B115" s="112" t="s">
        <v>20</v>
      </c>
      <c r="D115" s="112" t="s">
        <v>3424</v>
      </c>
      <c r="E115" s="112" t="s">
        <v>2965</v>
      </c>
      <c r="F115" s="112" t="s">
        <v>278</v>
      </c>
      <c r="H115" s="121" t="s">
        <v>3427</v>
      </c>
      <c r="I115" s="112" t="s">
        <v>251</v>
      </c>
      <c r="J115" s="112" t="s">
        <v>277</v>
      </c>
      <c r="K115" s="112" t="s">
        <v>3386</v>
      </c>
    </row>
    <row r="116" spans="1:11" x14ac:dyDescent="0.35">
      <c r="A116" s="112">
        <v>114</v>
      </c>
      <c r="B116" s="112" t="s">
        <v>20</v>
      </c>
      <c r="D116" s="112" t="s">
        <v>3424</v>
      </c>
      <c r="E116" s="112" t="s">
        <v>2969</v>
      </c>
      <c r="F116" s="112" t="s">
        <v>278</v>
      </c>
      <c r="H116" s="121" t="s">
        <v>250</v>
      </c>
      <c r="I116" s="112" t="s">
        <v>251</v>
      </c>
      <c r="J116" s="112" t="s">
        <v>277</v>
      </c>
      <c r="K116" s="112" t="s">
        <v>3386</v>
      </c>
    </row>
    <row r="117" spans="1:11" x14ac:dyDescent="0.35">
      <c r="A117" s="112">
        <v>115</v>
      </c>
      <c r="B117" s="112" t="s">
        <v>20</v>
      </c>
      <c r="D117" s="112" t="s">
        <v>3424</v>
      </c>
      <c r="E117" s="112" t="s">
        <v>3067</v>
      </c>
      <c r="F117" s="112" t="s">
        <v>278</v>
      </c>
      <c r="H117" s="121" t="s">
        <v>3427</v>
      </c>
      <c r="I117" s="112" t="s">
        <v>251</v>
      </c>
      <c r="J117" s="112" t="s">
        <v>277</v>
      </c>
      <c r="K117" s="112" t="s">
        <v>3386</v>
      </c>
    </row>
    <row r="118" spans="1:11" x14ac:dyDescent="0.35">
      <c r="A118" s="112">
        <v>116</v>
      </c>
      <c r="B118" s="112" t="s">
        <v>20</v>
      </c>
      <c r="D118" s="112" t="s">
        <v>3406</v>
      </c>
      <c r="E118" s="112" t="s">
        <v>2435</v>
      </c>
      <c r="F118" s="112" t="s">
        <v>276</v>
      </c>
      <c r="H118" s="121" t="s">
        <v>3428</v>
      </c>
      <c r="I118" s="112" t="s">
        <v>2433</v>
      </c>
      <c r="J118" s="112" t="s">
        <v>277</v>
      </c>
      <c r="K118" s="112" t="s">
        <v>3386</v>
      </c>
    </row>
    <row r="119" spans="1:11" x14ac:dyDescent="0.35">
      <c r="A119" s="112">
        <v>117</v>
      </c>
      <c r="B119" s="112" t="s">
        <v>20</v>
      </c>
      <c r="D119" s="112" t="s">
        <v>3406</v>
      </c>
      <c r="E119" s="112" t="s">
        <v>2665</v>
      </c>
      <c r="F119" s="112" t="s">
        <v>276</v>
      </c>
      <c r="H119" s="121" t="s">
        <v>2432</v>
      </c>
      <c r="I119" s="112" t="s">
        <v>2433</v>
      </c>
      <c r="J119" s="112" t="s">
        <v>277</v>
      </c>
      <c r="K119" s="112" t="s">
        <v>3386</v>
      </c>
    </row>
    <row r="120" spans="1:11" x14ac:dyDescent="0.35">
      <c r="A120" s="112">
        <v>118</v>
      </c>
      <c r="B120" s="112" t="s">
        <v>20</v>
      </c>
      <c r="D120" s="112" t="s">
        <v>3391</v>
      </c>
      <c r="E120" s="112" t="s">
        <v>2687</v>
      </c>
      <c r="F120" s="112" t="s">
        <v>276</v>
      </c>
      <c r="H120" s="121" t="s">
        <v>2432</v>
      </c>
      <c r="I120" s="112" t="s">
        <v>2433</v>
      </c>
      <c r="J120" s="112" t="s">
        <v>277</v>
      </c>
      <c r="K120" s="112" t="s">
        <v>3386</v>
      </c>
    </row>
    <row r="121" spans="1:11" x14ac:dyDescent="0.35">
      <c r="A121" s="112">
        <v>119</v>
      </c>
      <c r="B121" s="112" t="s">
        <v>20</v>
      </c>
      <c r="D121" s="112" t="s">
        <v>3391</v>
      </c>
      <c r="E121" s="112" t="s">
        <v>2700</v>
      </c>
      <c r="F121" s="112" t="s">
        <v>276</v>
      </c>
      <c r="H121" s="121" t="s">
        <v>2432</v>
      </c>
      <c r="I121" s="112" t="s">
        <v>2433</v>
      </c>
      <c r="J121" s="112" t="s">
        <v>277</v>
      </c>
      <c r="K121" s="112" t="s">
        <v>3386</v>
      </c>
    </row>
    <row r="122" spans="1:11" x14ac:dyDescent="0.35">
      <c r="A122" s="112">
        <v>120</v>
      </c>
      <c r="B122" s="112" t="s">
        <v>20</v>
      </c>
      <c r="D122" s="112" t="s">
        <v>3391</v>
      </c>
      <c r="E122" s="112" t="s">
        <v>2707</v>
      </c>
      <c r="F122" s="112" t="s">
        <v>276</v>
      </c>
      <c r="H122" s="121" t="s">
        <v>2432</v>
      </c>
      <c r="I122" s="112" t="s">
        <v>2433</v>
      </c>
      <c r="J122" s="112" t="s">
        <v>277</v>
      </c>
      <c r="K122" s="112" t="s">
        <v>3386</v>
      </c>
    </row>
    <row r="123" spans="1:11" x14ac:dyDescent="0.35">
      <c r="A123" s="112">
        <v>121</v>
      </c>
      <c r="B123" s="112" t="s">
        <v>20</v>
      </c>
      <c r="D123" s="112" t="s">
        <v>3391</v>
      </c>
      <c r="E123" s="112" t="s">
        <v>2762</v>
      </c>
      <c r="F123" s="112" t="s">
        <v>276</v>
      </c>
      <c r="H123" s="121" t="s">
        <v>2432</v>
      </c>
      <c r="I123" s="112" t="s">
        <v>2433</v>
      </c>
      <c r="J123" s="112" t="s">
        <v>277</v>
      </c>
      <c r="K123" s="112" t="s">
        <v>3386</v>
      </c>
    </row>
    <row r="124" spans="1:11" x14ac:dyDescent="0.35">
      <c r="A124" s="112">
        <v>122</v>
      </c>
      <c r="B124" s="112" t="s">
        <v>20</v>
      </c>
      <c r="D124" s="112" t="s">
        <v>3406</v>
      </c>
      <c r="E124" s="112" t="s">
        <v>2813</v>
      </c>
      <c r="F124" s="112" t="s">
        <v>276</v>
      </c>
      <c r="H124" s="121" t="s">
        <v>2432</v>
      </c>
      <c r="I124" s="112" t="s">
        <v>2433</v>
      </c>
      <c r="J124" s="112" t="s">
        <v>277</v>
      </c>
      <c r="K124" s="112" t="s">
        <v>3386</v>
      </c>
    </row>
    <row r="125" spans="1:11" x14ac:dyDescent="0.35">
      <c r="A125" s="112">
        <v>123</v>
      </c>
      <c r="B125" s="112" t="s">
        <v>20</v>
      </c>
      <c r="D125" s="112" t="s">
        <v>3391</v>
      </c>
      <c r="E125" s="112" t="s">
        <v>2908</v>
      </c>
      <c r="F125" s="112" t="s">
        <v>276</v>
      </c>
      <c r="H125" s="121" t="s">
        <v>2432</v>
      </c>
      <c r="I125" s="112" t="s">
        <v>2433</v>
      </c>
      <c r="J125" s="112" t="s">
        <v>277</v>
      </c>
      <c r="K125" s="112" t="s">
        <v>3386</v>
      </c>
    </row>
    <row r="126" spans="1:11" x14ac:dyDescent="0.35">
      <c r="A126" s="112">
        <v>124</v>
      </c>
      <c r="B126" s="112" t="s">
        <v>20</v>
      </c>
      <c r="D126" s="112" t="s">
        <v>3391</v>
      </c>
      <c r="E126" s="112" t="s">
        <v>2914</v>
      </c>
      <c r="F126" s="112" t="s">
        <v>276</v>
      </c>
      <c r="H126" s="121" t="s">
        <v>2432</v>
      </c>
      <c r="I126" s="112" t="s">
        <v>2433</v>
      </c>
      <c r="J126" s="112" t="s">
        <v>277</v>
      </c>
      <c r="K126" s="112" t="s">
        <v>3386</v>
      </c>
    </row>
    <row r="127" spans="1:11" x14ac:dyDescent="0.35">
      <c r="A127" s="112">
        <v>125</v>
      </c>
      <c r="B127" s="112" t="s">
        <v>20</v>
      </c>
      <c r="D127" s="112" t="s">
        <v>3391</v>
      </c>
      <c r="E127" s="112" t="s">
        <v>2947</v>
      </c>
      <c r="F127" s="112" t="s">
        <v>276</v>
      </c>
      <c r="H127" s="121" t="s">
        <v>2432</v>
      </c>
      <c r="I127" s="112" t="s">
        <v>2433</v>
      </c>
      <c r="J127" s="112" t="s">
        <v>277</v>
      </c>
      <c r="K127" s="112" t="s">
        <v>3386</v>
      </c>
    </row>
    <row r="128" spans="1:11" x14ac:dyDescent="0.35">
      <c r="A128" s="112">
        <v>126</v>
      </c>
      <c r="B128" s="112" t="s">
        <v>20</v>
      </c>
      <c r="D128" s="112" t="s">
        <v>3391</v>
      </c>
      <c r="E128" s="112" t="s">
        <v>3074</v>
      </c>
      <c r="F128" s="112" t="s">
        <v>276</v>
      </c>
      <c r="H128" s="121" t="s">
        <v>2432</v>
      </c>
      <c r="I128" s="112" t="s">
        <v>2433</v>
      </c>
      <c r="J128" s="112" t="s">
        <v>277</v>
      </c>
      <c r="K128" s="112" t="s">
        <v>3386</v>
      </c>
    </row>
    <row r="129" spans="1:11" x14ac:dyDescent="0.35">
      <c r="A129" s="112">
        <v>127</v>
      </c>
      <c r="B129" s="112" t="s">
        <v>20</v>
      </c>
      <c r="D129" s="112" t="s">
        <v>3406</v>
      </c>
      <c r="E129" s="112" t="s">
        <v>3135</v>
      </c>
      <c r="F129" s="112" t="s">
        <v>276</v>
      </c>
      <c r="H129" s="121" t="s">
        <v>3428</v>
      </c>
      <c r="I129" s="112" t="s">
        <v>2433</v>
      </c>
      <c r="J129" s="112" t="s">
        <v>277</v>
      </c>
      <c r="K129" s="112" t="s">
        <v>3386</v>
      </c>
    </row>
    <row r="130" spans="1:11" x14ac:dyDescent="0.35">
      <c r="A130" s="112">
        <v>128</v>
      </c>
      <c r="B130" s="112" t="s">
        <v>20</v>
      </c>
      <c r="D130" s="112" t="s">
        <v>3391</v>
      </c>
      <c r="E130" s="112" t="s">
        <v>2637</v>
      </c>
      <c r="F130" s="112" t="s">
        <v>276</v>
      </c>
      <c r="H130" s="121" t="s">
        <v>2634</v>
      </c>
      <c r="I130" s="112" t="s">
        <v>3429</v>
      </c>
      <c r="J130" s="112" t="s">
        <v>277</v>
      </c>
      <c r="K130" s="112" t="s">
        <v>3386</v>
      </c>
    </row>
    <row r="131" spans="1:11" x14ac:dyDescent="0.35">
      <c r="A131" s="112">
        <v>129</v>
      </c>
      <c r="B131" s="112" t="s">
        <v>13</v>
      </c>
      <c r="D131" s="112" t="s">
        <v>3430</v>
      </c>
      <c r="E131" s="112" t="s">
        <v>3431</v>
      </c>
      <c r="F131" s="112" t="s">
        <v>3409</v>
      </c>
      <c r="H131" s="121" t="s">
        <v>3432</v>
      </c>
      <c r="I131" s="112" t="s">
        <v>2380</v>
      </c>
      <c r="J131" s="112" t="s">
        <v>277</v>
      </c>
      <c r="K131" s="112" t="s">
        <v>3386</v>
      </c>
    </row>
    <row r="132" spans="1:11" hidden="1" x14ac:dyDescent="0.35">
      <c r="A132" s="112">
        <v>130</v>
      </c>
      <c r="B132" s="112" t="s">
        <v>18</v>
      </c>
      <c r="C132" s="112" t="s">
        <v>3433</v>
      </c>
      <c r="D132" s="112" t="s">
        <v>3408</v>
      </c>
      <c r="E132" s="112" t="s">
        <v>3431</v>
      </c>
      <c r="F132" s="112" t="s">
        <v>3409</v>
      </c>
      <c r="H132" s="121" t="s">
        <v>3434</v>
      </c>
      <c r="I132" s="112" t="s">
        <v>3393</v>
      </c>
    </row>
    <row r="133" spans="1:11" x14ac:dyDescent="0.35">
      <c r="A133" s="112">
        <v>131</v>
      </c>
      <c r="B133" s="112" t="s">
        <v>19</v>
      </c>
      <c r="D133" s="112" t="s">
        <v>3408</v>
      </c>
      <c r="E133" s="112" t="s">
        <v>2428</v>
      </c>
      <c r="F133" s="112" t="s">
        <v>3409</v>
      </c>
      <c r="H133" s="121" t="s">
        <v>2424</v>
      </c>
      <c r="I133" s="112" t="s">
        <v>2422</v>
      </c>
      <c r="J133" s="112" t="s">
        <v>3435</v>
      </c>
      <c r="K133" s="112" t="s">
        <v>3386</v>
      </c>
    </row>
    <row r="134" spans="1:11" x14ac:dyDescent="0.35">
      <c r="A134" s="112">
        <v>132</v>
      </c>
      <c r="B134" s="112" t="s">
        <v>19</v>
      </c>
      <c r="D134" s="112" t="s">
        <v>3408</v>
      </c>
      <c r="E134" s="112" t="s">
        <v>2468</v>
      </c>
      <c r="F134" s="112" t="s">
        <v>3409</v>
      </c>
      <c r="H134" s="121" t="s">
        <v>2424</v>
      </c>
      <c r="I134" s="112" t="s">
        <v>2422</v>
      </c>
      <c r="J134" s="112" t="s">
        <v>3435</v>
      </c>
      <c r="K134" s="112" t="s">
        <v>3386</v>
      </c>
    </row>
    <row r="135" spans="1:11" x14ac:dyDescent="0.35">
      <c r="A135" s="112">
        <v>133</v>
      </c>
      <c r="B135" s="112" t="s">
        <v>19</v>
      </c>
      <c r="D135" s="112" t="s">
        <v>3408</v>
      </c>
      <c r="E135" s="112" t="s">
        <v>2549</v>
      </c>
      <c r="F135" s="112" t="s">
        <v>3409</v>
      </c>
      <c r="H135" s="121" t="s">
        <v>2424</v>
      </c>
      <c r="I135" s="112" t="s">
        <v>2422</v>
      </c>
      <c r="J135" s="112" t="s">
        <v>3435</v>
      </c>
      <c r="K135" s="112" t="s">
        <v>3386</v>
      </c>
    </row>
    <row r="136" spans="1:11" x14ac:dyDescent="0.35">
      <c r="A136" s="112">
        <v>134</v>
      </c>
      <c r="B136" s="112" t="s">
        <v>19</v>
      </c>
      <c r="D136" s="112" t="s">
        <v>3408</v>
      </c>
      <c r="E136" s="112" t="s">
        <v>2564</v>
      </c>
      <c r="F136" s="112" t="s">
        <v>3409</v>
      </c>
      <c r="H136" s="121" t="s">
        <v>2424</v>
      </c>
      <c r="I136" s="112" t="s">
        <v>2422</v>
      </c>
      <c r="J136" s="112" t="s">
        <v>3435</v>
      </c>
      <c r="K136" s="112" t="s">
        <v>3386</v>
      </c>
    </row>
    <row r="137" spans="1:11" x14ac:dyDescent="0.35">
      <c r="A137" s="112">
        <v>135</v>
      </c>
      <c r="B137" s="112" t="s">
        <v>19</v>
      </c>
      <c r="D137" s="112" t="s">
        <v>3408</v>
      </c>
      <c r="E137" s="112" t="s">
        <v>2751</v>
      </c>
      <c r="F137" s="112" t="s">
        <v>3409</v>
      </c>
      <c r="H137" s="121" t="s">
        <v>2424</v>
      </c>
      <c r="I137" s="112" t="s">
        <v>2422</v>
      </c>
      <c r="J137" s="112" t="s">
        <v>3435</v>
      </c>
      <c r="K137" s="112" t="s">
        <v>3386</v>
      </c>
    </row>
    <row r="138" spans="1:11" x14ac:dyDescent="0.35">
      <c r="A138" s="112">
        <v>136</v>
      </c>
      <c r="B138" s="112" t="s">
        <v>19</v>
      </c>
      <c r="D138" s="112" t="s">
        <v>3408</v>
      </c>
      <c r="E138" s="112" t="s">
        <v>2830</v>
      </c>
      <c r="F138" s="112" t="s">
        <v>3409</v>
      </c>
      <c r="H138" s="121" t="s">
        <v>2424</v>
      </c>
      <c r="I138" s="112" t="s">
        <v>2422</v>
      </c>
      <c r="J138" s="112" t="s">
        <v>3435</v>
      </c>
      <c r="K138" s="112" t="s">
        <v>3386</v>
      </c>
    </row>
    <row r="139" spans="1:11" x14ac:dyDescent="0.35">
      <c r="A139" s="112">
        <v>137</v>
      </c>
      <c r="B139" s="112" t="s">
        <v>19</v>
      </c>
      <c r="D139" s="112" t="s">
        <v>3408</v>
      </c>
      <c r="E139" s="112" t="s">
        <v>2929</v>
      </c>
      <c r="F139" s="112" t="s">
        <v>3409</v>
      </c>
      <c r="H139" s="121" t="s">
        <v>2424</v>
      </c>
      <c r="I139" s="112" t="s">
        <v>2422</v>
      </c>
      <c r="J139" s="112" t="s">
        <v>3435</v>
      </c>
      <c r="K139" s="112" t="s">
        <v>3386</v>
      </c>
    </row>
    <row r="140" spans="1:11" x14ac:dyDescent="0.35">
      <c r="A140" s="112">
        <v>138</v>
      </c>
      <c r="B140" s="112" t="s">
        <v>19</v>
      </c>
      <c r="D140" s="112" t="s">
        <v>3408</v>
      </c>
      <c r="E140" s="112" t="s">
        <v>3040</v>
      </c>
      <c r="F140" s="112" t="s">
        <v>3409</v>
      </c>
      <c r="H140" s="121" t="s">
        <v>2424</v>
      </c>
      <c r="I140" s="112" t="s">
        <v>2422</v>
      </c>
      <c r="J140" s="112" t="s">
        <v>3435</v>
      </c>
      <c r="K140" s="112" t="s">
        <v>3386</v>
      </c>
    </row>
    <row r="141" spans="1:11" x14ac:dyDescent="0.35">
      <c r="A141" s="112">
        <v>139</v>
      </c>
      <c r="B141" s="112" t="s">
        <v>19</v>
      </c>
      <c r="D141" s="112" t="s">
        <v>3408</v>
      </c>
      <c r="E141" s="112" t="s">
        <v>3082</v>
      </c>
      <c r="F141" s="112" t="s">
        <v>3409</v>
      </c>
      <c r="H141" s="121" t="s">
        <v>2424</v>
      </c>
      <c r="I141" s="112" t="s">
        <v>2422</v>
      </c>
      <c r="J141" s="112" t="s">
        <v>3435</v>
      </c>
      <c r="K141" s="112" t="s">
        <v>3386</v>
      </c>
    </row>
    <row r="142" spans="1:11" x14ac:dyDescent="0.35">
      <c r="A142" s="112">
        <v>140</v>
      </c>
      <c r="B142" s="112" t="s">
        <v>19</v>
      </c>
      <c r="D142" s="112" t="s">
        <v>3408</v>
      </c>
      <c r="E142" s="112" t="s">
        <v>3431</v>
      </c>
      <c r="F142" s="112" t="s">
        <v>3409</v>
      </c>
      <c r="H142" s="121" t="s">
        <v>2424</v>
      </c>
      <c r="I142" s="112" t="s">
        <v>2422</v>
      </c>
      <c r="J142" s="112" t="s">
        <v>3435</v>
      </c>
      <c r="K142" s="112" t="s">
        <v>3386</v>
      </c>
    </row>
    <row r="143" spans="1:11" x14ac:dyDescent="0.35">
      <c r="A143" s="112">
        <v>141</v>
      </c>
      <c r="B143" s="112" t="s">
        <v>19</v>
      </c>
      <c r="D143" s="112" t="s">
        <v>3400</v>
      </c>
      <c r="E143" s="112" t="s">
        <v>2599</v>
      </c>
      <c r="F143" s="112" t="s">
        <v>3401</v>
      </c>
      <c r="H143" s="121" t="s">
        <v>2788</v>
      </c>
      <c r="I143" s="112" t="s">
        <v>2596</v>
      </c>
      <c r="J143" s="112" t="s">
        <v>3435</v>
      </c>
      <c r="K143" s="112" t="s">
        <v>3386</v>
      </c>
    </row>
    <row r="144" spans="1:11" x14ac:dyDescent="0.35">
      <c r="A144" s="112">
        <v>142</v>
      </c>
      <c r="B144" s="112" t="s">
        <v>19</v>
      </c>
      <c r="D144" s="112" t="s">
        <v>3400</v>
      </c>
      <c r="E144" s="112" t="s">
        <v>2826</v>
      </c>
      <c r="F144" s="112" t="s">
        <v>3401</v>
      </c>
      <c r="H144" s="121" t="s">
        <v>2788</v>
      </c>
      <c r="I144" s="112" t="s">
        <v>2596</v>
      </c>
      <c r="J144" s="112" t="s">
        <v>3435</v>
      </c>
      <c r="K144" s="112" t="s">
        <v>3386</v>
      </c>
    </row>
    <row r="145" spans="1:11" x14ac:dyDescent="0.35">
      <c r="A145" s="112">
        <v>143</v>
      </c>
      <c r="B145" s="112" t="s">
        <v>19</v>
      </c>
      <c r="D145" s="112" t="s">
        <v>3408</v>
      </c>
      <c r="E145" s="112" t="s">
        <v>2830</v>
      </c>
      <c r="F145" s="112" t="s">
        <v>3409</v>
      </c>
      <c r="H145" s="121" t="s">
        <v>2422</v>
      </c>
      <c r="I145" s="112" t="s">
        <v>2596</v>
      </c>
      <c r="J145" s="112" t="s">
        <v>3435</v>
      </c>
      <c r="K145" s="112" t="s">
        <v>3386</v>
      </c>
    </row>
    <row r="146" spans="1:11" x14ac:dyDescent="0.35">
      <c r="A146" s="112">
        <v>144</v>
      </c>
      <c r="B146" s="112" t="s">
        <v>19</v>
      </c>
      <c r="D146" s="112" t="s">
        <v>3410</v>
      </c>
      <c r="E146" s="112" t="s">
        <v>2834</v>
      </c>
      <c r="F146" s="112" t="s">
        <v>279</v>
      </c>
      <c r="H146" s="121" t="s">
        <v>2414</v>
      </c>
      <c r="I146" s="112" t="s">
        <v>2596</v>
      </c>
      <c r="J146" s="112" t="s">
        <v>3435</v>
      </c>
      <c r="K146" s="112" t="s">
        <v>3386</v>
      </c>
    </row>
    <row r="147" spans="1:11" x14ac:dyDescent="0.35">
      <c r="A147" s="112">
        <v>145</v>
      </c>
      <c r="B147" s="112" t="s">
        <v>19</v>
      </c>
      <c r="D147" s="112" t="s">
        <v>3407</v>
      </c>
      <c r="E147" s="112" t="s">
        <v>2839</v>
      </c>
      <c r="F147" s="112" t="s">
        <v>3436</v>
      </c>
      <c r="H147" s="121" t="s">
        <v>2609</v>
      </c>
      <c r="I147" s="112" t="s">
        <v>2596</v>
      </c>
      <c r="J147" s="112" t="s">
        <v>3435</v>
      </c>
      <c r="K147" s="112" t="s">
        <v>3386</v>
      </c>
    </row>
    <row r="148" spans="1:11" x14ac:dyDescent="0.35">
      <c r="A148" s="112">
        <v>146</v>
      </c>
      <c r="B148" s="112" t="s">
        <v>19</v>
      </c>
      <c r="D148" s="112" t="s">
        <v>3407</v>
      </c>
      <c r="E148" s="112" t="s">
        <v>2847</v>
      </c>
      <c r="F148" s="112" t="s">
        <v>3436</v>
      </c>
      <c r="H148" s="121" t="s">
        <v>2609</v>
      </c>
      <c r="I148" s="112" t="s">
        <v>2596</v>
      </c>
      <c r="J148" s="112" t="s">
        <v>3435</v>
      </c>
      <c r="K148" s="112" t="s">
        <v>3386</v>
      </c>
    </row>
    <row r="149" spans="1:11" x14ac:dyDescent="0.35">
      <c r="A149" s="112">
        <v>147</v>
      </c>
      <c r="B149" s="112" t="s">
        <v>19</v>
      </c>
      <c r="D149" s="112" t="s">
        <v>3410</v>
      </c>
      <c r="E149" s="112" t="s">
        <v>2854</v>
      </c>
      <c r="F149" s="112" t="s">
        <v>279</v>
      </c>
      <c r="H149" s="121" t="s">
        <v>2414</v>
      </c>
      <c r="I149" s="112" t="s">
        <v>2596</v>
      </c>
      <c r="J149" s="112" t="s">
        <v>3435</v>
      </c>
      <c r="K149" s="112" t="s">
        <v>3386</v>
      </c>
    </row>
    <row r="150" spans="1:11" x14ac:dyDescent="0.35">
      <c r="A150" s="112">
        <v>148</v>
      </c>
      <c r="B150" s="112" t="s">
        <v>19</v>
      </c>
      <c r="D150" s="112" t="s">
        <v>3424</v>
      </c>
      <c r="E150" s="112" t="s">
        <v>2859</v>
      </c>
      <c r="F150" s="112" t="s">
        <v>278</v>
      </c>
      <c r="H150" s="121" t="s">
        <v>110</v>
      </c>
      <c r="I150" s="112" t="s">
        <v>2596</v>
      </c>
      <c r="J150" s="112" t="s">
        <v>3435</v>
      </c>
      <c r="K150" s="112" t="s">
        <v>3386</v>
      </c>
    </row>
    <row r="151" spans="1:11" x14ac:dyDescent="0.35">
      <c r="A151" s="112">
        <v>149</v>
      </c>
      <c r="B151" s="112" t="s">
        <v>19</v>
      </c>
      <c r="D151" s="112" t="s">
        <v>3424</v>
      </c>
      <c r="E151" s="112" t="s">
        <v>2864</v>
      </c>
      <c r="F151" s="112" t="s">
        <v>278</v>
      </c>
      <c r="H151" s="121" t="s">
        <v>110</v>
      </c>
      <c r="I151" s="112" t="s">
        <v>2596</v>
      </c>
      <c r="J151" s="112" t="s">
        <v>3435</v>
      </c>
      <c r="K151" s="112" t="s">
        <v>3386</v>
      </c>
    </row>
    <row r="152" spans="1:11" x14ac:dyDescent="0.35">
      <c r="A152" s="112">
        <v>150</v>
      </c>
      <c r="B152" s="112" t="s">
        <v>19</v>
      </c>
      <c r="D152" s="112" t="s">
        <v>3424</v>
      </c>
      <c r="E152" s="112" t="s">
        <v>2873</v>
      </c>
      <c r="F152" s="112" t="s">
        <v>278</v>
      </c>
      <c r="H152" s="121" t="s">
        <v>110</v>
      </c>
      <c r="I152" s="112" t="s">
        <v>2596</v>
      </c>
      <c r="J152" s="112" t="s">
        <v>3435</v>
      </c>
      <c r="K152" s="112" t="s">
        <v>3386</v>
      </c>
    </row>
    <row r="153" spans="1:11" x14ac:dyDescent="0.35">
      <c r="A153" s="112">
        <v>151</v>
      </c>
      <c r="B153" s="112" t="s">
        <v>19</v>
      </c>
      <c r="D153" s="112" t="s">
        <v>3424</v>
      </c>
      <c r="E153" s="112" t="s">
        <v>2877</v>
      </c>
      <c r="F153" s="112" t="s">
        <v>278</v>
      </c>
      <c r="H153" s="121" t="s">
        <v>110</v>
      </c>
      <c r="I153" s="112" t="s">
        <v>2596</v>
      </c>
      <c r="J153" s="112" t="s">
        <v>3435</v>
      </c>
      <c r="K153" s="112" t="s">
        <v>3386</v>
      </c>
    </row>
    <row r="154" spans="1:11" x14ac:dyDescent="0.35">
      <c r="A154" s="112">
        <v>152</v>
      </c>
      <c r="B154" s="112" t="s">
        <v>19</v>
      </c>
      <c r="D154" s="112" t="s">
        <v>3400</v>
      </c>
      <c r="E154" s="112" t="s">
        <v>2881</v>
      </c>
      <c r="F154" s="112" t="s">
        <v>3401</v>
      </c>
      <c r="H154" s="121" t="s">
        <v>2788</v>
      </c>
      <c r="I154" s="112" t="s">
        <v>2596</v>
      </c>
      <c r="J154" s="112" t="s">
        <v>3435</v>
      </c>
      <c r="K154" s="112" t="s">
        <v>3386</v>
      </c>
    </row>
    <row r="155" spans="1:11" x14ac:dyDescent="0.35">
      <c r="A155" s="112">
        <v>153</v>
      </c>
      <c r="B155" s="112" t="s">
        <v>19</v>
      </c>
      <c r="D155" s="112" t="s">
        <v>3400</v>
      </c>
      <c r="E155" s="112" t="s">
        <v>2881</v>
      </c>
      <c r="F155" s="112" t="s">
        <v>3401</v>
      </c>
      <c r="H155" s="121" t="s">
        <v>2596</v>
      </c>
      <c r="I155" s="112" t="s">
        <v>2596</v>
      </c>
      <c r="J155" s="112" t="s">
        <v>3435</v>
      </c>
      <c r="K155" s="112" t="s">
        <v>3386</v>
      </c>
    </row>
    <row r="156" spans="1:11" x14ac:dyDescent="0.35">
      <c r="A156" s="112">
        <v>154</v>
      </c>
      <c r="B156" s="112" t="s">
        <v>19</v>
      </c>
      <c r="D156" s="112" t="s">
        <v>3400</v>
      </c>
      <c r="E156" s="112" t="s">
        <v>3063</v>
      </c>
      <c r="F156" s="112" t="s">
        <v>3401</v>
      </c>
      <c r="H156" s="121" t="s">
        <v>2788</v>
      </c>
      <c r="I156" s="112" t="s">
        <v>2596</v>
      </c>
      <c r="J156" s="112" t="s">
        <v>3435</v>
      </c>
      <c r="K156" s="112" t="s">
        <v>3386</v>
      </c>
    </row>
    <row r="157" spans="1:11" x14ac:dyDescent="0.35">
      <c r="A157" s="112">
        <v>155</v>
      </c>
      <c r="B157" s="112" t="s">
        <v>19</v>
      </c>
      <c r="D157" s="112" t="s">
        <v>3424</v>
      </c>
      <c r="E157" s="112" t="s">
        <v>3067</v>
      </c>
      <c r="F157" s="112" t="s">
        <v>278</v>
      </c>
      <c r="H157" s="121" t="s">
        <v>110</v>
      </c>
      <c r="I157" s="112" t="s">
        <v>2596</v>
      </c>
      <c r="J157" s="112" t="s">
        <v>3435</v>
      </c>
      <c r="K157" s="112" t="s">
        <v>3386</v>
      </c>
    </row>
    <row r="158" spans="1:11" x14ac:dyDescent="0.35">
      <c r="A158" s="112">
        <v>156</v>
      </c>
      <c r="B158" s="112" t="s">
        <v>19</v>
      </c>
      <c r="D158" s="112" t="s">
        <v>3391</v>
      </c>
      <c r="E158" s="112" t="s">
        <v>3074</v>
      </c>
      <c r="F158" s="112" t="s">
        <v>276</v>
      </c>
      <c r="H158" s="121" t="s">
        <v>110</v>
      </c>
      <c r="I158" s="112" t="s">
        <v>2596</v>
      </c>
      <c r="J158" s="112" t="s">
        <v>3435</v>
      </c>
      <c r="K158" s="112" t="s">
        <v>3386</v>
      </c>
    </row>
    <row r="159" spans="1:11" x14ac:dyDescent="0.35">
      <c r="A159" s="112">
        <v>157</v>
      </c>
      <c r="B159" s="112" t="s">
        <v>19</v>
      </c>
      <c r="D159" s="112" t="s">
        <v>3410</v>
      </c>
      <c r="E159" s="112" t="s">
        <v>3078</v>
      </c>
      <c r="F159" s="112" t="s">
        <v>279</v>
      </c>
      <c r="H159" s="121" t="s">
        <v>2414</v>
      </c>
      <c r="I159" s="112" t="s">
        <v>2596</v>
      </c>
      <c r="J159" s="112" t="s">
        <v>3435</v>
      </c>
      <c r="K159" s="112" t="s">
        <v>3386</v>
      </c>
    </row>
    <row r="160" spans="1:11" x14ac:dyDescent="0.35">
      <c r="A160" s="112">
        <v>158</v>
      </c>
      <c r="B160" s="112" t="s">
        <v>19</v>
      </c>
      <c r="D160" s="112" t="s">
        <v>3408</v>
      </c>
      <c r="E160" s="112" t="s">
        <v>3082</v>
      </c>
      <c r="F160" s="112" t="s">
        <v>3409</v>
      </c>
      <c r="H160" s="121" t="s">
        <v>2422</v>
      </c>
      <c r="I160" s="112" t="s">
        <v>2596</v>
      </c>
      <c r="J160" s="112" t="s">
        <v>3435</v>
      </c>
      <c r="K160" s="112" t="s">
        <v>3386</v>
      </c>
    </row>
    <row r="161" spans="1:11" x14ac:dyDescent="0.35">
      <c r="A161" s="112">
        <v>159</v>
      </c>
      <c r="B161" s="112" t="s">
        <v>19</v>
      </c>
      <c r="D161" s="112" t="s">
        <v>3410</v>
      </c>
      <c r="E161" s="112" t="s">
        <v>3088</v>
      </c>
      <c r="F161" s="112" t="s">
        <v>279</v>
      </c>
      <c r="H161" s="121" t="s">
        <v>2414</v>
      </c>
      <c r="I161" s="112" t="s">
        <v>2596</v>
      </c>
      <c r="J161" s="112" t="s">
        <v>3435</v>
      </c>
      <c r="K161" s="112" t="s">
        <v>3386</v>
      </c>
    </row>
    <row r="162" spans="1:11" x14ac:dyDescent="0.35">
      <c r="A162" s="112">
        <v>160</v>
      </c>
      <c r="B162" s="112" t="s">
        <v>19</v>
      </c>
      <c r="D162" s="112" t="s">
        <v>3413</v>
      </c>
      <c r="E162" s="112" t="s">
        <v>3092</v>
      </c>
      <c r="F162" s="112" t="s">
        <v>280</v>
      </c>
      <c r="H162" s="121" t="s">
        <v>147</v>
      </c>
      <c r="I162" s="112" t="s">
        <v>2596</v>
      </c>
      <c r="J162" s="112" t="s">
        <v>3435</v>
      </c>
      <c r="K162" s="112" t="s">
        <v>3386</v>
      </c>
    </row>
    <row r="163" spans="1:11" x14ac:dyDescent="0.35">
      <c r="A163" s="112">
        <v>161</v>
      </c>
      <c r="B163" s="112" t="s">
        <v>19</v>
      </c>
      <c r="D163" s="112" t="s">
        <v>3400</v>
      </c>
      <c r="E163" s="112" t="s">
        <v>3096</v>
      </c>
      <c r="F163" s="112" t="s">
        <v>3401</v>
      </c>
      <c r="H163" s="121" t="s">
        <v>2788</v>
      </c>
      <c r="I163" s="112" t="s">
        <v>2596</v>
      </c>
      <c r="J163" s="112" t="s">
        <v>3435</v>
      </c>
      <c r="K163" s="112" t="s">
        <v>3386</v>
      </c>
    </row>
    <row r="164" spans="1:11" x14ac:dyDescent="0.35">
      <c r="A164" s="112">
        <v>162</v>
      </c>
      <c r="B164" s="112" t="s">
        <v>19</v>
      </c>
      <c r="D164" s="112" t="s">
        <v>3400</v>
      </c>
      <c r="E164" s="112" t="s">
        <v>3096</v>
      </c>
      <c r="F164" s="112" t="s">
        <v>3401</v>
      </c>
      <c r="H164" s="121" t="s">
        <v>2596</v>
      </c>
      <c r="I164" s="112" t="s">
        <v>2596</v>
      </c>
      <c r="J164" s="112" t="s">
        <v>3435</v>
      </c>
      <c r="K164" s="112" t="s">
        <v>3386</v>
      </c>
    </row>
    <row r="165" spans="1:11" x14ac:dyDescent="0.35">
      <c r="A165" s="112">
        <v>163</v>
      </c>
      <c r="B165" s="112" t="s">
        <v>19</v>
      </c>
      <c r="D165" s="112" t="s">
        <v>3400</v>
      </c>
      <c r="E165" s="112" t="s">
        <v>3143</v>
      </c>
      <c r="F165" s="112" t="s">
        <v>3401</v>
      </c>
      <c r="H165" s="121" t="s">
        <v>2788</v>
      </c>
      <c r="I165" s="112" t="s">
        <v>2596</v>
      </c>
      <c r="J165" s="112" t="s">
        <v>3435</v>
      </c>
      <c r="K165" s="112" t="s">
        <v>3386</v>
      </c>
    </row>
    <row r="166" spans="1:11" x14ac:dyDescent="0.35">
      <c r="A166" s="112">
        <v>164</v>
      </c>
      <c r="B166" s="112" t="s">
        <v>19</v>
      </c>
      <c r="D166" s="112" t="s">
        <v>3400</v>
      </c>
      <c r="E166" s="112" t="s">
        <v>3147</v>
      </c>
      <c r="F166" s="112" t="s">
        <v>3401</v>
      </c>
      <c r="H166" s="121" t="s">
        <v>2788</v>
      </c>
      <c r="I166" s="112" t="s">
        <v>2596</v>
      </c>
      <c r="J166" s="112" t="s">
        <v>3435</v>
      </c>
      <c r="K166" s="112" t="s">
        <v>3386</v>
      </c>
    </row>
    <row r="167" spans="1:11" x14ac:dyDescent="0.35">
      <c r="A167" s="112">
        <v>165</v>
      </c>
      <c r="B167" s="112" t="s">
        <v>19</v>
      </c>
      <c r="D167" s="112" t="s">
        <v>3400</v>
      </c>
      <c r="E167" s="112" t="s">
        <v>3151</v>
      </c>
      <c r="F167" s="112" t="s">
        <v>3401</v>
      </c>
      <c r="H167" s="121" t="s">
        <v>2788</v>
      </c>
      <c r="I167" s="112" t="s">
        <v>2596</v>
      </c>
      <c r="J167" s="112" t="s">
        <v>3435</v>
      </c>
      <c r="K167" s="112" t="s">
        <v>3386</v>
      </c>
    </row>
    <row r="168" spans="1:11" x14ac:dyDescent="0.35">
      <c r="A168" s="112">
        <v>166</v>
      </c>
      <c r="B168" s="112" t="s">
        <v>19</v>
      </c>
      <c r="D168" s="112" t="s">
        <v>3400</v>
      </c>
      <c r="E168" s="112" t="s">
        <v>3151</v>
      </c>
      <c r="F168" s="112" t="s">
        <v>3401</v>
      </c>
      <c r="H168" s="121" t="s">
        <v>2596</v>
      </c>
      <c r="I168" s="112" t="s">
        <v>2596</v>
      </c>
      <c r="J168" s="112" t="s">
        <v>3435</v>
      </c>
      <c r="K168" s="112" t="s">
        <v>3386</v>
      </c>
    </row>
    <row r="169" spans="1:11" x14ac:dyDescent="0.35">
      <c r="A169" s="112">
        <v>167</v>
      </c>
      <c r="B169" s="112" t="s">
        <v>19</v>
      </c>
      <c r="D169" s="112" t="s">
        <v>3400</v>
      </c>
      <c r="E169" s="112" t="s">
        <v>3156</v>
      </c>
      <c r="F169" s="112" t="s">
        <v>3401</v>
      </c>
      <c r="H169" s="121" t="s">
        <v>2788</v>
      </c>
      <c r="I169" s="112" t="s">
        <v>2596</v>
      </c>
      <c r="J169" s="112" t="s">
        <v>3435</v>
      </c>
      <c r="K169" s="112" t="s">
        <v>3386</v>
      </c>
    </row>
    <row r="170" spans="1:11" x14ac:dyDescent="0.35">
      <c r="A170" s="112">
        <v>168</v>
      </c>
      <c r="B170" s="112" t="s">
        <v>19</v>
      </c>
      <c r="D170" s="112" t="s">
        <v>3400</v>
      </c>
      <c r="E170" s="112" t="s">
        <v>3162</v>
      </c>
      <c r="F170" s="112" t="s">
        <v>3401</v>
      </c>
      <c r="H170" s="121" t="s">
        <v>2788</v>
      </c>
      <c r="I170" s="112" t="s">
        <v>2596</v>
      </c>
      <c r="J170" s="112" t="s">
        <v>3435</v>
      </c>
      <c r="K170" s="112" t="s">
        <v>3386</v>
      </c>
    </row>
    <row r="171" spans="1:11" x14ac:dyDescent="0.35">
      <c r="A171" s="112">
        <v>169</v>
      </c>
      <c r="B171" s="112" t="s">
        <v>19</v>
      </c>
      <c r="D171" s="112" t="s">
        <v>3400</v>
      </c>
      <c r="E171" s="112" t="s">
        <v>3166</v>
      </c>
      <c r="F171" s="112" t="s">
        <v>3401</v>
      </c>
      <c r="H171" s="121" t="s">
        <v>2788</v>
      </c>
      <c r="I171" s="112" t="s">
        <v>2596</v>
      </c>
      <c r="J171" s="112" t="s">
        <v>3435</v>
      </c>
      <c r="K171" s="112" t="s">
        <v>3386</v>
      </c>
    </row>
    <row r="172" spans="1:11" x14ac:dyDescent="0.35">
      <c r="A172" s="112">
        <v>170</v>
      </c>
      <c r="B172" s="112" t="s">
        <v>19</v>
      </c>
      <c r="D172" s="112" t="s">
        <v>3400</v>
      </c>
      <c r="E172" s="112" t="s">
        <v>3171</v>
      </c>
      <c r="F172" s="112" t="s">
        <v>3401</v>
      </c>
      <c r="H172" s="121" t="s">
        <v>2788</v>
      </c>
      <c r="I172" s="112" t="s">
        <v>2596</v>
      </c>
      <c r="J172" s="112" t="s">
        <v>3435</v>
      </c>
      <c r="K172" s="112" t="s">
        <v>3386</v>
      </c>
    </row>
    <row r="173" spans="1:11" x14ac:dyDescent="0.35">
      <c r="A173" s="112">
        <v>171</v>
      </c>
      <c r="B173" s="112" t="s">
        <v>19</v>
      </c>
      <c r="D173" s="112" t="s">
        <v>3400</v>
      </c>
      <c r="E173" s="112" t="s">
        <v>3177</v>
      </c>
      <c r="F173" s="112" t="s">
        <v>3401</v>
      </c>
      <c r="H173" s="121" t="s">
        <v>2788</v>
      </c>
      <c r="I173" s="112" t="s">
        <v>2596</v>
      </c>
      <c r="J173" s="112" t="s">
        <v>3435</v>
      </c>
      <c r="K173" s="112" t="s">
        <v>3386</v>
      </c>
    </row>
    <row r="174" spans="1:11" x14ac:dyDescent="0.35">
      <c r="A174" s="112">
        <v>172</v>
      </c>
      <c r="B174" s="112" t="s">
        <v>19</v>
      </c>
      <c r="D174" s="112" t="s">
        <v>3400</v>
      </c>
      <c r="E174" s="112" t="s">
        <v>3177</v>
      </c>
      <c r="F174" s="112" t="s">
        <v>3401</v>
      </c>
      <c r="H174" s="121" t="s">
        <v>2596</v>
      </c>
      <c r="I174" s="112" t="s">
        <v>2596</v>
      </c>
      <c r="J174" s="112" t="s">
        <v>3435</v>
      </c>
      <c r="K174" s="112" t="s">
        <v>3386</v>
      </c>
    </row>
    <row r="175" spans="1:11" x14ac:dyDescent="0.35">
      <c r="A175" s="112">
        <v>184</v>
      </c>
      <c r="B175" s="112" t="s">
        <v>2175</v>
      </c>
      <c r="C175" s="112" t="s">
        <v>3437</v>
      </c>
      <c r="D175" s="112" t="s">
        <v>3410</v>
      </c>
      <c r="E175" s="112" t="s">
        <v>2416</v>
      </c>
      <c r="F175" s="112" t="s">
        <v>279</v>
      </c>
      <c r="H175" s="121" t="s">
        <v>2326</v>
      </c>
      <c r="I175" s="112" t="s">
        <v>2361</v>
      </c>
      <c r="J175" s="112" t="s">
        <v>3438</v>
      </c>
      <c r="K175" s="112" t="s">
        <v>3386</v>
      </c>
    </row>
    <row r="176" spans="1:11" x14ac:dyDescent="0.35">
      <c r="A176" s="112">
        <v>185</v>
      </c>
      <c r="B176" s="112" t="s">
        <v>2175</v>
      </c>
      <c r="C176" s="112" t="s">
        <v>3437</v>
      </c>
      <c r="D176" s="112" t="s">
        <v>3410</v>
      </c>
      <c r="E176" s="112" t="s">
        <v>2440</v>
      </c>
      <c r="F176" s="112" t="s">
        <v>279</v>
      </c>
      <c r="H176" s="121" t="s">
        <v>2326</v>
      </c>
      <c r="I176" s="112" t="s">
        <v>2361</v>
      </c>
      <c r="J176" s="112" t="s">
        <v>3438</v>
      </c>
      <c r="K176" s="112" t="s">
        <v>3386</v>
      </c>
    </row>
    <row r="177" spans="1:11" x14ac:dyDescent="0.35">
      <c r="A177" s="112">
        <v>186</v>
      </c>
      <c r="B177" s="112" t="s">
        <v>2175</v>
      </c>
      <c r="C177" s="112" t="s">
        <v>3437</v>
      </c>
      <c r="D177" s="112" t="s">
        <v>3410</v>
      </c>
      <c r="E177" s="112" t="s">
        <v>2670</v>
      </c>
      <c r="F177" s="112" t="s">
        <v>279</v>
      </c>
      <c r="H177" s="121" t="s">
        <v>2326</v>
      </c>
      <c r="I177" s="112" t="s">
        <v>2361</v>
      </c>
      <c r="J177" s="112" t="s">
        <v>3438</v>
      </c>
      <c r="K177" s="112" t="s">
        <v>3386</v>
      </c>
    </row>
    <row r="178" spans="1:11" x14ac:dyDescent="0.35">
      <c r="A178" s="112">
        <v>187</v>
      </c>
      <c r="B178" s="112" t="s">
        <v>2175</v>
      </c>
      <c r="C178" s="112" t="s">
        <v>3437</v>
      </c>
      <c r="D178" s="112" t="s">
        <v>3410</v>
      </c>
      <c r="E178" s="112" t="s">
        <v>2718</v>
      </c>
      <c r="F178" s="112" t="s">
        <v>279</v>
      </c>
      <c r="H178" s="121" t="s">
        <v>2326</v>
      </c>
      <c r="I178" s="112" t="s">
        <v>2361</v>
      </c>
      <c r="J178" s="112" t="s">
        <v>3438</v>
      </c>
      <c r="K178" s="112" t="s">
        <v>3386</v>
      </c>
    </row>
    <row r="179" spans="1:11" x14ac:dyDescent="0.35">
      <c r="A179" s="112">
        <v>188</v>
      </c>
      <c r="B179" s="112" t="s">
        <v>2175</v>
      </c>
      <c r="C179" s="112" t="s">
        <v>3437</v>
      </c>
      <c r="D179" s="112" t="s">
        <v>3410</v>
      </c>
      <c r="E179" s="112" t="s">
        <v>3139</v>
      </c>
      <c r="F179" s="112" t="s">
        <v>279</v>
      </c>
      <c r="H179" s="121" t="s">
        <v>2326</v>
      </c>
      <c r="I179" s="112" t="s">
        <v>2361</v>
      </c>
      <c r="J179" s="112" t="s">
        <v>3438</v>
      </c>
      <c r="K179" s="112" t="s">
        <v>3386</v>
      </c>
    </row>
    <row r="180" spans="1:11" hidden="1" x14ac:dyDescent="0.35">
      <c r="A180" s="112">
        <v>189</v>
      </c>
      <c r="B180" s="112" t="s">
        <v>2175</v>
      </c>
      <c r="C180" s="112" t="s">
        <v>3439</v>
      </c>
      <c r="D180" s="112" t="s">
        <v>3424</v>
      </c>
      <c r="E180" s="112" t="s">
        <v>2648</v>
      </c>
      <c r="F180" s="112" t="s">
        <v>278</v>
      </c>
      <c r="H180" s="121" t="s">
        <v>2361</v>
      </c>
      <c r="I180" s="112" t="s">
        <v>3393</v>
      </c>
    </row>
    <row r="181" spans="1:11" hidden="1" x14ac:dyDescent="0.35">
      <c r="A181" s="112">
        <v>190</v>
      </c>
      <c r="B181" s="112" t="s">
        <v>2175</v>
      </c>
      <c r="C181" s="112" t="s">
        <v>3439</v>
      </c>
      <c r="D181" s="112" t="s">
        <v>3424</v>
      </c>
      <c r="E181" s="112" t="s">
        <v>2661</v>
      </c>
      <c r="F181" s="112" t="s">
        <v>278</v>
      </c>
      <c r="H181" s="121" t="s">
        <v>2361</v>
      </c>
      <c r="I181" s="112" t="s">
        <v>3393</v>
      </c>
    </row>
    <row r="182" spans="1:11" hidden="1" x14ac:dyDescent="0.35">
      <c r="A182" s="112">
        <v>191</v>
      </c>
      <c r="B182" s="112" t="s">
        <v>2175</v>
      </c>
      <c r="C182" s="112" t="s">
        <v>3439</v>
      </c>
      <c r="D182" s="112" t="s">
        <v>3424</v>
      </c>
      <c r="E182" s="112" t="s">
        <v>2679</v>
      </c>
      <c r="F182" s="112" t="s">
        <v>278</v>
      </c>
      <c r="H182" s="121" t="s">
        <v>2361</v>
      </c>
      <c r="I182" s="112" t="s">
        <v>3393</v>
      </c>
    </row>
    <row r="183" spans="1:11" hidden="1" x14ac:dyDescent="0.35">
      <c r="A183" s="112">
        <v>192</v>
      </c>
      <c r="B183" s="112" t="s">
        <v>2175</v>
      </c>
      <c r="C183" s="112" t="s">
        <v>3439</v>
      </c>
      <c r="D183" s="112" t="s">
        <v>3424</v>
      </c>
      <c r="E183" s="112" t="s">
        <v>2756</v>
      </c>
      <c r="F183" s="112" t="s">
        <v>278</v>
      </c>
      <c r="H183" s="121" t="s">
        <v>2361</v>
      </c>
      <c r="I183" s="112" t="s">
        <v>3393</v>
      </c>
    </row>
    <row r="184" spans="1:11" hidden="1" x14ac:dyDescent="0.35">
      <c r="A184" s="112">
        <v>193</v>
      </c>
      <c r="B184" s="112" t="s">
        <v>2175</v>
      </c>
      <c r="C184" s="112" t="s">
        <v>3439</v>
      </c>
      <c r="D184" s="112" t="s">
        <v>3424</v>
      </c>
      <c r="E184" s="112" t="s">
        <v>2712</v>
      </c>
      <c r="F184" s="112" t="s">
        <v>278</v>
      </c>
      <c r="H184" s="121" t="s">
        <v>2361</v>
      </c>
      <c r="I184" s="112" t="s">
        <v>3393</v>
      </c>
    </row>
    <row r="185" spans="1:11" hidden="1" x14ac:dyDescent="0.35">
      <c r="A185" s="112">
        <v>194</v>
      </c>
      <c r="B185" s="112" t="s">
        <v>2175</v>
      </c>
      <c r="C185" s="112" t="s">
        <v>3439</v>
      </c>
      <c r="D185" s="112" t="s">
        <v>3424</v>
      </c>
      <c r="E185" s="112" t="s">
        <v>2801</v>
      </c>
      <c r="F185" s="112" t="s">
        <v>278</v>
      </c>
      <c r="H185" s="121" t="s">
        <v>2361</v>
      </c>
      <c r="I185" s="112" t="s">
        <v>3393</v>
      </c>
    </row>
    <row r="186" spans="1:11" x14ac:dyDescent="0.35">
      <c r="A186" s="112">
        <v>195</v>
      </c>
      <c r="B186" s="112" t="s">
        <v>2175</v>
      </c>
      <c r="C186" s="112" t="s">
        <v>3440</v>
      </c>
      <c r="D186" s="112" t="s">
        <v>3411</v>
      </c>
      <c r="E186" s="112" t="s">
        <v>2475</v>
      </c>
      <c r="F186" s="112" t="s">
        <v>280</v>
      </c>
      <c r="H186" s="121" t="s">
        <v>2361</v>
      </c>
      <c r="I186" s="112" t="s">
        <v>2326</v>
      </c>
      <c r="J186" s="112" t="s">
        <v>3438</v>
      </c>
      <c r="K186" s="112" t="s">
        <v>3386</v>
      </c>
    </row>
    <row r="187" spans="1:11" x14ac:dyDescent="0.35">
      <c r="A187" s="112">
        <v>196</v>
      </c>
      <c r="B187" s="112" t="s">
        <v>2175</v>
      </c>
      <c r="C187" s="112" t="s">
        <v>3440</v>
      </c>
      <c r="D187" s="112" t="s">
        <v>3411</v>
      </c>
      <c r="E187" s="112" t="s">
        <v>2544</v>
      </c>
      <c r="F187" s="112" t="s">
        <v>280</v>
      </c>
      <c r="H187" s="121" t="s">
        <v>2361</v>
      </c>
      <c r="I187" s="112" t="s">
        <v>2326</v>
      </c>
      <c r="J187" s="112" t="s">
        <v>3438</v>
      </c>
      <c r="K187" s="112" t="s">
        <v>3386</v>
      </c>
    </row>
    <row r="188" spans="1:11" x14ac:dyDescent="0.35">
      <c r="A188" s="112">
        <v>197</v>
      </c>
      <c r="B188" s="112" t="s">
        <v>2175</v>
      </c>
      <c r="C188" s="112" t="s">
        <v>3440</v>
      </c>
      <c r="D188" s="112" t="s">
        <v>3411</v>
      </c>
      <c r="E188" s="112" t="s">
        <v>2614</v>
      </c>
      <c r="F188" s="112" t="s">
        <v>280</v>
      </c>
      <c r="H188" s="121" t="s">
        <v>2361</v>
      </c>
      <c r="I188" s="112" t="s">
        <v>2326</v>
      </c>
      <c r="J188" s="112" t="s">
        <v>3438</v>
      </c>
      <c r="K188" s="112" t="s">
        <v>3386</v>
      </c>
    </row>
    <row r="189" spans="1:11" x14ac:dyDescent="0.35">
      <c r="A189" s="112">
        <v>198</v>
      </c>
      <c r="B189" s="112" t="s">
        <v>2175</v>
      </c>
      <c r="C189" s="112" t="s">
        <v>3440</v>
      </c>
      <c r="D189" s="112" t="s">
        <v>3413</v>
      </c>
      <c r="E189" s="112" t="s">
        <v>2618</v>
      </c>
      <c r="F189" s="112" t="s">
        <v>280</v>
      </c>
      <c r="H189" s="121" t="s">
        <v>2361</v>
      </c>
      <c r="I189" s="112" t="s">
        <v>2326</v>
      </c>
      <c r="J189" s="112" t="s">
        <v>3438</v>
      </c>
      <c r="K189" s="112" t="s">
        <v>3386</v>
      </c>
    </row>
    <row r="190" spans="1:11" x14ac:dyDescent="0.35">
      <c r="A190" s="112">
        <v>199</v>
      </c>
      <c r="B190" s="112" t="s">
        <v>2175</v>
      </c>
      <c r="C190" s="112" t="s">
        <v>3440</v>
      </c>
      <c r="D190" s="112" t="s">
        <v>3411</v>
      </c>
      <c r="E190" s="112" t="s">
        <v>2653</v>
      </c>
      <c r="F190" s="112" t="s">
        <v>280</v>
      </c>
      <c r="H190" s="121" t="s">
        <v>2361</v>
      </c>
      <c r="I190" s="112" t="s">
        <v>2326</v>
      </c>
      <c r="J190" s="112" t="s">
        <v>3438</v>
      </c>
      <c r="K190" s="112" t="s">
        <v>3386</v>
      </c>
    </row>
    <row r="191" spans="1:11" x14ac:dyDescent="0.35">
      <c r="A191" s="112">
        <v>200</v>
      </c>
      <c r="B191" s="112" t="s">
        <v>2175</v>
      </c>
      <c r="C191" s="112" t="s">
        <v>3440</v>
      </c>
      <c r="D191" s="112" t="s">
        <v>3413</v>
      </c>
      <c r="E191" s="112" t="s">
        <v>2897</v>
      </c>
      <c r="F191" s="112" t="s">
        <v>280</v>
      </c>
      <c r="H191" s="121" t="s">
        <v>2361</v>
      </c>
      <c r="I191" s="112" t="s">
        <v>2326</v>
      </c>
      <c r="J191" s="112" t="s">
        <v>3438</v>
      </c>
      <c r="K191" s="112" t="s">
        <v>3386</v>
      </c>
    </row>
    <row r="192" spans="1:11" x14ac:dyDescent="0.35">
      <c r="A192" s="112">
        <v>201</v>
      </c>
      <c r="B192" s="112" t="s">
        <v>2175</v>
      </c>
      <c r="C192" s="112" t="s">
        <v>3440</v>
      </c>
      <c r="D192" s="112" t="s">
        <v>3411</v>
      </c>
      <c r="E192" s="112" t="s">
        <v>2902</v>
      </c>
      <c r="F192" s="112" t="s">
        <v>280</v>
      </c>
      <c r="H192" s="121" t="s">
        <v>2361</v>
      </c>
      <c r="I192" s="112" t="s">
        <v>2326</v>
      </c>
      <c r="J192" s="112" t="s">
        <v>3438</v>
      </c>
      <c r="K192" s="112" t="s">
        <v>3386</v>
      </c>
    </row>
    <row r="193" spans="1:11" x14ac:dyDescent="0.35">
      <c r="A193" s="112">
        <v>202</v>
      </c>
      <c r="B193" s="112" t="s">
        <v>2175</v>
      </c>
      <c r="C193" s="112" t="s">
        <v>3440</v>
      </c>
      <c r="D193" s="112" t="s">
        <v>3411</v>
      </c>
      <c r="E193" s="112" t="s">
        <v>2960</v>
      </c>
      <c r="F193" s="112" t="s">
        <v>280</v>
      </c>
      <c r="H193" s="121" t="s">
        <v>2361</v>
      </c>
      <c r="I193" s="112" t="s">
        <v>2326</v>
      </c>
      <c r="J193" s="112" t="s">
        <v>3438</v>
      </c>
      <c r="K193" s="112" t="s">
        <v>3386</v>
      </c>
    </row>
    <row r="194" spans="1:11" x14ac:dyDescent="0.35">
      <c r="A194" s="112">
        <v>203</v>
      </c>
      <c r="B194" s="112" t="s">
        <v>2175</v>
      </c>
      <c r="C194" s="112" t="s">
        <v>3440</v>
      </c>
      <c r="D194" s="112" t="s">
        <v>3413</v>
      </c>
      <c r="E194" s="112" t="s">
        <v>3100</v>
      </c>
      <c r="F194" s="112" t="s">
        <v>280</v>
      </c>
      <c r="H194" s="121" t="s">
        <v>2361</v>
      </c>
      <c r="I194" s="112" t="s">
        <v>2326</v>
      </c>
      <c r="J194" s="112" t="s">
        <v>3438</v>
      </c>
      <c r="K194" s="112" t="s">
        <v>3386</v>
      </c>
    </row>
    <row r="195" spans="1:11" x14ac:dyDescent="0.35">
      <c r="A195" s="112">
        <v>204</v>
      </c>
      <c r="B195" s="112" t="s">
        <v>2175</v>
      </c>
      <c r="C195" s="112" t="s">
        <v>3440</v>
      </c>
      <c r="D195" s="112" t="s">
        <v>3413</v>
      </c>
      <c r="E195" s="112" t="s">
        <v>3109</v>
      </c>
      <c r="F195" s="112" t="s">
        <v>280</v>
      </c>
      <c r="H195" s="121" t="s">
        <v>2361</v>
      </c>
      <c r="I195" s="112" t="s">
        <v>2326</v>
      </c>
      <c r="J195" s="112" t="s">
        <v>3438</v>
      </c>
      <c r="K195" s="112" t="s">
        <v>3386</v>
      </c>
    </row>
    <row r="196" spans="1:11" x14ac:dyDescent="0.35">
      <c r="A196" s="112">
        <v>205</v>
      </c>
      <c r="B196" s="112" t="s">
        <v>2175</v>
      </c>
      <c r="C196" s="112" t="s">
        <v>3440</v>
      </c>
      <c r="D196" s="112" t="s">
        <v>3413</v>
      </c>
      <c r="E196" s="112" t="s">
        <v>3114</v>
      </c>
      <c r="F196" s="112" t="s">
        <v>280</v>
      </c>
      <c r="H196" s="121" t="s">
        <v>2361</v>
      </c>
      <c r="I196" s="112" t="s">
        <v>2326</v>
      </c>
      <c r="J196" s="112" t="s">
        <v>3438</v>
      </c>
      <c r="K196" s="112" t="s">
        <v>3386</v>
      </c>
    </row>
    <row r="197" spans="1:11" x14ac:dyDescent="0.35">
      <c r="A197" s="112">
        <v>206</v>
      </c>
      <c r="B197" s="112" t="s">
        <v>3441</v>
      </c>
      <c r="C197" s="112" t="s">
        <v>3442</v>
      </c>
      <c r="D197" s="112" t="s">
        <v>3413</v>
      </c>
      <c r="E197" s="112" t="s">
        <v>3092</v>
      </c>
      <c r="F197" s="112" t="s">
        <v>280</v>
      </c>
      <c r="H197" s="121" t="s">
        <v>2596</v>
      </c>
      <c r="I197" s="112" t="s">
        <v>2326</v>
      </c>
      <c r="J197" s="112" t="s">
        <v>3438</v>
      </c>
      <c r="K197" s="112" t="s">
        <v>3386</v>
      </c>
    </row>
    <row r="198" spans="1:11" x14ac:dyDescent="0.35">
      <c r="A198" s="112">
        <v>207</v>
      </c>
      <c r="B198" s="112" t="s">
        <v>2175</v>
      </c>
      <c r="C198" s="112" t="s">
        <v>3440</v>
      </c>
      <c r="D198" s="112" t="s">
        <v>3413</v>
      </c>
      <c r="E198" s="112" t="s">
        <v>3092</v>
      </c>
      <c r="F198" s="112" t="s">
        <v>280</v>
      </c>
      <c r="H198" s="121" t="s">
        <v>2361</v>
      </c>
      <c r="I198" s="112" t="s">
        <v>2326</v>
      </c>
      <c r="J198" s="112" t="s">
        <v>3438</v>
      </c>
      <c r="K198" s="112" t="s">
        <v>3386</v>
      </c>
    </row>
    <row r="199" spans="1:11" hidden="1" x14ac:dyDescent="0.35">
      <c r="A199" s="112">
        <v>208</v>
      </c>
      <c r="B199" s="112" t="s">
        <v>2175</v>
      </c>
      <c r="C199" s="112" t="s">
        <v>3443</v>
      </c>
      <c r="D199" s="112" t="s">
        <v>3407</v>
      </c>
      <c r="E199" s="112" t="s">
        <v>2532</v>
      </c>
      <c r="F199" s="112" t="s">
        <v>283</v>
      </c>
      <c r="H199" s="121" t="s">
        <v>2361</v>
      </c>
      <c r="I199" s="112" t="s">
        <v>3393</v>
      </c>
    </row>
    <row r="200" spans="1:11" hidden="1" x14ac:dyDescent="0.35">
      <c r="A200" s="112">
        <v>209</v>
      </c>
      <c r="B200" s="112" t="s">
        <v>2175</v>
      </c>
      <c r="C200" s="112" t="s">
        <v>3443</v>
      </c>
      <c r="D200" s="112" t="s">
        <v>3407</v>
      </c>
      <c r="E200" s="112" t="s">
        <v>2538</v>
      </c>
      <c r="F200" s="112" t="s">
        <v>283</v>
      </c>
      <c r="H200" s="121" t="s">
        <v>2361</v>
      </c>
      <c r="I200" s="112" t="s">
        <v>3393</v>
      </c>
    </row>
    <row r="201" spans="1:11" hidden="1" x14ac:dyDescent="0.35">
      <c r="A201" s="112">
        <v>210</v>
      </c>
      <c r="B201" s="112" t="s">
        <v>2175</v>
      </c>
      <c r="C201" s="112" t="s">
        <v>3443</v>
      </c>
      <c r="D201" s="112" t="s">
        <v>3407</v>
      </c>
      <c r="E201" s="112" t="s">
        <v>2578</v>
      </c>
      <c r="F201" s="112" t="s">
        <v>283</v>
      </c>
      <c r="H201" s="121" t="s">
        <v>2361</v>
      </c>
      <c r="I201" s="112" t="s">
        <v>3393</v>
      </c>
    </row>
    <row r="202" spans="1:11" hidden="1" x14ac:dyDescent="0.35">
      <c r="A202" s="112">
        <v>211</v>
      </c>
      <c r="B202" s="112" t="s">
        <v>2175</v>
      </c>
      <c r="C202" s="112" t="s">
        <v>3443</v>
      </c>
      <c r="D202" s="112" t="s">
        <v>3407</v>
      </c>
      <c r="E202" s="112" t="s">
        <v>2644</v>
      </c>
      <c r="F202" s="112" t="s">
        <v>283</v>
      </c>
      <c r="H202" s="121" t="s">
        <v>2361</v>
      </c>
      <c r="I202" s="112" t="s">
        <v>3393</v>
      </c>
    </row>
    <row r="203" spans="1:11" hidden="1" x14ac:dyDescent="0.35">
      <c r="A203" s="112">
        <v>212</v>
      </c>
      <c r="B203" s="112" t="s">
        <v>2175</v>
      </c>
      <c r="C203" s="112" t="s">
        <v>3439</v>
      </c>
      <c r="D203" s="112" t="s">
        <v>3424</v>
      </c>
      <c r="E203" s="112" t="s">
        <v>2590</v>
      </c>
      <c r="F203" s="112" t="s">
        <v>278</v>
      </c>
      <c r="H203" s="121" t="s">
        <v>2361</v>
      </c>
      <c r="I203" s="112" t="s">
        <v>3393</v>
      </c>
    </row>
    <row r="204" spans="1:11" hidden="1" x14ac:dyDescent="0.35">
      <c r="A204" s="112">
        <v>213</v>
      </c>
      <c r="B204" s="112" t="s">
        <v>19</v>
      </c>
      <c r="C204" s="112" t="s">
        <v>3444</v>
      </c>
      <c r="D204" s="112" t="s">
        <v>3407</v>
      </c>
      <c r="E204" s="112" t="s">
        <v>2839</v>
      </c>
      <c r="F204" s="112" t="s">
        <v>3436</v>
      </c>
      <c r="H204" s="121" t="s">
        <v>2596</v>
      </c>
      <c r="I204" s="112" t="s">
        <v>3393</v>
      </c>
    </row>
    <row r="205" spans="1:11" hidden="1" x14ac:dyDescent="0.35">
      <c r="A205" s="112">
        <v>214</v>
      </c>
      <c r="B205" s="112" t="s">
        <v>19</v>
      </c>
      <c r="C205" s="112" t="s">
        <v>3444</v>
      </c>
      <c r="D205" s="112" t="s">
        <v>3407</v>
      </c>
      <c r="E205" s="112" t="s">
        <v>2847</v>
      </c>
      <c r="F205" s="112" t="s">
        <v>3436</v>
      </c>
      <c r="H205" s="121" t="s">
        <v>2596</v>
      </c>
      <c r="I205" s="112" t="s">
        <v>3393</v>
      </c>
    </row>
    <row r="206" spans="1:11" hidden="1" x14ac:dyDescent="0.35">
      <c r="A206" s="112">
        <v>215</v>
      </c>
      <c r="B206" s="112" t="s">
        <v>2175</v>
      </c>
      <c r="C206" s="112" t="s">
        <v>3443</v>
      </c>
      <c r="D206" s="112" t="s">
        <v>3407</v>
      </c>
      <c r="E206" s="112" t="s">
        <v>2371</v>
      </c>
      <c r="F206" s="112" t="s">
        <v>283</v>
      </c>
      <c r="H206" s="121" t="s">
        <v>2361</v>
      </c>
      <c r="I206" s="112" t="s">
        <v>3393</v>
      </c>
    </row>
    <row r="207" spans="1:11" x14ac:dyDescent="0.35">
      <c r="A207" s="112">
        <v>219</v>
      </c>
      <c r="B207" s="112" t="s">
        <v>19</v>
      </c>
      <c r="C207" s="112" t="s">
        <v>3445</v>
      </c>
      <c r="D207" s="112" t="s">
        <v>3424</v>
      </c>
      <c r="E207" s="112" t="s">
        <v>2859</v>
      </c>
      <c r="F207" s="112" t="s">
        <v>278</v>
      </c>
      <c r="H207" s="121" t="s">
        <v>2596</v>
      </c>
      <c r="I207" s="112" t="s">
        <v>251</v>
      </c>
      <c r="J207" s="112" t="s">
        <v>3438</v>
      </c>
      <c r="K207" s="112" t="s">
        <v>3386</v>
      </c>
    </row>
    <row r="208" spans="1:11" x14ac:dyDescent="0.35">
      <c r="A208" s="112">
        <v>220</v>
      </c>
      <c r="B208" s="112" t="s">
        <v>19</v>
      </c>
      <c r="C208" s="112" t="s">
        <v>3445</v>
      </c>
      <c r="D208" s="112" t="s">
        <v>3424</v>
      </c>
      <c r="E208" s="112" t="s">
        <v>2864</v>
      </c>
      <c r="F208" s="112" t="s">
        <v>278</v>
      </c>
      <c r="H208" s="121" t="s">
        <v>2596</v>
      </c>
      <c r="I208" s="112" t="s">
        <v>251</v>
      </c>
      <c r="J208" s="112" t="s">
        <v>3438</v>
      </c>
      <c r="K208" s="112" t="s">
        <v>3386</v>
      </c>
    </row>
    <row r="209" spans="1:11" x14ac:dyDescent="0.35">
      <c r="A209" s="112">
        <v>221</v>
      </c>
      <c r="B209" s="112" t="s">
        <v>19</v>
      </c>
      <c r="C209" s="112" t="s">
        <v>3445</v>
      </c>
      <c r="D209" s="112" t="s">
        <v>3424</v>
      </c>
      <c r="E209" s="112" t="s">
        <v>2873</v>
      </c>
      <c r="F209" s="112" t="s">
        <v>278</v>
      </c>
      <c r="H209" s="121" t="s">
        <v>2596</v>
      </c>
      <c r="I209" s="112" t="s">
        <v>251</v>
      </c>
      <c r="J209" s="112" t="s">
        <v>3438</v>
      </c>
      <c r="K209" s="112" t="s">
        <v>3386</v>
      </c>
    </row>
    <row r="210" spans="1:11" x14ac:dyDescent="0.35">
      <c r="A210" s="112">
        <v>222</v>
      </c>
      <c r="B210" s="112" t="s">
        <v>19</v>
      </c>
      <c r="C210" s="112" t="s">
        <v>3445</v>
      </c>
      <c r="D210" s="112" t="s">
        <v>3424</v>
      </c>
      <c r="E210" s="112" t="s">
        <v>2877</v>
      </c>
      <c r="F210" s="112" t="s">
        <v>278</v>
      </c>
      <c r="H210" s="121" t="s">
        <v>2596</v>
      </c>
      <c r="I210" s="112" t="s">
        <v>251</v>
      </c>
      <c r="J210" s="112" t="s">
        <v>3438</v>
      </c>
      <c r="K210" s="112" t="s">
        <v>3386</v>
      </c>
    </row>
    <row r="211" spans="1:11" x14ac:dyDescent="0.35">
      <c r="A211" s="112">
        <v>223</v>
      </c>
      <c r="B211" s="112" t="s">
        <v>19</v>
      </c>
      <c r="C211" s="112" t="s">
        <v>3445</v>
      </c>
      <c r="D211" s="112" t="s">
        <v>3424</v>
      </c>
      <c r="E211" s="112" t="s">
        <v>3067</v>
      </c>
      <c r="F211" s="112" t="s">
        <v>278</v>
      </c>
      <c r="H211" s="121" t="s">
        <v>2596</v>
      </c>
      <c r="I211" s="112" t="s">
        <v>251</v>
      </c>
      <c r="J211" s="112" t="s">
        <v>3438</v>
      </c>
      <c r="K211" s="112" t="s">
        <v>3386</v>
      </c>
    </row>
    <row r="212" spans="1:11" hidden="1" x14ac:dyDescent="0.35">
      <c r="A212" s="112">
        <v>233</v>
      </c>
      <c r="B212" s="112" t="s">
        <v>38</v>
      </c>
      <c r="C212" s="112" t="s">
        <v>3446</v>
      </c>
      <c r="D212" s="112" t="s">
        <v>3400</v>
      </c>
      <c r="E212" s="112" t="s">
        <v>3166</v>
      </c>
      <c r="F212" s="112" t="s">
        <v>3401</v>
      </c>
      <c r="H212" s="123">
        <v>75</v>
      </c>
      <c r="I212" s="112" t="s">
        <v>3393</v>
      </c>
    </row>
    <row r="213" spans="1:11" x14ac:dyDescent="0.35">
      <c r="A213" s="112">
        <v>236</v>
      </c>
      <c r="B213" s="112" t="s">
        <v>2203</v>
      </c>
      <c r="C213" s="112" t="s">
        <v>3447</v>
      </c>
      <c r="D213" s="112" t="s">
        <v>3406</v>
      </c>
      <c r="E213" s="112" t="s">
        <v>2665</v>
      </c>
      <c r="F213" s="112" t="s">
        <v>276</v>
      </c>
      <c r="H213" s="123">
        <v>150</v>
      </c>
      <c r="I213" s="112">
        <v>250</v>
      </c>
      <c r="J213" s="112" t="s">
        <v>3438</v>
      </c>
      <c r="K213" s="112" t="s">
        <v>3386</v>
      </c>
    </row>
    <row r="214" spans="1:11" hidden="1" x14ac:dyDescent="0.35">
      <c r="A214" s="112">
        <v>237</v>
      </c>
      <c r="B214" s="112" t="s">
        <v>45</v>
      </c>
      <c r="C214" s="112" t="s">
        <v>3448</v>
      </c>
      <c r="D214" s="112" t="s">
        <v>3407</v>
      </c>
      <c r="E214" s="112" t="s">
        <v>2847</v>
      </c>
      <c r="F214" s="112" t="s">
        <v>3436</v>
      </c>
      <c r="H214" s="123">
        <v>270</v>
      </c>
      <c r="I214" s="112" t="s">
        <v>3393</v>
      </c>
    </row>
    <row r="215" spans="1:11" hidden="1" x14ac:dyDescent="0.35">
      <c r="A215" s="112">
        <v>238</v>
      </c>
      <c r="B215" s="112" t="s">
        <v>45</v>
      </c>
      <c r="C215" s="112" t="s">
        <v>3449</v>
      </c>
      <c r="D215" s="112" t="s">
        <v>3408</v>
      </c>
      <c r="E215" s="112" t="s">
        <v>2409</v>
      </c>
      <c r="F215" s="112" t="s">
        <v>3409</v>
      </c>
      <c r="H215" s="123">
        <v>800</v>
      </c>
      <c r="I215" s="123" t="s">
        <v>3393</v>
      </c>
    </row>
    <row r="216" spans="1:11" hidden="1" x14ac:dyDescent="0.35">
      <c r="A216" s="112">
        <v>239</v>
      </c>
      <c r="B216" s="112" t="s">
        <v>45</v>
      </c>
      <c r="C216" s="112" t="s">
        <v>3449</v>
      </c>
      <c r="D216" s="112" t="s">
        <v>3408</v>
      </c>
      <c r="E216" s="112" t="s">
        <v>2468</v>
      </c>
      <c r="F216" s="112" t="s">
        <v>3409</v>
      </c>
      <c r="H216" s="123">
        <v>800</v>
      </c>
      <c r="I216" s="123" t="s">
        <v>3393</v>
      </c>
    </row>
    <row r="217" spans="1:11" hidden="1" x14ac:dyDescent="0.35">
      <c r="A217" s="112">
        <v>240</v>
      </c>
      <c r="B217" s="112" t="s">
        <v>45</v>
      </c>
      <c r="C217" s="112" t="s">
        <v>3449</v>
      </c>
      <c r="D217" s="112" t="s">
        <v>3407</v>
      </c>
      <c r="E217" s="112" t="s">
        <v>2532</v>
      </c>
      <c r="F217" s="112" t="s">
        <v>283</v>
      </c>
      <c r="H217" s="123">
        <v>700</v>
      </c>
      <c r="I217" s="112" t="s">
        <v>3393</v>
      </c>
    </row>
    <row r="218" spans="1:11" hidden="1" x14ac:dyDescent="0.35">
      <c r="A218" s="112">
        <v>241</v>
      </c>
      <c r="B218" s="112" t="s">
        <v>45</v>
      </c>
      <c r="C218" s="112" t="s">
        <v>3449</v>
      </c>
      <c r="D218" s="112" t="s">
        <v>3407</v>
      </c>
      <c r="E218" s="112" t="s">
        <v>2538</v>
      </c>
      <c r="F218" s="112" t="s">
        <v>283</v>
      </c>
      <c r="H218" s="123">
        <v>700</v>
      </c>
      <c r="I218" s="112" t="s">
        <v>3393</v>
      </c>
    </row>
    <row r="219" spans="1:11" x14ac:dyDescent="0.35">
      <c r="A219" s="112">
        <v>243</v>
      </c>
      <c r="B219" s="112" t="s">
        <v>2208</v>
      </c>
      <c r="D219" s="112" t="s">
        <v>3406</v>
      </c>
      <c r="E219" s="112" t="s">
        <v>2363</v>
      </c>
      <c r="F219" s="112" t="s">
        <v>276</v>
      </c>
      <c r="H219" s="124"/>
      <c r="I219" s="112">
        <v>250</v>
      </c>
      <c r="J219" s="112" t="s">
        <v>3450</v>
      </c>
      <c r="K219" s="112" t="s">
        <v>3386</v>
      </c>
    </row>
    <row r="220" spans="1:11" x14ac:dyDescent="0.35">
      <c r="A220" s="112">
        <v>247</v>
      </c>
      <c r="B220" s="112" t="s">
        <v>2208</v>
      </c>
      <c r="D220" s="112" t="s">
        <v>3406</v>
      </c>
      <c r="E220" s="112" t="s">
        <v>2375</v>
      </c>
      <c r="F220" s="112" t="s">
        <v>276</v>
      </c>
      <c r="H220" s="124"/>
      <c r="I220" s="112">
        <v>270.83333329999999</v>
      </c>
      <c r="J220" s="112" t="s">
        <v>3450</v>
      </c>
      <c r="K220" s="112" t="s">
        <v>3386</v>
      </c>
    </row>
    <row r="221" spans="1:11" x14ac:dyDescent="0.35">
      <c r="A221" s="112">
        <v>248</v>
      </c>
      <c r="B221" s="112" t="s">
        <v>2208</v>
      </c>
      <c r="D221" s="112" t="s">
        <v>3407</v>
      </c>
      <c r="E221" s="112" t="s">
        <v>2371</v>
      </c>
      <c r="F221" s="112" t="s">
        <v>283</v>
      </c>
      <c r="H221" s="124"/>
      <c r="I221" s="112">
        <v>291.66666670000001</v>
      </c>
      <c r="J221" s="112" t="s">
        <v>3450</v>
      </c>
      <c r="K221" s="112" t="s">
        <v>3386</v>
      </c>
    </row>
    <row r="222" spans="1:11" x14ac:dyDescent="0.35">
      <c r="A222" s="112">
        <v>249</v>
      </c>
      <c r="B222" s="112" t="s">
        <v>2208</v>
      </c>
      <c r="D222" s="112" t="s">
        <v>3408</v>
      </c>
      <c r="E222" s="112" t="s">
        <v>2403</v>
      </c>
      <c r="F222" s="112" t="s">
        <v>3409</v>
      </c>
      <c r="H222" s="124"/>
      <c r="I222" s="112">
        <v>166.66666670000001</v>
      </c>
      <c r="J222" s="112" t="s">
        <v>3450</v>
      </c>
      <c r="K222" s="112" t="s">
        <v>3386</v>
      </c>
    </row>
    <row r="223" spans="1:11" x14ac:dyDescent="0.35">
      <c r="A223" s="112">
        <v>250</v>
      </c>
      <c r="B223" s="112" t="s">
        <v>2208</v>
      </c>
      <c r="D223" s="112" t="s">
        <v>3408</v>
      </c>
      <c r="E223" s="112" t="s">
        <v>2428</v>
      </c>
      <c r="F223" s="112" t="s">
        <v>3409</v>
      </c>
      <c r="H223" s="124"/>
      <c r="I223" s="112">
        <v>333.33333329999999</v>
      </c>
      <c r="J223" s="112" t="s">
        <v>3450</v>
      </c>
      <c r="K223" s="112" t="s">
        <v>3386</v>
      </c>
    </row>
    <row r="224" spans="1:11" x14ac:dyDescent="0.35">
      <c r="A224" s="112">
        <v>251</v>
      </c>
      <c r="B224" s="112" t="s">
        <v>2208</v>
      </c>
      <c r="D224" s="112" t="s">
        <v>3406</v>
      </c>
      <c r="E224" s="112" t="s">
        <v>2435</v>
      </c>
      <c r="F224" s="112" t="s">
        <v>276</v>
      </c>
      <c r="H224" s="124"/>
      <c r="I224" s="112">
        <v>208.33333329999999</v>
      </c>
      <c r="J224" s="112" t="s">
        <v>3450</v>
      </c>
      <c r="K224" s="112" t="s">
        <v>3386</v>
      </c>
    </row>
    <row r="225" spans="1:11" x14ac:dyDescent="0.35">
      <c r="A225" s="112">
        <v>252</v>
      </c>
      <c r="B225" s="112" t="s">
        <v>2208</v>
      </c>
      <c r="D225" s="112" t="s">
        <v>3410</v>
      </c>
      <c r="E225" s="112" t="s">
        <v>2440</v>
      </c>
      <c r="F225" s="112" t="s">
        <v>279</v>
      </c>
      <c r="H225" s="124"/>
      <c r="I225" s="112">
        <v>187.5</v>
      </c>
      <c r="J225" s="112" t="s">
        <v>3450</v>
      </c>
      <c r="K225" s="112" t="s">
        <v>3386</v>
      </c>
    </row>
    <row r="226" spans="1:11" x14ac:dyDescent="0.35">
      <c r="A226" s="112">
        <v>253</v>
      </c>
      <c r="B226" s="112" t="s">
        <v>2208</v>
      </c>
      <c r="D226" s="112" t="s">
        <v>3396</v>
      </c>
      <c r="E226" s="112" t="s">
        <v>2493</v>
      </c>
      <c r="F226" s="112" t="s">
        <v>281</v>
      </c>
      <c r="H226" s="124"/>
      <c r="I226" s="112">
        <v>312.5</v>
      </c>
      <c r="J226" s="112" t="s">
        <v>3450</v>
      </c>
      <c r="K226" s="112" t="s">
        <v>3386</v>
      </c>
    </row>
    <row r="227" spans="1:11" x14ac:dyDescent="0.35">
      <c r="A227" s="112">
        <v>254</v>
      </c>
      <c r="B227" s="112" t="s">
        <v>2208</v>
      </c>
      <c r="D227" s="112" t="s">
        <v>3407</v>
      </c>
      <c r="E227" s="112" t="s">
        <v>2532</v>
      </c>
      <c r="F227" s="112" t="s">
        <v>283</v>
      </c>
      <c r="H227" s="124"/>
      <c r="I227" s="112">
        <v>218.75</v>
      </c>
      <c r="J227" s="112" t="s">
        <v>3450</v>
      </c>
      <c r="K227" s="112" t="s">
        <v>3386</v>
      </c>
    </row>
    <row r="228" spans="1:11" x14ac:dyDescent="0.35">
      <c r="A228" s="112">
        <v>255</v>
      </c>
      <c r="B228" s="112" t="s">
        <v>2208</v>
      </c>
      <c r="D228" s="112" t="s">
        <v>3407</v>
      </c>
      <c r="E228" s="112" t="s">
        <v>2538</v>
      </c>
      <c r="F228" s="112" t="s">
        <v>283</v>
      </c>
      <c r="H228" s="124"/>
      <c r="I228" s="112">
        <v>291.66666670000001</v>
      </c>
      <c r="J228" s="112" t="s">
        <v>3450</v>
      </c>
      <c r="K228" s="112" t="s">
        <v>3386</v>
      </c>
    </row>
    <row r="229" spans="1:11" x14ac:dyDescent="0.35">
      <c r="A229" s="112">
        <v>256</v>
      </c>
      <c r="B229" s="112" t="s">
        <v>2208</v>
      </c>
      <c r="D229" s="112" t="s">
        <v>3408</v>
      </c>
      <c r="E229" s="112" t="s">
        <v>2564</v>
      </c>
      <c r="F229" s="112" t="s">
        <v>3409</v>
      </c>
      <c r="H229" s="124"/>
      <c r="I229" s="112">
        <v>133.33333329999999</v>
      </c>
      <c r="J229" s="112" t="s">
        <v>3450</v>
      </c>
      <c r="K229" s="112" t="s">
        <v>3386</v>
      </c>
    </row>
    <row r="230" spans="1:11" x14ac:dyDescent="0.35">
      <c r="A230" s="112">
        <v>257</v>
      </c>
      <c r="B230" s="112" t="s">
        <v>2208</v>
      </c>
      <c r="D230" s="112" t="s">
        <v>3451</v>
      </c>
      <c r="E230" s="112" t="s">
        <v>2571</v>
      </c>
      <c r="F230" s="112" t="s">
        <v>281</v>
      </c>
      <c r="H230" s="124"/>
      <c r="I230" s="112">
        <v>208.33333329999999</v>
      </c>
      <c r="J230" s="112" t="s">
        <v>3450</v>
      </c>
      <c r="K230" s="112" t="s">
        <v>3386</v>
      </c>
    </row>
    <row r="231" spans="1:11" x14ac:dyDescent="0.35">
      <c r="A231" s="112">
        <v>258</v>
      </c>
      <c r="B231" s="112" t="s">
        <v>2208</v>
      </c>
      <c r="D231" s="112" t="s">
        <v>3407</v>
      </c>
      <c r="E231" s="112" t="s">
        <v>2578</v>
      </c>
      <c r="F231" s="112" t="s">
        <v>283</v>
      </c>
      <c r="H231" s="124"/>
      <c r="I231" s="112">
        <v>291.66666670000001</v>
      </c>
      <c r="J231" s="112" t="s">
        <v>3450</v>
      </c>
      <c r="K231" s="112" t="s">
        <v>3386</v>
      </c>
    </row>
    <row r="232" spans="1:11" x14ac:dyDescent="0.35">
      <c r="A232" s="112">
        <v>259</v>
      </c>
      <c r="B232" s="112" t="s">
        <v>2208</v>
      </c>
      <c r="D232" s="112" t="s">
        <v>3391</v>
      </c>
      <c r="E232" s="112" t="s">
        <v>2586</v>
      </c>
      <c r="F232" s="112" t="s">
        <v>276</v>
      </c>
      <c r="H232" s="124"/>
      <c r="I232" s="112">
        <v>250</v>
      </c>
      <c r="J232" s="112" t="s">
        <v>3450</v>
      </c>
      <c r="K232" s="112" t="s">
        <v>3386</v>
      </c>
    </row>
    <row r="233" spans="1:11" x14ac:dyDescent="0.35">
      <c r="A233" s="112">
        <v>260</v>
      </c>
      <c r="B233" s="112" t="s">
        <v>2208</v>
      </c>
      <c r="D233" s="112" t="s">
        <v>3413</v>
      </c>
      <c r="E233" s="112" t="s">
        <v>2618</v>
      </c>
      <c r="F233" s="112" t="s">
        <v>280</v>
      </c>
      <c r="H233" s="124"/>
      <c r="I233" s="112">
        <v>208.33333329999999</v>
      </c>
      <c r="J233" s="112" t="s">
        <v>3450</v>
      </c>
      <c r="K233" s="112" t="s">
        <v>3386</v>
      </c>
    </row>
    <row r="234" spans="1:11" x14ac:dyDescent="0.35">
      <c r="A234" s="112">
        <v>261</v>
      </c>
      <c r="B234" s="112" t="s">
        <v>2208</v>
      </c>
      <c r="D234" s="112" t="s">
        <v>3407</v>
      </c>
      <c r="E234" s="112" t="s">
        <v>2624</v>
      </c>
      <c r="F234" s="112" t="s">
        <v>3436</v>
      </c>
      <c r="H234" s="124"/>
      <c r="I234" s="112">
        <v>312.5</v>
      </c>
      <c r="J234" s="112" t="s">
        <v>3450</v>
      </c>
      <c r="K234" s="112" t="s">
        <v>3386</v>
      </c>
    </row>
    <row r="235" spans="1:11" x14ac:dyDescent="0.35">
      <c r="A235" s="112">
        <v>262</v>
      </c>
      <c r="B235" s="112" t="s">
        <v>2208</v>
      </c>
      <c r="D235" s="112" t="s">
        <v>3391</v>
      </c>
      <c r="E235" s="112" t="s">
        <v>2637</v>
      </c>
      <c r="F235" s="112" t="s">
        <v>276</v>
      </c>
      <c r="H235" s="124"/>
      <c r="I235" s="112">
        <v>291.66666670000001</v>
      </c>
      <c r="J235" s="112" t="s">
        <v>3450</v>
      </c>
      <c r="K235" s="112" t="s">
        <v>3386</v>
      </c>
    </row>
    <row r="236" spans="1:11" x14ac:dyDescent="0.35">
      <c r="A236" s="112">
        <v>263</v>
      </c>
      <c r="B236" s="112" t="s">
        <v>2208</v>
      </c>
      <c r="D236" s="112" t="s">
        <v>3407</v>
      </c>
      <c r="E236" s="112" t="s">
        <v>2644</v>
      </c>
      <c r="F236" s="112" t="s">
        <v>283</v>
      </c>
      <c r="H236" s="124"/>
      <c r="I236" s="112">
        <v>218.75</v>
      </c>
      <c r="J236" s="112" t="s">
        <v>3450</v>
      </c>
      <c r="K236" s="112" t="s">
        <v>3386</v>
      </c>
    </row>
    <row r="237" spans="1:11" x14ac:dyDescent="0.35">
      <c r="A237" s="112">
        <v>264</v>
      </c>
      <c r="B237" s="112" t="s">
        <v>2208</v>
      </c>
      <c r="D237" s="112" t="s">
        <v>3406</v>
      </c>
      <c r="E237" s="112" t="s">
        <v>2665</v>
      </c>
      <c r="F237" s="112" t="s">
        <v>276</v>
      </c>
      <c r="H237" s="124"/>
      <c r="I237" s="112">
        <v>166.66666670000001</v>
      </c>
      <c r="J237" s="112" t="s">
        <v>3450</v>
      </c>
      <c r="K237" s="112" t="s">
        <v>3386</v>
      </c>
    </row>
    <row r="238" spans="1:11" x14ac:dyDescent="0.35">
      <c r="A238" s="112">
        <v>265</v>
      </c>
      <c r="B238" s="112" t="s">
        <v>2208</v>
      </c>
      <c r="D238" s="112" t="s">
        <v>3410</v>
      </c>
      <c r="E238" s="112" t="s">
        <v>2670</v>
      </c>
      <c r="F238" s="112" t="s">
        <v>279</v>
      </c>
      <c r="H238" s="124"/>
      <c r="I238" s="112">
        <v>208.33333329999999</v>
      </c>
      <c r="J238" s="112" t="s">
        <v>3450</v>
      </c>
      <c r="K238" s="112" t="s">
        <v>3386</v>
      </c>
    </row>
    <row r="239" spans="1:11" x14ac:dyDescent="0.35">
      <c r="A239" s="112">
        <v>266</v>
      </c>
      <c r="B239" s="112" t="s">
        <v>2208</v>
      </c>
      <c r="D239" s="112" t="s">
        <v>3396</v>
      </c>
      <c r="E239" s="112" t="s">
        <v>2674</v>
      </c>
      <c r="F239" s="112" t="s">
        <v>281</v>
      </c>
      <c r="H239" s="124"/>
      <c r="I239" s="112">
        <v>312.5</v>
      </c>
      <c r="J239" s="112" t="s">
        <v>3450</v>
      </c>
      <c r="K239" s="112" t="s">
        <v>3386</v>
      </c>
    </row>
    <row r="240" spans="1:11" x14ac:dyDescent="0.35">
      <c r="A240" s="112">
        <v>267</v>
      </c>
      <c r="B240" s="112" t="s">
        <v>2208</v>
      </c>
      <c r="D240" s="112" t="s">
        <v>3424</v>
      </c>
      <c r="E240" s="112" t="s">
        <v>2679</v>
      </c>
      <c r="F240" s="112" t="s">
        <v>278</v>
      </c>
      <c r="H240" s="124"/>
      <c r="I240" s="112">
        <v>291.66666670000001</v>
      </c>
      <c r="J240" s="112" t="s">
        <v>3450</v>
      </c>
      <c r="K240" s="112" t="s">
        <v>3386</v>
      </c>
    </row>
    <row r="241" spans="1:11" x14ac:dyDescent="0.35">
      <c r="A241" s="112">
        <v>268</v>
      </c>
      <c r="B241" s="112" t="s">
        <v>2208</v>
      </c>
      <c r="D241" s="112" t="s">
        <v>3391</v>
      </c>
      <c r="E241" s="112" t="s">
        <v>2700</v>
      </c>
      <c r="F241" s="112" t="s">
        <v>276</v>
      </c>
      <c r="H241" s="124"/>
      <c r="I241" s="112">
        <v>416.25</v>
      </c>
      <c r="J241" s="112" t="s">
        <v>3450</v>
      </c>
      <c r="K241" s="112" t="s">
        <v>3386</v>
      </c>
    </row>
    <row r="242" spans="1:11" x14ac:dyDescent="0.35">
      <c r="A242" s="112">
        <v>269</v>
      </c>
      <c r="B242" s="112" t="s">
        <v>2208</v>
      </c>
      <c r="D242" s="112" t="s">
        <v>3407</v>
      </c>
      <c r="E242" s="112" t="s">
        <v>2797</v>
      </c>
      <c r="F242" s="112" t="s">
        <v>3436</v>
      </c>
      <c r="H242" s="124"/>
      <c r="I242" s="112">
        <v>375</v>
      </c>
      <c r="J242" s="112" t="s">
        <v>3450</v>
      </c>
      <c r="K242" s="112" t="s">
        <v>3386</v>
      </c>
    </row>
    <row r="243" spans="1:11" x14ac:dyDescent="0.35">
      <c r="A243" s="112">
        <v>270</v>
      </c>
      <c r="B243" s="112" t="s">
        <v>2208</v>
      </c>
      <c r="D243" s="112" t="s">
        <v>3406</v>
      </c>
      <c r="E243" s="112" t="s">
        <v>2813</v>
      </c>
      <c r="F243" s="112" t="s">
        <v>276</v>
      </c>
      <c r="H243" s="124"/>
      <c r="I243" s="112">
        <v>291.66666670000001</v>
      </c>
      <c r="J243" s="112" t="s">
        <v>3450</v>
      </c>
      <c r="K243" s="112" t="s">
        <v>3386</v>
      </c>
    </row>
    <row r="244" spans="1:11" x14ac:dyDescent="0.35">
      <c r="A244" s="112">
        <v>271</v>
      </c>
      <c r="B244" s="112" t="s">
        <v>2208</v>
      </c>
      <c r="D244" s="112" t="s">
        <v>3451</v>
      </c>
      <c r="E244" s="112" t="s">
        <v>2817</v>
      </c>
      <c r="F244" s="112" t="s">
        <v>281</v>
      </c>
      <c r="H244" s="124"/>
      <c r="I244" s="112">
        <v>312.5</v>
      </c>
      <c r="J244" s="112" t="s">
        <v>3450</v>
      </c>
      <c r="K244" s="112" t="s">
        <v>3386</v>
      </c>
    </row>
    <row r="245" spans="1:11" x14ac:dyDescent="0.35">
      <c r="A245" s="112">
        <v>272</v>
      </c>
      <c r="B245" s="112" t="s">
        <v>2208</v>
      </c>
      <c r="D245" s="112" t="s">
        <v>3407</v>
      </c>
      <c r="E245" s="112" t="s">
        <v>2847</v>
      </c>
      <c r="F245" s="112" t="s">
        <v>3436</v>
      </c>
      <c r="H245" s="124"/>
      <c r="I245" s="112">
        <v>375</v>
      </c>
      <c r="J245" s="112" t="s">
        <v>3450</v>
      </c>
      <c r="K245" s="112" t="s">
        <v>3386</v>
      </c>
    </row>
    <row r="246" spans="1:11" x14ac:dyDescent="0.35">
      <c r="A246" s="112">
        <v>273</v>
      </c>
      <c r="B246" s="112" t="s">
        <v>2208</v>
      </c>
      <c r="D246" s="112" t="s">
        <v>3413</v>
      </c>
      <c r="E246" s="112" t="s">
        <v>2897</v>
      </c>
      <c r="F246" s="112" t="s">
        <v>280</v>
      </c>
      <c r="H246" s="124"/>
      <c r="I246" s="112">
        <v>208.33333329999999</v>
      </c>
      <c r="J246" s="112" t="s">
        <v>3450</v>
      </c>
      <c r="K246" s="112" t="s">
        <v>3386</v>
      </c>
    </row>
    <row r="247" spans="1:11" x14ac:dyDescent="0.35">
      <c r="A247" s="112">
        <v>274</v>
      </c>
      <c r="B247" s="112" t="s">
        <v>2208</v>
      </c>
      <c r="D247" s="112" t="s">
        <v>3391</v>
      </c>
      <c r="E247" s="112" t="s">
        <v>2914</v>
      </c>
      <c r="F247" s="112" t="s">
        <v>276</v>
      </c>
      <c r="H247" s="124"/>
      <c r="I247" s="112">
        <v>166.66666670000001</v>
      </c>
      <c r="J247" s="112" t="s">
        <v>3450</v>
      </c>
      <c r="K247" s="112" t="s">
        <v>3386</v>
      </c>
    </row>
    <row r="248" spans="1:11" x14ac:dyDescent="0.35">
      <c r="A248" s="112">
        <v>275</v>
      </c>
      <c r="B248" s="112" t="s">
        <v>2208</v>
      </c>
      <c r="D248" s="112" t="s">
        <v>3407</v>
      </c>
      <c r="E248" s="112" t="s">
        <v>2919</v>
      </c>
      <c r="F248" s="112" t="s">
        <v>3436</v>
      </c>
      <c r="H248" s="124"/>
      <c r="I248" s="112">
        <v>375</v>
      </c>
      <c r="J248" s="112" t="s">
        <v>3450</v>
      </c>
      <c r="K248" s="112" t="s">
        <v>3386</v>
      </c>
    </row>
    <row r="249" spans="1:11" x14ac:dyDescent="0.35">
      <c r="A249" s="112">
        <v>276</v>
      </c>
      <c r="B249" s="112" t="s">
        <v>2208</v>
      </c>
      <c r="D249" s="112" t="s">
        <v>3414</v>
      </c>
      <c r="E249" s="112" t="s">
        <v>2941</v>
      </c>
      <c r="F249" s="112" t="s">
        <v>281</v>
      </c>
      <c r="H249" s="124"/>
      <c r="I249" s="112">
        <v>291.66666670000001</v>
      </c>
      <c r="J249" s="112" t="s">
        <v>3450</v>
      </c>
      <c r="K249" s="112" t="s">
        <v>3386</v>
      </c>
    </row>
    <row r="250" spans="1:11" x14ac:dyDescent="0.35">
      <c r="A250" s="112">
        <v>277</v>
      </c>
      <c r="B250" s="112" t="s">
        <v>2208</v>
      </c>
      <c r="D250" s="112" t="s">
        <v>3414</v>
      </c>
      <c r="E250" s="112" t="s">
        <v>2956</v>
      </c>
      <c r="F250" s="112" t="s">
        <v>281</v>
      </c>
      <c r="H250" s="124"/>
      <c r="I250" s="112">
        <v>375</v>
      </c>
      <c r="J250" s="112" t="s">
        <v>3450</v>
      </c>
      <c r="K250" s="112" t="s">
        <v>3386</v>
      </c>
    </row>
    <row r="251" spans="1:11" x14ac:dyDescent="0.35">
      <c r="A251" s="112">
        <v>278</v>
      </c>
      <c r="B251" s="112" t="s">
        <v>2208</v>
      </c>
      <c r="D251" s="112" t="s">
        <v>3407</v>
      </c>
      <c r="E251" s="112" t="s">
        <v>2989</v>
      </c>
      <c r="F251" s="112" t="s">
        <v>3436</v>
      </c>
      <c r="H251" s="124"/>
      <c r="I251" s="112">
        <v>375</v>
      </c>
      <c r="J251" s="112" t="s">
        <v>3450</v>
      </c>
      <c r="K251" s="112" t="s">
        <v>3386</v>
      </c>
    </row>
    <row r="252" spans="1:11" x14ac:dyDescent="0.35">
      <c r="A252" s="112">
        <v>279</v>
      </c>
      <c r="B252" s="112" t="s">
        <v>2208</v>
      </c>
      <c r="D252" s="112" t="s">
        <v>3410</v>
      </c>
      <c r="E252" s="112" t="s">
        <v>3059</v>
      </c>
      <c r="F252" s="112" t="s">
        <v>279</v>
      </c>
      <c r="H252" s="124"/>
      <c r="I252" s="112">
        <v>229.16666670000001</v>
      </c>
      <c r="J252" s="112" t="s">
        <v>3450</v>
      </c>
      <c r="K252" s="112" t="s">
        <v>3386</v>
      </c>
    </row>
    <row r="253" spans="1:11" x14ac:dyDescent="0.35">
      <c r="A253" s="112">
        <v>280</v>
      </c>
      <c r="B253" s="112" t="s">
        <v>2208</v>
      </c>
      <c r="D253" s="112" t="s">
        <v>3413</v>
      </c>
      <c r="E253" s="112" t="s">
        <v>3092</v>
      </c>
      <c r="F253" s="112" t="s">
        <v>280</v>
      </c>
      <c r="H253" s="124"/>
      <c r="I253" s="112">
        <v>229.16666670000001</v>
      </c>
      <c r="J253" s="112" t="s">
        <v>3450</v>
      </c>
      <c r="K253" s="112" t="s">
        <v>3386</v>
      </c>
    </row>
    <row r="254" spans="1:11" x14ac:dyDescent="0.35">
      <c r="A254" s="112">
        <v>281</v>
      </c>
      <c r="B254" s="112" t="s">
        <v>2208</v>
      </c>
      <c r="D254" s="112" t="s">
        <v>3413</v>
      </c>
      <c r="E254" s="112" t="s">
        <v>3100</v>
      </c>
      <c r="F254" s="112" t="s">
        <v>280</v>
      </c>
      <c r="H254" s="124"/>
      <c r="I254" s="112">
        <v>300</v>
      </c>
      <c r="J254" s="112" t="s">
        <v>3450</v>
      </c>
      <c r="K254" s="112" t="s">
        <v>3386</v>
      </c>
    </row>
    <row r="255" spans="1:11" x14ac:dyDescent="0.35">
      <c r="A255" s="112">
        <v>282</v>
      </c>
      <c r="B255" s="112" t="s">
        <v>2208</v>
      </c>
      <c r="D255" s="112" t="s">
        <v>3413</v>
      </c>
      <c r="E255" s="112" t="s">
        <v>3109</v>
      </c>
      <c r="F255" s="112" t="s">
        <v>280</v>
      </c>
      <c r="H255" s="124"/>
      <c r="I255" s="112">
        <v>291.66666670000001</v>
      </c>
      <c r="J255" s="112" t="s">
        <v>3450</v>
      </c>
      <c r="K255" s="112" t="s">
        <v>3386</v>
      </c>
    </row>
    <row r="256" spans="1:11" x14ac:dyDescent="0.35">
      <c r="A256" s="112">
        <v>283</v>
      </c>
      <c r="B256" s="112" t="s">
        <v>2175</v>
      </c>
      <c r="D256" s="112" t="s">
        <v>3411</v>
      </c>
      <c r="E256" s="112" t="s">
        <v>2544</v>
      </c>
      <c r="F256" s="112" t="s">
        <v>280</v>
      </c>
      <c r="H256" s="124" t="s">
        <v>2361</v>
      </c>
      <c r="I256" s="112" t="s">
        <v>2326</v>
      </c>
      <c r="J256" s="112" t="s">
        <v>3438</v>
      </c>
      <c r="K256" s="112" t="s">
        <v>3386</v>
      </c>
    </row>
    <row r="257" spans="1:11" x14ac:dyDescent="0.35">
      <c r="A257" s="112">
        <v>284</v>
      </c>
      <c r="B257" s="112" t="s">
        <v>2208</v>
      </c>
      <c r="D257" s="112" t="s">
        <v>3400</v>
      </c>
      <c r="E257" s="112" t="s">
        <v>3162</v>
      </c>
      <c r="F257" s="112" t="s">
        <v>3401</v>
      </c>
      <c r="H257" s="124"/>
      <c r="I257" s="112">
        <v>281.25</v>
      </c>
      <c r="J257" s="112" t="s">
        <v>3450</v>
      </c>
      <c r="K257" s="112" t="s">
        <v>3386</v>
      </c>
    </row>
    <row r="258" spans="1:11" x14ac:dyDescent="0.35">
      <c r="A258" s="112">
        <v>286</v>
      </c>
      <c r="B258" s="112" t="s">
        <v>89</v>
      </c>
      <c r="D258" s="112" t="s">
        <v>3411</v>
      </c>
      <c r="E258" s="112" t="s">
        <v>2475</v>
      </c>
      <c r="F258" s="112" t="s">
        <v>280</v>
      </c>
      <c r="H258" s="121" t="s">
        <v>3452</v>
      </c>
      <c r="I258" s="112" t="s">
        <v>3453</v>
      </c>
      <c r="J258" s="112" t="s">
        <v>277</v>
      </c>
      <c r="K258" s="112" t="s">
        <v>3454</v>
      </c>
    </row>
    <row r="259" spans="1:11" x14ac:dyDescent="0.35">
      <c r="A259" s="112">
        <v>287</v>
      </c>
      <c r="B259" s="112" t="s">
        <v>89</v>
      </c>
      <c r="D259" s="112" t="s">
        <v>3411</v>
      </c>
      <c r="E259" s="112" t="s">
        <v>2475</v>
      </c>
      <c r="F259" s="112" t="s">
        <v>280</v>
      </c>
      <c r="H259" s="121" t="s">
        <v>3453</v>
      </c>
      <c r="I259" s="112" t="s">
        <v>3453</v>
      </c>
      <c r="J259" s="112" t="s">
        <v>277</v>
      </c>
      <c r="K259" s="112" t="s">
        <v>3454</v>
      </c>
    </row>
    <row r="260" spans="1:11" x14ac:dyDescent="0.35">
      <c r="A260" s="112">
        <v>288</v>
      </c>
      <c r="B260" s="112" t="s">
        <v>89</v>
      </c>
      <c r="D260" s="112" t="s">
        <v>3411</v>
      </c>
      <c r="E260" s="112" t="s">
        <v>2544</v>
      </c>
      <c r="F260" s="112" t="s">
        <v>280</v>
      </c>
      <c r="H260" s="121" t="s">
        <v>3455</v>
      </c>
      <c r="I260" s="112" t="s">
        <v>3453</v>
      </c>
      <c r="J260" s="112" t="s">
        <v>277</v>
      </c>
      <c r="K260" s="112" t="s">
        <v>3454</v>
      </c>
    </row>
    <row r="261" spans="1:11" x14ac:dyDescent="0.35">
      <c r="A261" s="112">
        <v>289</v>
      </c>
      <c r="B261" s="112" t="s">
        <v>89</v>
      </c>
      <c r="D261" s="112" t="s">
        <v>3411</v>
      </c>
      <c r="E261" s="112" t="s">
        <v>2544</v>
      </c>
      <c r="F261" s="112" t="s">
        <v>280</v>
      </c>
      <c r="H261" s="121" t="s">
        <v>3453</v>
      </c>
      <c r="I261" s="112" t="s">
        <v>3453</v>
      </c>
      <c r="J261" s="112" t="s">
        <v>277</v>
      </c>
      <c r="K261" s="112" t="s">
        <v>3454</v>
      </c>
    </row>
    <row r="262" spans="1:11" x14ac:dyDescent="0.35">
      <c r="A262" s="112">
        <v>290</v>
      </c>
      <c r="B262" s="112" t="s">
        <v>89</v>
      </c>
      <c r="D262" s="112" t="s">
        <v>3411</v>
      </c>
      <c r="E262" s="112" t="s">
        <v>2614</v>
      </c>
      <c r="F262" s="112" t="s">
        <v>280</v>
      </c>
      <c r="H262" s="121" t="s">
        <v>3456</v>
      </c>
      <c r="I262" s="112" t="s">
        <v>3453</v>
      </c>
      <c r="J262" s="112" t="s">
        <v>277</v>
      </c>
      <c r="K262" s="112" t="s">
        <v>3454</v>
      </c>
    </row>
    <row r="263" spans="1:11" x14ac:dyDescent="0.35">
      <c r="A263" s="112">
        <v>291</v>
      </c>
      <c r="B263" s="112" t="s">
        <v>89</v>
      </c>
      <c r="D263" s="112" t="s">
        <v>3411</v>
      </c>
      <c r="E263" s="112" t="s">
        <v>2614</v>
      </c>
      <c r="F263" s="112" t="s">
        <v>280</v>
      </c>
      <c r="H263" s="121" t="s">
        <v>3453</v>
      </c>
      <c r="I263" s="112" t="s">
        <v>3453</v>
      </c>
      <c r="J263" s="112" t="s">
        <v>277</v>
      </c>
      <c r="K263" s="112" t="s">
        <v>3454</v>
      </c>
    </row>
    <row r="264" spans="1:11" x14ac:dyDescent="0.35">
      <c r="A264" s="112">
        <v>292</v>
      </c>
      <c r="B264" s="112" t="s">
        <v>89</v>
      </c>
      <c r="D264" s="112" t="s">
        <v>3411</v>
      </c>
      <c r="E264" s="112" t="s">
        <v>2902</v>
      </c>
      <c r="F264" s="112" t="s">
        <v>280</v>
      </c>
      <c r="H264" s="121" t="s">
        <v>3457</v>
      </c>
      <c r="I264" s="112" t="s">
        <v>3453</v>
      </c>
      <c r="J264" s="112" t="s">
        <v>277</v>
      </c>
      <c r="K264" s="112" t="s">
        <v>3454</v>
      </c>
    </row>
    <row r="265" spans="1:11" x14ac:dyDescent="0.35">
      <c r="A265" s="112">
        <v>293</v>
      </c>
      <c r="B265" s="112" t="s">
        <v>89</v>
      </c>
      <c r="D265" s="112" t="s">
        <v>3411</v>
      </c>
      <c r="E265" s="112" t="s">
        <v>2902</v>
      </c>
      <c r="F265" s="112" t="s">
        <v>280</v>
      </c>
      <c r="H265" s="121" t="s">
        <v>3453</v>
      </c>
      <c r="I265" s="112" t="s">
        <v>3453</v>
      </c>
      <c r="J265" s="112" t="s">
        <v>277</v>
      </c>
      <c r="K265" s="112" t="s">
        <v>3454</v>
      </c>
    </row>
    <row r="266" spans="1:11" x14ac:dyDescent="0.35">
      <c r="A266" s="112">
        <v>294</v>
      </c>
      <c r="B266" s="112" t="s">
        <v>89</v>
      </c>
      <c r="D266" s="112" t="s">
        <v>3408</v>
      </c>
      <c r="E266" s="112" t="s">
        <v>3082</v>
      </c>
      <c r="F266" s="112" t="s">
        <v>3409</v>
      </c>
      <c r="H266" s="121" t="s">
        <v>3458</v>
      </c>
      <c r="I266" s="112" t="s">
        <v>3459</v>
      </c>
      <c r="J266" s="112" t="s">
        <v>277</v>
      </c>
      <c r="K266" s="112" t="s">
        <v>3454</v>
      </c>
    </row>
    <row r="267" spans="1:11" x14ac:dyDescent="0.35">
      <c r="A267" s="112">
        <v>295</v>
      </c>
      <c r="B267" s="112" t="s">
        <v>89</v>
      </c>
      <c r="D267" s="112" t="s">
        <v>3408</v>
      </c>
      <c r="E267" s="112" t="s">
        <v>3082</v>
      </c>
      <c r="F267" s="112" t="s">
        <v>3409</v>
      </c>
      <c r="H267" s="121" t="s">
        <v>3459</v>
      </c>
      <c r="I267" s="112" t="s">
        <v>3459</v>
      </c>
      <c r="J267" s="112" t="s">
        <v>277</v>
      </c>
      <c r="K267" s="112" t="s">
        <v>3454</v>
      </c>
    </row>
    <row r="268" spans="1:11" x14ac:dyDescent="0.35">
      <c r="A268" s="112">
        <v>296</v>
      </c>
      <c r="B268" s="112" t="s">
        <v>89</v>
      </c>
      <c r="D268" s="112" t="s">
        <v>3408</v>
      </c>
      <c r="E268" s="112" t="s">
        <v>3082</v>
      </c>
      <c r="F268" s="112" t="s">
        <v>3409</v>
      </c>
      <c r="H268" s="121" t="s">
        <v>3459</v>
      </c>
      <c r="I268" s="112" t="s">
        <v>3459</v>
      </c>
      <c r="J268" s="112" t="s">
        <v>277</v>
      </c>
      <c r="K268" s="112" t="s">
        <v>3454</v>
      </c>
    </row>
    <row r="269" spans="1:11" x14ac:dyDescent="0.35">
      <c r="A269" s="112">
        <v>297</v>
      </c>
      <c r="B269" s="112" t="s">
        <v>89</v>
      </c>
      <c r="D269" s="112" t="s">
        <v>3408</v>
      </c>
      <c r="E269" s="112" t="s">
        <v>2564</v>
      </c>
      <c r="F269" s="112" t="s">
        <v>3409</v>
      </c>
      <c r="H269" s="121" t="s">
        <v>3460</v>
      </c>
      <c r="I269" s="112" t="s">
        <v>3459</v>
      </c>
      <c r="J269" s="112" t="s">
        <v>277</v>
      </c>
      <c r="K269" s="112" t="s">
        <v>3454</v>
      </c>
    </row>
    <row r="270" spans="1:11" x14ac:dyDescent="0.35">
      <c r="A270" s="112">
        <v>298</v>
      </c>
      <c r="B270" s="112" t="s">
        <v>89</v>
      </c>
      <c r="D270" s="112" t="s">
        <v>3408</v>
      </c>
      <c r="E270" s="112" t="s">
        <v>2564</v>
      </c>
      <c r="F270" s="112" t="s">
        <v>3409</v>
      </c>
      <c r="H270" s="121" t="s">
        <v>3459</v>
      </c>
      <c r="I270" s="112" t="s">
        <v>3459</v>
      </c>
      <c r="J270" s="112" t="s">
        <v>277</v>
      </c>
      <c r="K270" s="112" t="s">
        <v>3454</v>
      </c>
    </row>
    <row r="271" spans="1:11" x14ac:dyDescent="0.35">
      <c r="A271" s="112">
        <v>299</v>
      </c>
      <c r="B271" s="112" t="s">
        <v>89</v>
      </c>
      <c r="D271" s="112" t="s">
        <v>3408</v>
      </c>
      <c r="E271" s="112" t="s">
        <v>2403</v>
      </c>
      <c r="F271" s="112" t="s">
        <v>3409</v>
      </c>
      <c r="H271" s="121" t="s">
        <v>3461</v>
      </c>
      <c r="I271" s="112" t="s">
        <v>3459</v>
      </c>
      <c r="J271" s="112" t="s">
        <v>3462</v>
      </c>
      <c r="K271" s="112" t="s">
        <v>3454</v>
      </c>
    </row>
    <row r="272" spans="1:11" x14ac:dyDescent="0.35">
      <c r="A272" s="112">
        <v>300</v>
      </c>
      <c r="B272" s="112" t="s">
        <v>89</v>
      </c>
      <c r="D272" s="112" t="s">
        <v>3408</v>
      </c>
      <c r="E272" s="112" t="s">
        <v>2929</v>
      </c>
      <c r="F272" s="112" t="s">
        <v>3409</v>
      </c>
      <c r="H272" s="121" t="s">
        <v>3463</v>
      </c>
      <c r="I272" s="112" t="s">
        <v>3459</v>
      </c>
      <c r="J272" s="112" t="s">
        <v>277</v>
      </c>
      <c r="K272" s="112" t="s">
        <v>3454</v>
      </c>
    </row>
    <row r="273" spans="1:11" x14ac:dyDescent="0.35">
      <c r="A273" s="112">
        <v>301</v>
      </c>
      <c r="B273" s="112" t="s">
        <v>89</v>
      </c>
      <c r="D273" s="112" t="s">
        <v>3400</v>
      </c>
      <c r="E273" s="112" t="s">
        <v>3177</v>
      </c>
      <c r="F273" s="112" t="s">
        <v>3401</v>
      </c>
      <c r="H273" s="121" t="s">
        <v>3464</v>
      </c>
      <c r="I273" s="112" t="s">
        <v>3465</v>
      </c>
      <c r="J273" s="112" t="s">
        <v>277</v>
      </c>
      <c r="K273" s="112" t="s">
        <v>3454</v>
      </c>
    </row>
    <row r="274" spans="1:11" x14ac:dyDescent="0.35">
      <c r="A274" s="112">
        <v>302</v>
      </c>
      <c r="B274" s="112" t="s">
        <v>89</v>
      </c>
      <c r="D274" s="112" t="s">
        <v>3400</v>
      </c>
      <c r="E274" s="112" t="s">
        <v>3177</v>
      </c>
      <c r="F274" s="112" t="s">
        <v>3401</v>
      </c>
      <c r="H274" s="121" t="s">
        <v>3465</v>
      </c>
      <c r="I274" s="112" t="s">
        <v>3465</v>
      </c>
      <c r="J274" s="112" t="s">
        <v>277</v>
      </c>
      <c r="K274" s="112" t="s">
        <v>3454</v>
      </c>
    </row>
    <row r="275" spans="1:11" x14ac:dyDescent="0.35">
      <c r="A275" s="112">
        <v>303</v>
      </c>
      <c r="B275" s="112" t="s">
        <v>89</v>
      </c>
      <c r="D275" s="112" t="s">
        <v>3451</v>
      </c>
      <c r="E275" s="112" t="s">
        <v>2925</v>
      </c>
      <c r="F275" s="112" t="s">
        <v>281</v>
      </c>
      <c r="H275" s="121" t="s">
        <v>3466</v>
      </c>
      <c r="I275" s="112" t="s">
        <v>3465</v>
      </c>
      <c r="J275" s="112" t="s">
        <v>277</v>
      </c>
      <c r="K275" s="112" t="s">
        <v>3454</v>
      </c>
    </row>
    <row r="276" spans="1:11" x14ac:dyDescent="0.35">
      <c r="A276" s="112">
        <v>304</v>
      </c>
      <c r="B276" s="112" t="s">
        <v>89</v>
      </c>
      <c r="D276" s="112" t="s">
        <v>3451</v>
      </c>
      <c r="E276" s="112" t="s">
        <v>2925</v>
      </c>
      <c r="F276" s="112" t="s">
        <v>281</v>
      </c>
      <c r="H276" s="121" t="s">
        <v>3465</v>
      </c>
      <c r="I276" s="112" t="s">
        <v>3465</v>
      </c>
      <c r="J276" s="112" t="s">
        <v>277</v>
      </c>
      <c r="K276" s="112" t="s">
        <v>3454</v>
      </c>
    </row>
    <row r="277" spans="1:11" x14ac:dyDescent="0.35">
      <c r="A277" s="112">
        <v>305</v>
      </c>
      <c r="B277" s="112" t="s">
        <v>89</v>
      </c>
      <c r="D277" s="112" t="s">
        <v>3408</v>
      </c>
      <c r="E277" s="112" t="s">
        <v>2448</v>
      </c>
      <c r="F277" s="112" t="s">
        <v>3409</v>
      </c>
      <c r="H277" s="121" t="s">
        <v>3467</v>
      </c>
      <c r="I277" s="112" t="s">
        <v>3468</v>
      </c>
      <c r="J277" s="112" t="s">
        <v>3469</v>
      </c>
      <c r="K277" s="112" t="s">
        <v>3454</v>
      </c>
    </row>
    <row r="278" spans="1:11" x14ac:dyDescent="0.35">
      <c r="A278" s="112">
        <v>306</v>
      </c>
      <c r="B278" s="112" t="s">
        <v>89</v>
      </c>
      <c r="D278" s="112" t="s">
        <v>3408</v>
      </c>
      <c r="E278" s="112" t="s">
        <v>2403</v>
      </c>
      <c r="F278" s="112" t="s">
        <v>3409</v>
      </c>
      <c r="H278" s="121" t="s">
        <v>3459</v>
      </c>
      <c r="I278" s="112" t="s">
        <v>2402</v>
      </c>
      <c r="J278" s="112" t="s">
        <v>3470</v>
      </c>
      <c r="K278" s="112" t="s">
        <v>3454</v>
      </c>
    </row>
    <row r="279" spans="1:11" x14ac:dyDescent="0.35">
      <c r="A279" s="112">
        <v>307</v>
      </c>
      <c r="B279" s="112" t="s">
        <v>89</v>
      </c>
      <c r="D279" s="112" t="s">
        <v>3408</v>
      </c>
      <c r="E279" s="112" t="s">
        <v>2403</v>
      </c>
      <c r="F279" s="112" t="s">
        <v>3409</v>
      </c>
      <c r="H279" s="121" t="s">
        <v>3471</v>
      </c>
      <c r="I279" s="112" t="s">
        <v>2402</v>
      </c>
      <c r="J279" s="112" t="s">
        <v>3470</v>
      </c>
      <c r="K279" s="112" t="s">
        <v>3454</v>
      </c>
    </row>
    <row r="280" spans="1:11" x14ac:dyDescent="0.35">
      <c r="A280" s="112">
        <v>308</v>
      </c>
      <c r="B280" s="112" t="s">
        <v>89</v>
      </c>
      <c r="D280" s="112" t="s">
        <v>3408</v>
      </c>
      <c r="E280" s="112" t="s">
        <v>2564</v>
      </c>
      <c r="F280" s="112" t="s">
        <v>3409</v>
      </c>
      <c r="H280" s="121" t="s">
        <v>3459</v>
      </c>
      <c r="I280" s="112" t="s">
        <v>2402</v>
      </c>
      <c r="J280" s="112" t="s">
        <v>3470</v>
      </c>
      <c r="K280" s="112" t="s">
        <v>3454</v>
      </c>
    </row>
    <row r="281" spans="1:11" x14ac:dyDescent="0.35">
      <c r="A281" s="112">
        <v>309</v>
      </c>
      <c r="B281" s="112" t="s">
        <v>89</v>
      </c>
      <c r="D281" s="112" t="s">
        <v>3408</v>
      </c>
      <c r="E281" s="112" t="s">
        <v>2564</v>
      </c>
      <c r="F281" s="112" t="s">
        <v>3409</v>
      </c>
      <c r="H281" s="121" t="s">
        <v>3471</v>
      </c>
      <c r="I281" s="112" t="s">
        <v>2402</v>
      </c>
      <c r="J281" s="112" t="s">
        <v>3470</v>
      </c>
      <c r="K281" s="112" t="s">
        <v>3454</v>
      </c>
    </row>
    <row r="282" spans="1:11" x14ac:dyDescent="0.35">
      <c r="A282" s="112">
        <v>310</v>
      </c>
      <c r="B282" s="112" t="s">
        <v>89</v>
      </c>
      <c r="D282" s="112" t="s">
        <v>3408</v>
      </c>
      <c r="E282" s="112" t="s">
        <v>2929</v>
      </c>
      <c r="F282" s="112" t="s">
        <v>3409</v>
      </c>
      <c r="H282" s="121" t="s">
        <v>3459</v>
      </c>
      <c r="I282" s="112" t="s">
        <v>2402</v>
      </c>
      <c r="J282" s="112" t="s">
        <v>3470</v>
      </c>
      <c r="K282" s="112" t="s">
        <v>3454</v>
      </c>
    </row>
    <row r="283" spans="1:11" x14ac:dyDescent="0.35">
      <c r="A283" s="112">
        <v>311</v>
      </c>
      <c r="B283" s="112" t="s">
        <v>89</v>
      </c>
      <c r="D283" s="112" t="s">
        <v>3408</v>
      </c>
      <c r="E283" s="112" t="s">
        <v>2929</v>
      </c>
      <c r="F283" s="112" t="s">
        <v>3409</v>
      </c>
      <c r="H283" s="121" t="s">
        <v>3471</v>
      </c>
      <c r="I283" s="112" t="s">
        <v>2402</v>
      </c>
      <c r="J283" s="112" t="s">
        <v>3470</v>
      </c>
      <c r="K283" s="112" t="s">
        <v>3454</v>
      </c>
    </row>
    <row r="284" spans="1:11" x14ac:dyDescent="0.35">
      <c r="A284" s="112">
        <v>312</v>
      </c>
      <c r="B284" s="112" t="s">
        <v>89</v>
      </c>
      <c r="D284" s="112" t="s">
        <v>3408</v>
      </c>
      <c r="E284" s="112" t="s">
        <v>3082</v>
      </c>
      <c r="F284" s="112" t="s">
        <v>3409</v>
      </c>
      <c r="H284" s="121" t="s">
        <v>3459</v>
      </c>
      <c r="I284" s="112" t="s">
        <v>2402</v>
      </c>
      <c r="J284" s="112" t="s">
        <v>3470</v>
      </c>
      <c r="K284" s="112" t="s">
        <v>3454</v>
      </c>
    </row>
    <row r="285" spans="1:11" x14ac:dyDescent="0.35">
      <c r="A285" s="112">
        <v>313</v>
      </c>
      <c r="B285" s="112" t="s">
        <v>89</v>
      </c>
      <c r="D285" s="112" t="s">
        <v>3408</v>
      </c>
      <c r="E285" s="112" t="s">
        <v>3082</v>
      </c>
      <c r="F285" s="112" t="s">
        <v>3409</v>
      </c>
      <c r="H285" s="121" t="s">
        <v>3471</v>
      </c>
      <c r="I285" s="112" t="s">
        <v>2402</v>
      </c>
      <c r="J285" s="112" t="s">
        <v>3470</v>
      </c>
      <c r="K285" s="112" t="s">
        <v>3454</v>
      </c>
    </row>
    <row r="286" spans="1:11" x14ac:dyDescent="0.35">
      <c r="A286" s="112">
        <v>314</v>
      </c>
      <c r="B286" s="112" t="s">
        <v>89</v>
      </c>
      <c r="D286" s="112" t="s">
        <v>3408</v>
      </c>
      <c r="E286" s="112" t="s">
        <v>3431</v>
      </c>
      <c r="F286" s="112" t="s">
        <v>3409</v>
      </c>
      <c r="H286" s="121" t="s">
        <v>3472</v>
      </c>
      <c r="I286" s="112" t="s">
        <v>2402</v>
      </c>
      <c r="J286" s="112" t="s">
        <v>3470</v>
      </c>
      <c r="K286" s="112" t="s">
        <v>3454</v>
      </c>
    </row>
    <row r="287" spans="1:11" x14ac:dyDescent="0.35">
      <c r="A287" s="112">
        <v>315</v>
      </c>
      <c r="B287" s="112" t="s">
        <v>89</v>
      </c>
      <c r="D287" s="112" t="s">
        <v>3451</v>
      </c>
      <c r="E287" s="112" t="s">
        <v>2925</v>
      </c>
      <c r="F287" s="112" t="s">
        <v>281</v>
      </c>
      <c r="H287" s="121" t="s">
        <v>3465</v>
      </c>
      <c r="I287" s="112" t="s">
        <v>2447</v>
      </c>
      <c r="J287" s="112" t="s">
        <v>3470</v>
      </c>
      <c r="K287" s="112" t="s">
        <v>3454</v>
      </c>
    </row>
    <row r="288" spans="1:11" x14ac:dyDescent="0.35">
      <c r="A288" s="112">
        <v>316</v>
      </c>
      <c r="B288" s="112" t="s">
        <v>89</v>
      </c>
      <c r="D288" s="112" t="s">
        <v>3451</v>
      </c>
      <c r="E288" s="112" t="s">
        <v>2925</v>
      </c>
      <c r="F288" s="112" t="s">
        <v>281</v>
      </c>
      <c r="H288" s="121" t="s">
        <v>3473</v>
      </c>
      <c r="I288" s="112" t="s">
        <v>2447</v>
      </c>
      <c r="J288" s="112" t="s">
        <v>3470</v>
      </c>
      <c r="K288" s="112" t="s">
        <v>3454</v>
      </c>
    </row>
    <row r="289" spans="1:11" x14ac:dyDescent="0.35">
      <c r="A289" s="112">
        <v>317</v>
      </c>
      <c r="B289" s="112" t="s">
        <v>89</v>
      </c>
      <c r="D289" s="112" t="s">
        <v>3451</v>
      </c>
      <c r="E289" s="112" t="s">
        <v>2925</v>
      </c>
      <c r="F289" s="112" t="s">
        <v>281</v>
      </c>
      <c r="H289" s="121" t="s">
        <v>3473</v>
      </c>
      <c r="I289" s="112" t="s">
        <v>2447</v>
      </c>
      <c r="J289" s="112" t="s">
        <v>3470</v>
      </c>
      <c r="K289" s="112" t="s">
        <v>3454</v>
      </c>
    </row>
    <row r="290" spans="1:11" x14ac:dyDescent="0.35">
      <c r="A290" s="112">
        <v>318</v>
      </c>
      <c r="B290" s="112" t="s">
        <v>89</v>
      </c>
      <c r="D290" s="112" t="s">
        <v>3396</v>
      </c>
      <c r="E290" s="112" t="s">
        <v>3024</v>
      </c>
      <c r="F290" s="112" t="s">
        <v>281</v>
      </c>
      <c r="H290" s="121" t="s">
        <v>3465</v>
      </c>
      <c r="I290" s="112" t="s">
        <v>2447</v>
      </c>
      <c r="J290" s="112" t="s">
        <v>3470</v>
      </c>
      <c r="K290" s="112" t="s">
        <v>3454</v>
      </c>
    </row>
    <row r="291" spans="1:11" x14ac:dyDescent="0.35">
      <c r="A291" s="112">
        <v>319</v>
      </c>
      <c r="B291" s="112" t="s">
        <v>89</v>
      </c>
      <c r="D291" s="112" t="s">
        <v>3396</v>
      </c>
      <c r="E291" s="112" t="s">
        <v>3024</v>
      </c>
      <c r="F291" s="112" t="s">
        <v>281</v>
      </c>
      <c r="H291" s="121" t="s">
        <v>3473</v>
      </c>
      <c r="I291" s="112" t="s">
        <v>2447</v>
      </c>
      <c r="J291" s="112" t="s">
        <v>3470</v>
      </c>
      <c r="K291" s="112" t="s">
        <v>3454</v>
      </c>
    </row>
    <row r="292" spans="1:11" x14ac:dyDescent="0.35">
      <c r="A292" s="112">
        <v>320</v>
      </c>
      <c r="B292" s="112" t="s">
        <v>89</v>
      </c>
      <c r="D292" s="112" t="s">
        <v>3400</v>
      </c>
      <c r="E292" s="112" t="s">
        <v>3177</v>
      </c>
      <c r="F292" s="112" t="s">
        <v>3401</v>
      </c>
      <c r="H292" s="121" t="s">
        <v>3465</v>
      </c>
      <c r="I292" s="112" t="s">
        <v>2447</v>
      </c>
      <c r="J292" s="112" t="s">
        <v>3470</v>
      </c>
      <c r="K292" s="112" t="s">
        <v>3454</v>
      </c>
    </row>
    <row r="293" spans="1:11" x14ac:dyDescent="0.35">
      <c r="A293" s="112">
        <v>321</v>
      </c>
      <c r="B293" s="112" t="s">
        <v>89</v>
      </c>
      <c r="D293" s="112" t="s">
        <v>3400</v>
      </c>
      <c r="E293" s="112" t="s">
        <v>3177</v>
      </c>
      <c r="F293" s="112" t="s">
        <v>3401</v>
      </c>
      <c r="H293" s="121" t="s">
        <v>3473</v>
      </c>
      <c r="I293" s="112" t="s">
        <v>2447</v>
      </c>
      <c r="J293" s="112" t="s">
        <v>3470</v>
      </c>
      <c r="K293" s="112" t="s">
        <v>3454</v>
      </c>
    </row>
    <row r="294" spans="1:11" x14ac:dyDescent="0.35">
      <c r="A294" s="112">
        <v>322</v>
      </c>
      <c r="B294" s="112" t="s">
        <v>89</v>
      </c>
      <c r="D294" s="112" t="s">
        <v>3411</v>
      </c>
      <c r="E294" s="112" t="s">
        <v>2653</v>
      </c>
      <c r="F294" s="112" t="s">
        <v>280</v>
      </c>
      <c r="H294" s="121" t="s">
        <v>3474</v>
      </c>
      <c r="I294" s="112" t="s">
        <v>3475</v>
      </c>
      <c r="J294" s="112" t="s">
        <v>3470</v>
      </c>
      <c r="K294" s="112" t="s">
        <v>3454</v>
      </c>
    </row>
    <row r="295" spans="1:11" x14ac:dyDescent="0.35">
      <c r="A295" s="112">
        <v>323</v>
      </c>
      <c r="B295" s="112" t="s">
        <v>89</v>
      </c>
      <c r="D295" s="112" t="s">
        <v>3411</v>
      </c>
      <c r="E295" s="112" t="s">
        <v>2475</v>
      </c>
      <c r="F295" s="112" t="s">
        <v>280</v>
      </c>
      <c r="H295" s="121" t="s">
        <v>3453</v>
      </c>
      <c r="I295" s="112" t="s">
        <v>2473</v>
      </c>
      <c r="J295" s="112" t="s">
        <v>3470</v>
      </c>
      <c r="K295" s="112" t="s">
        <v>3454</v>
      </c>
    </row>
    <row r="296" spans="1:11" x14ac:dyDescent="0.35">
      <c r="A296" s="112">
        <v>324</v>
      </c>
      <c r="B296" s="112" t="s">
        <v>89</v>
      </c>
      <c r="D296" s="112" t="s">
        <v>3411</v>
      </c>
      <c r="E296" s="112" t="s">
        <v>2475</v>
      </c>
      <c r="F296" s="112" t="s">
        <v>280</v>
      </c>
      <c r="H296" s="121" t="s">
        <v>3476</v>
      </c>
      <c r="I296" s="112" t="s">
        <v>2473</v>
      </c>
      <c r="J296" s="112" t="s">
        <v>3470</v>
      </c>
      <c r="K296" s="112" t="s">
        <v>3454</v>
      </c>
    </row>
    <row r="297" spans="1:11" x14ac:dyDescent="0.35">
      <c r="A297" s="112">
        <v>325</v>
      </c>
      <c r="B297" s="112" t="s">
        <v>89</v>
      </c>
      <c r="D297" s="112" t="s">
        <v>3411</v>
      </c>
      <c r="E297" s="112" t="s">
        <v>2475</v>
      </c>
      <c r="F297" s="112" t="s">
        <v>280</v>
      </c>
      <c r="H297" s="121" t="s">
        <v>3476</v>
      </c>
      <c r="I297" s="112" t="s">
        <v>2473</v>
      </c>
      <c r="J297" s="112" t="s">
        <v>3470</v>
      </c>
      <c r="K297" s="112" t="s">
        <v>3454</v>
      </c>
    </row>
    <row r="298" spans="1:11" x14ac:dyDescent="0.35">
      <c r="A298" s="112">
        <v>326</v>
      </c>
      <c r="B298" s="112" t="s">
        <v>89</v>
      </c>
      <c r="D298" s="112" t="s">
        <v>3411</v>
      </c>
      <c r="E298" s="112" t="s">
        <v>2544</v>
      </c>
      <c r="F298" s="112" t="s">
        <v>280</v>
      </c>
      <c r="H298" s="121" t="s">
        <v>3453</v>
      </c>
      <c r="I298" s="112" t="s">
        <v>2473</v>
      </c>
      <c r="J298" s="112" t="s">
        <v>3470</v>
      </c>
      <c r="K298" s="112" t="s">
        <v>3454</v>
      </c>
    </row>
    <row r="299" spans="1:11" x14ac:dyDescent="0.35">
      <c r="A299" s="112">
        <v>327</v>
      </c>
      <c r="B299" s="112" t="s">
        <v>89</v>
      </c>
      <c r="D299" s="112" t="s">
        <v>3411</v>
      </c>
      <c r="E299" s="112" t="s">
        <v>2544</v>
      </c>
      <c r="F299" s="112" t="s">
        <v>280</v>
      </c>
      <c r="H299" s="121" t="s">
        <v>3476</v>
      </c>
      <c r="I299" s="112" t="s">
        <v>2473</v>
      </c>
      <c r="J299" s="112" t="s">
        <v>3470</v>
      </c>
      <c r="K299" s="112" t="s">
        <v>3454</v>
      </c>
    </row>
    <row r="300" spans="1:11" x14ac:dyDescent="0.35">
      <c r="A300" s="112">
        <v>328</v>
      </c>
      <c r="B300" s="112" t="s">
        <v>89</v>
      </c>
      <c r="D300" s="112" t="s">
        <v>3411</v>
      </c>
      <c r="E300" s="112" t="s">
        <v>2614</v>
      </c>
      <c r="F300" s="112" t="s">
        <v>280</v>
      </c>
      <c r="H300" s="121" t="s">
        <v>3453</v>
      </c>
      <c r="I300" s="112" t="s">
        <v>2473</v>
      </c>
      <c r="J300" s="112" t="s">
        <v>3470</v>
      </c>
      <c r="K300" s="112" t="s">
        <v>3454</v>
      </c>
    </row>
    <row r="301" spans="1:11" x14ac:dyDescent="0.35">
      <c r="A301" s="112">
        <v>329</v>
      </c>
      <c r="B301" s="112" t="s">
        <v>89</v>
      </c>
      <c r="D301" s="112" t="s">
        <v>3411</v>
      </c>
      <c r="E301" s="112" t="s">
        <v>2614</v>
      </c>
      <c r="F301" s="112" t="s">
        <v>280</v>
      </c>
      <c r="H301" s="121" t="s">
        <v>3476</v>
      </c>
      <c r="I301" s="112" t="s">
        <v>2473</v>
      </c>
      <c r="J301" s="112" t="s">
        <v>3470</v>
      </c>
      <c r="K301" s="112" t="s">
        <v>3454</v>
      </c>
    </row>
    <row r="302" spans="1:11" x14ac:dyDescent="0.35">
      <c r="A302" s="112">
        <v>330</v>
      </c>
      <c r="B302" s="112" t="s">
        <v>89</v>
      </c>
      <c r="D302" s="112" t="s">
        <v>3411</v>
      </c>
      <c r="E302" s="112" t="s">
        <v>2902</v>
      </c>
      <c r="F302" s="112" t="s">
        <v>280</v>
      </c>
      <c r="H302" s="121" t="s">
        <v>3453</v>
      </c>
      <c r="I302" s="112" t="s">
        <v>2473</v>
      </c>
      <c r="J302" s="112" t="s">
        <v>3470</v>
      </c>
      <c r="K302" s="112" t="s">
        <v>3454</v>
      </c>
    </row>
    <row r="303" spans="1:11" x14ac:dyDescent="0.35">
      <c r="A303" s="112">
        <v>331</v>
      </c>
      <c r="B303" s="112" t="s">
        <v>89</v>
      </c>
      <c r="D303" s="112" t="s">
        <v>3411</v>
      </c>
      <c r="E303" s="112" t="s">
        <v>2902</v>
      </c>
      <c r="F303" s="112" t="s">
        <v>280</v>
      </c>
      <c r="H303" s="121" t="s">
        <v>3476</v>
      </c>
      <c r="I303" s="112" t="s">
        <v>2473</v>
      </c>
      <c r="J303" s="112" t="s">
        <v>3470</v>
      </c>
      <c r="K303" s="112" t="s">
        <v>3454</v>
      </c>
    </row>
    <row r="304" spans="1:11" x14ac:dyDescent="0.35">
      <c r="A304" s="112">
        <v>332</v>
      </c>
      <c r="B304" s="112" t="s">
        <v>89</v>
      </c>
      <c r="D304" s="112" t="s">
        <v>3411</v>
      </c>
      <c r="E304" s="112" t="s">
        <v>2960</v>
      </c>
      <c r="F304" s="112" t="s">
        <v>280</v>
      </c>
      <c r="H304" s="121" t="s">
        <v>3453</v>
      </c>
      <c r="I304" s="112" t="s">
        <v>2473</v>
      </c>
      <c r="J304" s="112" t="s">
        <v>3470</v>
      </c>
      <c r="K304" s="112" t="s">
        <v>3454</v>
      </c>
    </row>
    <row r="305" spans="1:11" x14ac:dyDescent="0.35">
      <c r="A305" s="112">
        <v>333</v>
      </c>
      <c r="B305" s="112" t="s">
        <v>89</v>
      </c>
      <c r="D305" s="112" t="s">
        <v>3411</v>
      </c>
      <c r="E305" s="112" t="s">
        <v>2960</v>
      </c>
      <c r="F305" s="112" t="s">
        <v>280</v>
      </c>
      <c r="H305" s="121" t="s">
        <v>3476</v>
      </c>
      <c r="I305" s="112" t="s">
        <v>2473</v>
      </c>
      <c r="J305" s="112" t="s">
        <v>3470</v>
      </c>
      <c r="K305" s="112" t="s">
        <v>3454</v>
      </c>
    </row>
    <row r="306" spans="1:11" x14ac:dyDescent="0.35">
      <c r="A306" s="112">
        <v>334</v>
      </c>
      <c r="B306" s="112" t="s">
        <v>89</v>
      </c>
      <c r="D306" s="112" t="s">
        <v>3408</v>
      </c>
      <c r="E306" s="112" t="s">
        <v>2830</v>
      </c>
      <c r="F306" s="112" t="s">
        <v>3409</v>
      </c>
      <c r="H306" s="121" t="s">
        <v>3477</v>
      </c>
      <c r="I306" s="112" t="s">
        <v>2402</v>
      </c>
      <c r="J306" s="112" t="s">
        <v>3470</v>
      </c>
      <c r="K306" s="112" t="s">
        <v>3454</v>
      </c>
    </row>
    <row r="307" spans="1:11" x14ac:dyDescent="0.35">
      <c r="A307" s="112">
        <v>335</v>
      </c>
      <c r="B307" s="112" t="s">
        <v>2293</v>
      </c>
      <c r="D307" s="112" t="s">
        <v>3400</v>
      </c>
      <c r="E307" s="112" t="s">
        <v>2887</v>
      </c>
      <c r="F307" s="112" t="s">
        <v>3401</v>
      </c>
      <c r="H307" s="121" t="s">
        <v>2885</v>
      </c>
      <c r="I307" s="112" t="s">
        <v>2789</v>
      </c>
      <c r="J307" s="112" t="s">
        <v>3470</v>
      </c>
      <c r="K307" s="112" t="s">
        <v>3454</v>
      </c>
    </row>
    <row r="308" spans="1:11" x14ac:dyDescent="0.35">
      <c r="A308" s="112">
        <v>336</v>
      </c>
      <c r="B308" s="112" t="s">
        <v>2293</v>
      </c>
      <c r="D308" s="112" t="s">
        <v>3400</v>
      </c>
      <c r="E308" s="112" t="s">
        <v>2792</v>
      </c>
      <c r="F308" s="112" t="s">
        <v>3401</v>
      </c>
      <c r="H308" s="121" t="s">
        <v>2791</v>
      </c>
      <c r="I308" s="112" t="s">
        <v>2789</v>
      </c>
      <c r="J308" s="112" t="s">
        <v>3470</v>
      </c>
      <c r="K308" s="112" t="s">
        <v>3454</v>
      </c>
    </row>
    <row r="309" spans="1:11" x14ac:dyDescent="0.35">
      <c r="A309" s="112">
        <v>337</v>
      </c>
      <c r="B309" s="112" t="s">
        <v>2321</v>
      </c>
      <c r="D309" s="112" t="s">
        <v>3400</v>
      </c>
      <c r="E309" s="112" t="s">
        <v>2974</v>
      </c>
      <c r="F309" s="112" t="s">
        <v>3401</v>
      </c>
      <c r="H309" s="121" t="s">
        <v>3478</v>
      </c>
      <c r="I309" s="112" t="s">
        <v>2973</v>
      </c>
      <c r="J309" s="112" t="s">
        <v>3470</v>
      </c>
      <c r="K309" s="112" t="s">
        <v>3454</v>
      </c>
    </row>
    <row r="310" spans="1:11" x14ac:dyDescent="0.35">
      <c r="A310" s="112">
        <v>338</v>
      </c>
      <c r="B310" s="112" t="s">
        <v>2321</v>
      </c>
      <c r="D310" s="112" t="s">
        <v>3424</v>
      </c>
      <c r="E310" s="112" t="s">
        <v>2873</v>
      </c>
      <c r="F310" s="112" t="s">
        <v>278</v>
      </c>
      <c r="H310" s="121" t="s">
        <v>3479</v>
      </c>
      <c r="I310" s="112" t="s">
        <v>2872</v>
      </c>
      <c r="J310" s="112" t="s">
        <v>3470</v>
      </c>
      <c r="K310" s="112" t="s">
        <v>3454</v>
      </c>
    </row>
    <row r="311" spans="1:11" x14ac:dyDescent="0.35">
      <c r="A311" s="112">
        <v>339</v>
      </c>
      <c r="B311" s="112" t="s">
        <v>3480</v>
      </c>
      <c r="D311" s="112" t="s">
        <v>3404</v>
      </c>
      <c r="E311" s="112" t="s">
        <v>2336</v>
      </c>
      <c r="F311" s="112" t="s">
        <v>285</v>
      </c>
      <c r="H311" s="121" t="s">
        <v>3481</v>
      </c>
      <c r="I311" s="112" t="s">
        <v>2335</v>
      </c>
      <c r="J311" s="112" t="s">
        <v>3470</v>
      </c>
      <c r="K311" s="112" t="s">
        <v>3454</v>
      </c>
    </row>
    <row r="312" spans="1:11" x14ac:dyDescent="0.35">
      <c r="A312" s="112">
        <v>340</v>
      </c>
      <c r="B312" s="112" t="s">
        <v>3480</v>
      </c>
      <c r="D312" s="112" t="s">
        <v>3404</v>
      </c>
      <c r="E312" s="112" t="s">
        <v>2346</v>
      </c>
      <c r="F312" s="112" t="s">
        <v>285</v>
      </c>
      <c r="H312" s="121" t="s">
        <v>3482</v>
      </c>
      <c r="I312" s="112" t="s">
        <v>2345</v>
      </c>
      <c r="J312" s="112" t="s">
        <v>3470</v>
      </c>
      <c r="K312" s="112" t="s">
        <v>3454</v>
      </c>
    </row>
    <row r="313" spans="1:11" x14ac:dyDescent="0.35">
      <c r="A313" s="112">
        <v>341</v>
      </c>
      <c r="B313" s="112" t="s">
        <v>3480</v>
      </c>
      <c r="D313" s="112" t="s">
        <v>3411</v>
      </c>
      <c r="E313" s="112" t="s">
        <v>2544</v>
      </c>
      <c r="F313" s="112" t="s">
        <v>280</v>
      </c>
      <c r="H313" s="121" t="s">
        <v>3483</v>
      </c>
      <c r="I313" s="112" t="s">
        <v>3484</v>
      </c>
      <c r="J313" s="112" t="s">
        <v>3435</v>
      </c>
      <c r="K313" s="112" t="s">
        <v>3454</v>
      </c>
    </row>
    <row r="314" spans="1:11" x14ac:dyDescent="0.35">
      <c r="A314" s="112">
        <v>342</v>
      </c>
      <c r="B314" s="112" t="s">
        <v>3480</v>
      </c>
      <c r="D314" s="112" t="s">
        <v>3411</v>
      </c>
      <c r="E314" s="112" t="s">
        <v>2544</v>
      </c>
      <c r="F314" s="112" t="s">
        <v>280</v>
      </c>
      <c r="H314" s="121" t="s">
        <v>3484</v>
      </c>
      <c r="I314" s="112" t="s">
        <v>3484</v>
      </c>
      <c r="J314" s="112" t="s">
        <v>3435</v>
      </c>
      <c r="K314" s="112" t="s">
        <v>3454</v>
      </c>
    </row>
    <row r="315" spans="1:11" x14ac:dyDescent="0.35">
      <c r="A315" s="112">
        <v>343</v>
      </c>
      <c r="B315" s="112" t="s">
        <v>3480</v>
      </c>
      <c r="D315" s="112" t="s">
        <v>3411</v>
      </c>
      <c r="E315" s="112" t="s">
        <v>2544</v>
      </c>
      <c r="F315" s="112" t="s">
        <v>280</v>
      </c>
      <c r="H315" s="121" t="s">
        <v>3484</v>
      </c>
      <c r="I315" s="112" t="s">
        <v>3484</v>
      </c>
      <c r="J315" s="112" t="s">
        <v>3435</v>
      </c>
      <c r="K315" s="112" t="s">
        <v>3454</v>
      </c>
    </row>
    <row r="316" spans="1:11" x14ac:dyDescent="0.35">
      <c r="A316" s="112">
        <v>344</v>
      </c>
      <c r="B316" s="112" t="s">
        <v>3480</v>
      </c>
      <c r="D316" s="112" t="s">
        <v>3411</v>
      </c>
      <c r="E316" s="112" t="s">
        <v>2614</v>
      </c>
      <c r="F316" s="112" t="s">
        <v>280</v>
      </c>
      <c r="H316" s="121" t="s">
        <v>3483</v>
      </c>
      <c r="I316" s="112" t="s">
        <v>3484</v>
      </c>
      <c r="J316" s="112" t="s">
        <v>3435</v>
      </c>
      <c r="K316" s="112" t="s">
        <v>3454</v>
      </c>
    </row>
    <row r="317" spans="1:11" x14ac:dyDescent="0.35">
      <c r="A317" s="112">
        <v>345</v>
      </c>
      <c r="B317" s="112" t="s">
        <v>3480</v>
      </c>
      <c r="D317" s="112" t="s">
        <v>3411</v>
      </c>
      <c r="E317" s="112" t="s">
        <v>2614</v>
      </c>
      <c r="F317" s="112" t="s">
        <v>280</v>
      </c>
      <c r="H317" s="121" t="s">
        <v>3484</v>
      </c>
      <c r="I317" s="112" t="s">
        <v>3484</v>
      </c>
      <c r="J317" s="112" t="s">
        <v>3435</v>
      </c>
      <c r="K317" s="112" t="s">
        <v>3454</v>
      </c>
    </row>
    <row r="318" spans="1:11" x14ac:dyDescent="0.35">
      <c r="A318" s="112">
        <v>346</v>
      </c>
      <c r="B318" s="112" t="s">
        <v>3480</v>
      </c>
      <c r="D318" s="112" t="s">
        <v>3411</v>
      </c>
      <c r="E318" s="112" t="s">
        <v>2902</v>
      </c>
      <c r="F318" s="112" t="s">
        <v>280</v>
      </c>
      <c r="H318" s="121" t="s">
        <v>3483</v>
      </c>
      <c r="I318" s="112" t="s">
        <v>3484</v>
      </c>
      <c r="J318" s="112" t="s">
        <v>3435</v>
      </c>
      <c r="K318" s="112" t="s">
        <v>3454</v>
      </c>
    </row>
    <row r="319" spans="1:11" x14ac:dyDescent="0.35">
      <c r="A319" s="112">
        <v>347</v>
      </c>
      <c r="B319" s="112" t="s">
        <v>3480</v>
      </c>
      <c r="D319" s="112" t="s">
        <v>3411</v>
      </c>
      <c r="E319" s="112" t="s">
        <v>2902</v>
      </c>
      <c r="F319" s="112" t="s">
        <v>280</v>
      </c>
      <c r="H319" s="121" t="s">
        <v>3484</v>
      </c>
      <c r="I319" s="112" t="s">
        <v>3484</v>
      </c>
      <c r="J319" s="112" t="s">
        <v>3435</v>
      </c>
      <c r="K319" s="112" t="s">
        <v>3454</v>
      </c>
    </row>
    <row r="320" spans="1:11" x14ac:dyDescent="0.35">
      <c r="A320" s="112">
        <v>348</v>
      </c>
      <c r="B320" s="112" t="s">
        <v>3480</v>
      </c>
      <c r="D320" s="112" t="s">
        <v>3411</v>
      </c>
      <c r="E320" s="112" t="s">
        <v>2544</v>
      </c>
      <c r="F320" s="112" t="s">
        <v>280</v>
      </c>
      <c r="H320" s="121" t="s">
        <v>3484</v>
      </c>
      <c r="I320" s="112" t="s">
        <v>2543</v>
      </c>
      <c r="J320" s="112" t="s">
        <v>3470</v>
      </c>
      <c r="K320" s="112" t="s">
        <v>3454</v>
      </c>
    </row>
    <row r="321" spans="1:11" x14ac:dyDescent="0.35">
      <c r="A321" s="112">
        <v>349</v>
      </c>
      <c r="B321" s="112" t="s">
        <v>3480</v>
      </c>
      <c r="D321" s="112" t="s">
        <v>3411</v>
      </c>
      <c r="E321" s="112" t="s">
        <v>2544</v>
      </c>
      <c r="F321" s="112" t="s">
        <v>280</v>
      </c>
      <c r="H321" s="121" t="s">
        <v>2543</v>
      </c>
      <c r="I321" s="112" t="s">
        <v>2543</v>
      </c>
      <c r="J321" s="112" t="s">
        <v>3470</v>
      </c>
      <c r="K321" s="112" t="s">
        <v>3454</v>
      </c>
    </row>
    <row r="322" spans="1:11" x14ac:dyDescent="0.35">
      <c r="A322" s="112">
        <v>350</v>
      </c>
      <c r="B322" s="112" t="s">
        <v>3480</v>
      </c>
      <c r="D322" s="112" t="s">
        <v>3411</v>
      </c>
      <c r="E322" s="112" t="s">
        <v>2544</v>
      </c>
      <c r="F322" s="112" t="s">
        <v>280</v>
      </c>
      <c r="H322" s="121" t="s">
        <v>2543</v>
      </c>
      <c r="I322" s="112" t="s">
        <v>2543</v>
      </c>
      <c r="J322" s="112" t="s">
        <v>3470</v>
      </c>
      <c r="K322" s="112" t="s">
        <v>3454</v>
      </c>
    </row>
    <row r="323" spans="1:11" x14ac:dyDescent="0.35">
      <c r="A323" s="112">
        <v>351</v>
      </c>
      <c r="B323" s="112" t="s">
        <v>3480</v>
      </c>
      <c r="D323" s="112" t="s">
        <v>3411</v>
      </c>
      <c r="E323" s="112" t="s">
        <v>2614</v>
      </c>
      <c r="F323" s="112" t="s">
        <v>280</v>
      </c>
      <c r="H323" s="121" t="s">
        <v>3484</v>
      </c>
      <c r="I323" s="112" t="s">
        <v>2543</v>
      </c>
      <c r="J323" s="112" t="s">
        <v>3470</v>
      </c>
      <c r="K323" s="112" t="s">
        <v>3454</v>
      </c>
    </row>
    <row r="324" spans="1:11" x14ac:dyDescent="0.35">
      <c r="A324" s="112">
        <v>352</v>
      </c>
      <c r="B324" s="112" t="s">
        <v>3480</v>
      </c>
      <c r="D324" s="112" t="s">
        <v>3411</v>
      </c>
      <c r="E324" s="112" t="s">
        <v>2614</v>
      </c>
      <c r="F324" s="112" t="s">
        <v>280</v>
      </c>
      <c r="H324" s="121" t="s">
        <v>2543</v>
      </c>
      <c r="I324" s="112" t="s">
        <v>2543</v>
      </c>
      <c r="J324" s="112" t="s">
        <v>3470</v>
      </c>
      <c r="K324" s="112" t="s">
        <v>3454</v>
      </c>
    </row>
    <row r="325" spans="1:11" x14ac:dyDescent="0.35">
      <c r="A325" s="112">
        <v>353</v>
      </c>
      <c r="B325" s="112" t="s">
        <v>3480</v>
      </c>
      <c r="D325" s="112" t="s">
        <v>3411</v>
      </c>
      <c r="E325" s="112" t="s">
        <v>2653</v>
      </c>
      <c r="F325" s="112" t="s">
        <v>280</v>
      </c>
      <c r="H325" s="121" t="s">
        <v>3484</v>
      </c>
      <c r="I325" s="112" t="s">
        <v>2543</v>
      </c>
      <c r="J325" s="112" t="s">
        <v>3470</v>
      </c>
      <c r="K325" s="112" t="s">
        <v>3454</v>
      </c>
    </row>
    <row r="326" spans="1:11" x14ac:dyDescent="0.35">
      <c r="A326" s="112">
        <v>354</v>
      </c>
      <c r="B326" s="112" t="s">
        <v>3480</v>
      </c>
      <c r="D326" s="112" t="s">
        <v>3411</v>
      </c>
      <c r="E326" s="112" t="s">
        <v>2653</v>
      </c>
      <c r="F326" s="112" t="s">
        <v>280</v>
      </c>
      <c r="H326" s="121" t="s">
        <v>2543</v>
      </c>
      <c r="I326" s="112" t="s">
        <v>2543</v>
      </c>
      <c r="J326" s="112" t="s">
        <v>3470</v>
      </c>
      <c r="K326" s="112" t="s">
        <v>3454</v>
      </c>
    </row>
    <row r="327" spans="1:11" x14ac:dyDescent="0.35">
      <c r="A327" s="112">
        <v>355</v>
      </c>
      <c r="B327" s="112" t="s">
        <v>3480</v>
      </c>
      <c r="D327" s="112" t="s">
        <v>3411</v>
      </c>
      <c r="E327" s="112" t="s">
        <v>2902</v>
      </c>
      <c r="F327" s="112" t="s">
        <v>280</v>
      </c>
      <c r="H327" s="121" t="s">
        <v>3484</v>
      </c>
      <c r="I327" s="112" t="s">
        <v>2543</v>
      </c>
      <c r="J327" s="112" t="s">
        <v>3470</v>
      </c>
      <c r="K327" s="112" t="s">
        <v>3454</v>
      </c>
    </row>
    <row r="328" spans="1:11" x14ac:dyDescent="0.35">
      <c r="A328" s="112">
        <v>356</v>
      </c>
      <c r="B328" s="112" t="s">
        <v>3480</v>
      </c>
      <c r="D328" s="112" t="s">
        <v>3411</v>
      </c>
      <c r="E328" s="112" t="s">
        <v>2902</v>
      </c>
      <c r="F328" s="112" t="s">
        <v>280</v>
      </c>
      <c r="H328" s="121" t="s">
        <v>2543</v>
      </c>
      <c r="I328" s="112" t="s">
        <v>2543</v>
      </c>
      <c r="J328" s="112" t="s">
        <v>3470</v>
      </c>
      <c r="K328" s="112" t="s">
        <v>3454</v>
      </c>
    </row>
    <row r="329" spans="1:11" x14ac:dyDescent="0.35">
      <c r="A329" s="112">
        <v>357</v>
      </c>
      <c r="B329" s="112" t="s">
        <v>3480</v>
      </c>
      <c r="D329" s="112" t="s">
        <v>3411</v>
      </c>
      <c r="E329" s="112" t="s">
        <v>2960</v>
      </c>
      <c r="F329" s="112" t="s">
        <v>280</v>
      </c>
      <c r="H329" s="121" t="s">
        <v>3484</v>
      </c>
      <c r="I329" s="112" t="s">
        <v>2543</v>
      </c>
      <c r="J329" s="112" t="s">
        <v>3470</v>
      </c>
      <c r="K329" s="112" t="s">
        <v>3454</v>
      </c>
    </row>
    <row r="330" spans="1:11" x14ac:dyDescent="0.35">
      <c r="A330" s="112">
        <v>358</v>
      </c>
      <c r="B330" s="112" t="s">
        <v>3480</v>
      </c>
      <c r="D330" s="112" t="s">
        <v>3411</v>
      </c>
      <c r="E330" s="112" t="s">
        <v>2960</v>
      </c>
      <c r="F330" s="112" t="s">
        <v>280</v>
      </c>
      <c r="H330" s="121" t="s">
        <v>2543</v>
      </c>
      <c r="I330" s="112" t="s">
        <v>2543</v>
      </c>
      <c r="J330" s="112" t="s">
        <v>3470</v>
      </c>
      <c r="K330" s="112" t="s">
        <v>3454</v>
      </c>
    </row>
    <row r="331" spans="1:11" x14ac:dyDescent="0.35">
      <c r="A331" s="112">
        <v>359</v>
      </c>
      <c r="B331" s="112" t="s">
        <v>3480</v>
      </c>
      <c r="D331" s="112" t="s">
        <v>3404</v>
      </c>
      <c r="E331" s="112" t="s">
        <v>2746</v>
      </c>
      <c r="F331" s="112" t="s">
        <v>285</v>
      </c>
      <c r="H331" s="121" t="s">
        <v>3485</v>
      </c>
      <c r="I331" s="112" t="s">
        <v>3486</v>
      </c>
      <c r="J331" s="112" t="s">
        <v>3435</v>
      </c>
      <c r="K331" s="112" t="s">
        <v>3454</v>
      </c>
    </row>
    <row r="332" spans="1:11" x14ac:dyDescent="0.35">
      <c r="A332" s="112">
        <v>360</v>
      </c>
      <c r="B332" s="112" t="s">
        <v>3480</v>
      </c>
      <c r="D332" s="112" t="s">
        <v>3404</v>
      </c>
      <c r="E332" s="112" t="s">
        <v>2523</v>
      </c>
      <c r="F332" s="112" t="s">
        <v>285</v>
      </c>
      <c r="H332" s="121" t="s">
        <v>3487</v>
      </c>
      <c r="I332" s="112" t="s">
        <v>2522</v>
      </c>
      <c r="J332" s="112" t="s">
        <v>3470</v>
      </c>
      <c r="K332" s="112" t="s">
        <v>3454</v>
      </c>
    </row>
    <row r="333" spans="1:11" x14ac:dyDescent="0.35">
      <c r="A333" s="112">
        <v>361</v>
      </c>
      <c r="B333" s="112" t="s">
        <v>3480</v>
      </c>
      <c r="D333" s="112" t="s">
        <v>3408</v>
      </c>
      <c r="E333" s="112" t="s">
        <v>2564</v>
      </c>
      <c r="F333" s="112" t="s">
        <v>3409</v>
      </c>
      <c r="H333" s="121" t="s">
        <v>3488</v>
      </c>
      <c r="I333" s="112" t="s">
        <v>2563</v>
      </c>
      <c r="J333" s="112" t="s">
        <v>3470</v>
      </c>
      <c r="K333" s="112" t="s">
        <v>3454</v>
      </c>
    </row>
    <row r="334" spans="1:11" x14ac:dyDescent="0.35">
      <c r="A334" s="112">
        <v>362</v>
      </c>
      <c r="B334" s="112" t="s">
        <v>3480</v>
      </c>
      <c r="D334" s="112" t="s">
        <v>3391</v>
      </c>
      <c r="E334" s="112" t="s">
        <v>2586</v>
      </c>
      <c r="F334" s="112" t="s">
        <v>276</v>
      </c>
      <c r="H334" s="121" t="s">
        <v>3489</v>
      </c>
      <c r="I334" s="112" t="s">
        <v>2585</v>
      </c>
      <c r="J334" s="112" t="s">
        <v>3470</v>
      </c>
      <c r="K334" s="112" t="s">
        <v>3454</v>
      </c>
    </row>
    <row r="335" spans="1:11" x14ac:dyDescent="0.35">
      <c r="A335" s="112">
        <v>363</v>
      </c>
      <c r="B335" s="112" t="s">
        <v>3480</v>
      </c>
      <c r="D335" s="112" t="s">
        <v>3424</v>
      </c>
      <c r="E335" s="112" t="s">
        <v>2661</v>
      </c>
      <c r="F335" s="112" t="s">
        <v>278</v>
      </c>
      <c r="H335" s="121" t="s">
        <v>3490</v>
      </c>
      <c r="I335" s="112" t="s">
        <v>2660</v>
      </c>
      <c r="J335" s="112" t="s">
        <v>3470</v>
      </c>
      <c r="K335" s="112" t="s">
        <v>3454</v>
      </c>
    </row>
    <row r="336" spans="1:11" x14ac:dyDescent="0.35">
      <c r="A336" s="112">
        <v>364</v>
      </c>
      <c r="B336" s="112" t="s">
        <v>3480</v>
      </c>
      <c r="D336" s="112" t="s">
        <v>3391</v>
      </c>
      <c r="E336" s="112" t="s">
        <v>2700</v>
      </c>
      <c r="F336" s="112" t="s">
        <v>276</v>
      </c>
      <c r="H336" s="121" t="s">
        <v>3491</v>
      </c>
      <c r="I336" s="112" t="s">
        <v>2699</v>
      </c>
      <c r="J336" s="112" t="s">
        <v>3470</v>
      </c>
      <c r="K336" s="112" t="s">
        <v>3454</v>
      </c>
    </row>
    <row r="337" spans="1:11" x14ac:dyDescent="0.35">
      <c r="A337" s="112">
        <v>365</v>
      </c>
      <c r="B337" s="112" t="s">
        <v>3480</v>
      </c>
      <c r="D337" s="112" t="s">
        <v>3391</v>
      </c>
      <c r="E337" s="112" t="s">
        <v>2707</v>
      </c>
      <c r="F337" s="112" t="s">
        <v>276</v>
      </c>
      <c r="H337" s="121" t="s">
        <v>3492</v>
      </c>
      <c r="I337" s="112" t="s">
        <v>2706</v>
      </c>
      <c r="J337" s="112" t="s">
        <v>3470</v>
      </c>
      <c r="K337" s="112" t="s">
        <v>3454</v>
      </c>
    </row>
    <row r="338" spans="1:11" x14ac:dyDescent="0.35">
      <c r="A338" s="112">
        <v>366</v>
      </c>
      <c r="B338" s="112" t="s">
        <v>3480</v>
      </c>
      <c r="D338" s="112" t="s">
        <v>3404</v>
      </c>
      <c r="E338" s="112" t="s">
        <v>2741</v>
      </c>
      <c r="F338" s="112" t="s">
        <v>285</v>
      </c>
      <c r="H338" s="121" t="s">
        <v>3493</v>
      </c>
      <c r="I338" s="112" t="s">
        <v>2740</v>
      </c>
      <c r="J338" s="112" t="s">
        <v>3470</v>
      </c>
      <c r="K338" s="112" t="s">
        <v>3454</v>
      </c>
    </row>
    <row r="339" spans="1:11" x14ac:dyDescent="0.35">
      <c r="A339" s="112">
        <v>367</v>
      </c>
      <c r="B339" s="112" t="s">
        <v>3480</v>
      </c>
      <c r="D339" s="112" t="s">
        <v>3404</v>
      </c>
      <c r="E339" s="112" t="s">
        <v>2746</v>
      </c>
      <c r="F339" s="112" t="s">
        <v>285</v>
      </c>
      <c r="H339" s="121" t="s">
        <v>3486</v>
      </c>
      <c r="I339" s="112" t="s">
        <v>2745</v>
      </c>
      <c r="J339" s="112" t="s">
        <v>3470</v>
      </c>
      <c r="K339" s="112" t="s">
        <v>3454</v>
      </c>
    </row>
    <row r="340" spans="1:11" x14ac:dyDescent="0.35">
      <c r="A340" s="112">
        <v>368</v>
      </c>
      <c r="B340" s="112" t="s">
        <v>3480</v>
      </c>
      <c r="D340" s="112" t="s">
        <v>3391</v>
      </c>
      <c r="E340" s="112" t="s">
        <v>2762</v>
      </c>
      <c r="F340" s="112" t="s">
        <v>276</v>
      </c>
      <c r="H340" s="121" t="s">
        <v>3494</v>
      </c>
      <c r="I340" s="112" t="s">
        <v>3495</v>
      </c>
      <c r="J340" s="112" t="s">
        <v>3435</v>
      </c>
      <c r="K340" s="112" t="s">
        <v>3454</v>
      </c>
    </row>
    <row r="341" spans="1:11" x14ac:dyDescent="0.35">
      <c r="A341" s="112">
        <v>369</v>
      </c>
      <c r="B341" s="112" t="s">
        <v>3480</v>
      </c>
      <c r="D341" s="112" t="s">
        <v>3391</v>
      </c>
      <c r="E341" s="112" t="s">
        <v>2762</v>
      </c>
      <c r="F341" s="112" t="s">
        <v>276</v>
      </c>
      <c r="H341" s="121" t="s">
        <v>3495</v>
      </c>
      <c r="I341" s="112" t="s">
        <v>2761</v>
      </c>
      <c r="J341" s="112" t="s">
        <v>3470</v>
      </c>
      <c r="K341" s="112" t="s">
        <v>3454</v>
      </c>
    </row>
    <row r="342" spans="1:11" x14ac:dyDescent="0.35">
      <c r="A342" s="112">
        <v>370</v>
      </c>
      <c r="B342" s="112" t="s">
        <v>3480</v>
      </c>
      <c r="D342" s="112" t="s">
        <v>3406</v>
      </c>
      <c r="E342" s="112" t="s">
        <v>2807</v>
      </c>
      <c r="F342" s="112" t="s">
        <v>276</v>
      </c>
      <c r="H342" s="121" t="s">
        <v>3496</v>
      </c>
      <c r="I342" s="112" t="s">
        <v>2806</v>
      </c>
      <c r="J342" s="112" t="s">
        <v>3470</v>
      </c>
      <c r="K342" s="112" t="s">
        <v>3454</v>
      </c>
    </row>
    <row r="343" spans="1:11" x14ac:dyDescent="0.35">
      <c r="A343" s="112">
        <v>371</v>
      </c>
      <c r="B343" s="112" t="s">
        <v>3480</v>
      </c>
      <c r="D343" s="112" t="s">
        <v>3404</v>
      </c>
      <c r="E343" s="112" t="s">
        <v>2893</v>
      </c>
      <c r="F343" s="112" t="s">
        <v>285</v>
      </c>
      <c r="H343" s="121" t="s">
        <v>3497</v>
      </c>
      <c r="I343" s="112" t="s">
        <v>2892</v>
      </c>
      <c r="J343" s="112" t="s">
        <v>3470</v>
      </c>
      <c r="K343" s="112" t="s">
        <v>3454</v>
      </c>
    </row>
    <row r="344" spans="1:11" x14ac:dyDescent="0.35">
      <c r="A344" s="112">
        <v>372</v>
      </c>
      <c r="B344" s="112" t="s">
        <v>3480</v>
      </c>
      <c r="D344" s="112" t="s">
        <v>3410</v>
      </c>
      <c r="E344" s="112" t="s">
        <v>2935</v>
      </c>
      <c r="F344" s="112" t="s">
        <v>279</v>
      </c>
      <c r="H344" s="121" t="s">
        <v>3498</v>
      </c>
      <c r="I344" s="112" t="s">
        <v>2934</v>
      </c>
      <c r="J344" s="112" t="s">
        <v>3470</v>
      </c>
      <c r="K344" s="112" t="s">
        <v>3454</v>
      </c>
    </row>
    <row r="345" spans="1:11" x14ac:dyDescent="0.35">
      <c r="A345" s="112">
        <v>373</v>
      </c>
      <c r="B345" s="112" t="s">
        <v>3480</v>
      </c>
      <c r="D345" s="112" t="s">
        <v>3414</v>
      </c>
      <c r="E345" s="112" t="s">
        <v>2941</v>
      </c>
      <c r="F345" s="112" t="s">
        <v>281</v>
      </c>
      <c r="H345" s="121" t="s">
        <v>3499</v>
      </c>
      <c r="I345" s="112" t="s">
        <v>2940</v>
      </c>
      <c r="J345" s="112" t="s">
        <v>3470</v>
      </c>
      <c r="K345" s="112" t="s">
        <v>3454</v>
      </c>
    </row>
    <row r="346" spans="1:11" x14ac:dyDescent="0.35">
      <c r="A346" s="112">
        <v>374</v>
      </c>
      <c r="B346" s="112" t="s">
        <v>3480</v>
      </c>
      <c r="D346" s="112" t="s">
        <v>3391</v>
      </c>
      <c r="E346" s="112" t="s">
        <v>2947</v>
      </c>
      <c r="F346" s="112" t="s">
        <v>276</v>
      </c>
      <c r="H346" s="121" t="s">
        <v>3500</v>
      </c>
      <c r="I346" s="112" t="s">
        <v>2946</v>
      </c>
      <c r="J346" s="112" t="s">
        <v>3470</v>
      </c>
      <c r="K346" s="112" t="s">
        <v>3454</v>
      </c>
    </row>
    <row r="347" spans="1:11" x14ac:dyDescent="0.35">
      <c r="A347" s="112">
        <v>375</v>
      </c>
      <c r="B347" s="112" t="s">
        <v>3480</v>
      </c>
      <c r="D347" s="112" t="s">
        <v>3396</v>
      </c>
      <c r="E347" s="112" t="s">
        <v>3014</v>
      </c>
      <c r="F347" s="112" t="s">
        <v>281</v>
      </c>
      <c r="H347" s="121" t="s">
        <v>3501</v>
      </c>
      <c r="I347" s="112" t="s">
        <v>3502</v>
      </c>
      <c r="J347" s="112" t="s">
        <v>3435</v>
      </c>
      <c r="K347" s="112" t="s">
        <v>3454</v>
      </c>
    </row>
    <row r="348" spans="1:11" x14ac:dyDescent="0.35">
      <c r="A348" s="112">
        <v>376</v>
      </c>
      <c r="B348" s="112" t="s">
        <v>3480</v>
      </c>
      <c r="D348" s="112" t="s">
        <v>3396</v>
      </c>
      <c r="E348" s="112" t="s">
        <v>3014</v>
      </c>
      <c r="F348" s="112" t="s">
        <v>281</v>
      </c>
      <c r="H348" s="121" t="s">
        <v>3502</v>
      </c>
      <c r="I348" s="112" t="s">
        <v>3013</v>
      </c>
      <c r="J348" s="112" t="s">
        <v>3470</v>
      </c>
      <c r="K348" s="112" t="s">
        <v>3454</v>
      </c>
    </row>
    <row r="349" spans="1:11" x14ac:dyDescent="0.35">
      <c r="A349" s="112">
        <v>377</v>
      </c>
      <c r="B349" s="112" t="s">
        <v>3480</v>
      </c>
      <c r="D349" s="112" t="s">
        <v>3451</v>
      </c>
      <c r="E349" s="112" t="s">
        <v>3049</v>
      </c>
      <c r="F349" s="112" t="s">
        <v>281</v>
      </c>
      <c r="H349" s="121" t="s">
        <v>3503</v>
      </c>
      <c r="I349" s="112" t="s">
        <v>3048</v>
      </c>
      <c r="J349" s="112" t="s">
        <v>3470</v>
      </c>
      <c r="K349" s="112" t="s">
        <v>3454</v>
      </c>
    </row>
    <row r="350" spans="1:11" x14ac:dyDescent="0.35">
      <c r="A350" s="112">
        <v>378</v>
      </c>
      <c r="B350" s="112" t="s">
        <v>3480</v>
      </c>
      <c r="D350" s="112" t="s">
        <v>3391</v>
      </c>
      <c r="E350" s="112" t="s">
        <v>3074</v>
      </c>
      <c r="F350" s="112" t="s">
        <v>276</v>
      </c>
      <c r="H350" s="121" t="s">
        <v>3504</v>
      </c>
      <c r="I350" s="112" t="s">
        <v>3073</v>
      </c>
      <c r="J350" s="112" t="s">
        <v>3470</v>
      </c>
      <c r="K350" s="112" t="s">
        <v>3454</v>
      </c>
    </row>
    <row r="351" spans="1:11" x14ac:dyDescent="0.35">
      <c r="A351" s="112">
        <v>379</v>
      </c>
      <c r="B351" s="112" t="s">
        <v>3480</v>
      </c>
      <c r="D351" s="112" t="s">
        <v>3408</v>
      </c>
      <c r="E351" s="112" t="s">
        <v>3431</v>
      </c>
      <c r="F351" s="112" t="s">
        <v>3409</v>
      </c>
      <c r="H351" s="121" t="s">
        <v>3505</v>
      </c>
      <c r="I351" s="112" t="s">
        <v>3506</v>
      </c>
      <c r="J351" s="112" t="s">
        <v>3470</v>
      </c>
      <c r="K351" s="112" t="s">
        <v>3454</v>
      </c>
    </row>
    <row r="352" spans="1:11" ht="29" x14ac:dyDescent="0.35">
      <c r="A352" s="112">
        <v>380</v>
      </c>
      <c r="B352" s="112" t="s">
        <v>2172</v>
      </c>
      <c r="D352" s="112" t="s">
        <v>3406</v>
      </c>
      <c r="E352" s="112" t="s">
        <v>2435</v>
      </c>
      <c r="F352" s="112" t="s">
        <v>276</v>
      </c>
      <c r="H352" s="122" t="s">
        <v>3418</v>
      </c>
      <c r="I352" s="112" t="s">
        <v>2432</v>
      </c>
      <c r="J352" s="112" t="s">
        <v>277</v>
      </c>
      <c r="K352" s="112" t="s">
        <v>3454</v>
      </c>
    </row>
    <row r="353" spans="1:11" x14ac:dyDescent="0.35">
      <c r="A353" s="112">
        <v>381</v>
      </c>
      <c r="B353" s="112" t="s">
        <v>23</v>
      </c>
      <c r="D353" s="112" t="s">
        <v>3408</v>
      </c>
      <c r="E353" s="112" t="s">
        <v>2394</v>
      </c>
      <c r="F353" s="112" t="s">
        <v>3409</v>
      </c>
      <c r="H353" s="121" t="s">
        <v>3419</v>
      </c>
      <c r="I353" s="112" t="s">
        <v>3507</v>
      </c>
      <c r="J353" s="112" t="s">
        <v>277</v>
      </c>
      <c r="K353" s="112" t="s">
        <v>3454</v>
      </c>
    </row>
    <row r="354" spans="1:11" x14ac:dyDescent="0.35">
      <c r="A354" s="112">
        <v>384</v>
      </c>
      <c r="B354" s="112" t="s">
        <v>23</v>
      </c>
      <c r="D354" s="112" t="s">
        <v>3408</v>
      </c>
      <c r="E354" s="112" t="s">
        <v>2403</v>
      </c>
      <c r="F354" s="112" t="s">
        <v>3409</v>
      </c>
      <c r="H354" s="121" t="s">
        <v>3420</v>
      </c>
      <c r="I354" s="112" t="s">
        <v>3507</v>
      </c>
      <c r="J354" s="112" t="s">
        <v>277</v>
      </c>
      <c r="K354" s="112" t="s">
        <v>3454</v>
      </c>
    </row>
    <row r="355" spans="1:11" x14ac:dyDescent="0.35">
      <c r="A355" s="112">
        <v>386</v>
      </c>
      <c r="B355" s="112" t="s">
        <v>23</v>
      </c>
      <c r="D355" s="112" t="s">
        <v>3408</v>
      </c>
      <c r="E355" s="112" t="s">
        <v>2409</v>
      </c>
      <c r="F355" s="112" t="s">
        <v>3409</v>
      </c>
      <c r="H355" s="121" t="s">
        <v>3421</v>
      </c>
      <c r="I355" s="112" t="s">
        <v>3507</v>
      </c>
      <c r="J355" s="112" t="s">
        <v>277</v>
      </c>
      <c r="K355" s="112" t="s">
        <v>3454</v>
      </c>
    </row>
    <row r="356" spans="1:11" x14ac:dyDescent="0.35">
      <c r="A356" s="112">
        <v>388</v>
      </c>
      <c r="B356" s="112" t="s">
        <v>23</v>
      </c>
      <c r="D356" s="112" t="s">
        <v>3408</v>
      </c>
      <c r="E356" s="112" t="s">
        <v>2448</v>
      </c>
      <c r="F356" s="112" t="s">
        <v>3409</v>
      </c>
      <c r="H356" s="121" t="s">
        <v>3419</v>
      </c>
      <c r="I356" s="112" t="s">
        <v>3507</v>
      </c>
      <c r="J356" s="112" t="s">
        <v>277</v>
      </c>
      <c r="K356" s="112" t="s">
        <v>3454</v>
      </c>
    </row>
    <row r="357" spans="1:11" x14ac:dyDescent="0.35">
      <c r="A357" s="112">
        <v>390</v>
      </c>
      <c r="B357" s="112" t="s">
        <v>23</v>
      </c>
      <c r="D357" s="112" t="s">
        <v>3408</v>
      </c>
      <c r="E357" s="112" t="s">
        <v>2497</v>
      </c>
      <c r="F357" s="112" t="s">
        <v>3409</v>
      </c>
      <c r="H357" s="121" t="s">
        <v>3422</v>
      </c>
      <c r="I357" s="112" t="s">
        <v>3507</v>
      </c>
      <c r="J357" s="112" t="s">
        <v>277</v>
      </c>
      <c r="K357" s="112" t="s">
        <v>3454</v>
      </c>
    </row>
    <row r="358" spans="1:11" x14ac:dyDescent="0.35">
      <c r="A358" s="112">
        <v>392</v>
      </c>
      <c r="B358" s="112" t="s">
        <v>23</v>
      </c>
      <c r="D358" s="112" t="s">
        <v>3408</v>
      </c>
      <c r="E358" s="112" t="s">
        <v>2558</v>
      </c>
      <c r="F358" s="112" t="s">
        <v>3409</v>
      </c>
      <c r="H358" s="121" t="s">
        <v>3423</v>
      </c>
      <c r="I358" s="112" t="s">
        <v>3507</v>
      </c>
      <c r="J358" s="112" t="s">
        <v>277</v>
      </c>
      <c r="K358" s="112" t="s">
        <v>3454</v>
      </c>
    </row>
    <row r="359" spans="1:11" x14ac:dyDescent="0.35">
      <c r="A359" s="112">
        <v>394</v>
      </c>
      <c r="B359" s="112" t="s">
        <v>23</v>
      </c>
      <c r="D359" s="112" t="s">
        <v>3408</v>
      </c>
      <c r="E359" s="112" t="s">
        <v>2692</v>
      </c>
      <c r="F359" s="112" t="s">
        <v>3409</v>
      </c>
      <c r="H359" s="121" t="s">
        <v>3420</v>
      </c>
      <c r="I359" s="112" t="s">
        <v>3507</v>
      </c>
      <c r="J359" s="112" t="s">
        <v>277</v>
      </c>
      <c r="K359" s="112" t="s">
        <v>3454</v>
      </c>
    </row>
    <row r="360" spans="1:11" x14ac:dyDescent="0.35">
      <c r="A360" s="112">
        <v>395</v>
      </c>
      <c r="B360" s="112" t="s">
        <v>23</v>
      </c>
      <c r="D360" s="112" t="s">
        <v>3424</v>
      </c>
      <c r="E360" s="112" t="s">
        <v>2590</v>
      </c>
      <c r="F360" s="112" t="s">
        <v>278</v>
      </c>
      <c r="H360" s="121" t="s">
        <v>251</v>
      </c>
      <c r="I360" s="112" t="s">
        <v>251</v>
      </c>
      <c r="J360" s="112" t="s">
        <v>277</v>
      </c>
      <c r="K360" s="112" t="s">
        <v>3454</v>
      </c>
    </row>
    <row r="361" spans="1:11" x14ac:dyDescent="0.35">
      <c r="A361" s="112">
        <v>396</v>
      </c>
      <c r="B361" s="112" t="s">
        <v>23</v>
      </c>
      <c r="D361" s="112" t="s">
        <v>3424</v>
      </c>
      <c r="E361" s="112" t="s">
        <v>2648</v>
      </c>
      <c r="F361" s="112" t="s">
        <v>278</v>
      </c>
      <c r="H361" s="121" t="s">
        <v>3425</v>
      </c>
      <c r="I361" s="112" t="s">
        <v>251</v>
      </c>
      <c r="J361" s="112" t="s">
        <v>277</v>
      </c>
      <c r="K361" s="112" t="s">
        <v>3454</v>
      </c>
    </row>
    <row r="362" spans="1:11" x14ac:dyDescent="0.35">
      <c r="A362" s="112">
        <v>398</v>
      </c>
      <c r="B362" s="112" t="s">
        <v>23</v>
      </c>
      <c r="D362" s="112" t="s">
        <v>3424</v>
      </c>
      <c r="E362" s="112" t="s">
        <v>2679</v>
      </c>
      <c r="F362" s="112" t="s">
        <v>278</v>
      </c>
      <c r="H362" s="121" t="s">
        <v>3425</v>
      </c>
      <c r="I362" s="112" t="s">
        <v>251</v>
      </c>
      <c r="J362" s="112" t="s">
        <v>277</v>
      </c>
      <c r="K362" s="112" t="s">
        <v>3454</v>
      </c>
    </row>
    <row r="363" spans="1:11" x14ac:dyDescent="0.35">
      <c r="A363" s="112">
        <v>400</v>
      </c>
      <c r="B363" s="112" t="s">
        <v>23</v>
      </c>
      <c r="D363" s="112" t="s">
        <v>3424</v>
      </c>
      <c r="E363" s="112" t="s">
        <v>2712</v>
      </c>
      <c r="F363" s="112" t="s">
        <v>278</v>
      </c>
      <c r="H363" s="121" t="s">
        <v>3425</v>
      </c>
      <c r="I363" s="112" t="s">
        <v>251</v>
      </c>
      <c r="J363" s="112" t="s">
        <v>277</v>
      </c>
      <c r="K363" s="112" t="s">
        <v>3454</v>
      </c>
    </row>
    <row r="364" spans="1:11" x14ac:dyDescent="0.35">
      <c r="A364" s="112">
        <v>402</v>
      </c>
      <c r="B364" s="112" t="s">
        <v>23</v>
      </c>
      <c r="D364" s="112" t="s">
        <v>3424</v>
      </c>
      <c r="E364" s="112" t="s">
        <v>2756</v>
      </c>
      <c r="F364" s="112" t="s">
        <v>278</v>
      </c>
      <c r="H364" s="121" t="s">
        <v>3425</v>
      </c>
      <c r="I364" s="112" t="s">
        <v>251</v>
      </c>
      <c r="J364" s="112" t="s">
        <v>277</v>
      </c>
      <c r="K364" s="112" t="s">
        <v>3454</v>
      </c>
    </row>
    <row r="365" spans="1:11" x14ac:dyDescent="0.35">
      <c r="A365" s="112">
        <v>404</v>
      </c>
      <c r="B365" s="112" t="s">
        <v>23</v>
      </c>
      <c r="D365" s="112" t="s">
        <v>3424</v>
      </c>
      <c r="E365" s="112" t="s">
        <v>2784</v>
      </c>
      <c r="F365" s="112" t="s">
        <v>278</v>
      </c>
      <c r="H365" s="121" t="s">
        <v>3426</v>
      </c>
      <c r="I365" s="112" t="s">
        <v>251</v>
      </c>
      <c r="J365" s="112" t="s">
        <v>277</v>
      </c>
      <c r="K365" s="112" t="s">
        <v>3454</v>
      </c>
    </row>
    <row r="366" spans="1:11" x14ac:dyDescent="0.35">
      <c r="A366" s="112">
        <v>406</v>
      </c>
      <c r="B366" s="112" t="s">
        <v>23</v>
      </c>
      <c r="D366" s="112" t="s">
        <v>3424</v>
      </c>
      <c r="E366" s="112" t="s">
        <v>2801</v>
      </c>
      <c r="F366" s="112" t="s">
        <v>278</v>
      </c>
      <c r="H366" s="121" t="s">
        <v>3425</v>
      </c>
      <c r="I366" s="112" t="s">
        <v>251</v>
      </c>
      <c r="J366" s="112" t="s">
        <v>277</v>
      </c>
      <c r="K366" s="112" t="s">
        <v>3454</v>
      </c>
    </row>
    <row r="367" spans="1:11" x14ac:dyDescent="0.35">
      <c r="A367" s="112">
        <v>408</v>
      </c>
      <c r="B367" s="112" t="s">
        <v>23</v>
      </c>
      <c r="D367" s="112" t="s">
        <v>3424</v>
      </c>
      <c r="E367" s="112" t="s">
        <v>2864</v>
      </c>
      <c r="F367" s="112" t="s">
        <v>278</v>
      </c>
      <c r="H367" s="121" t="s">
        <v>250</v>
      </c>
      <c r="I367" s="112" t="s">
        <v>251</v>
      </c>
      <c r="J367" s="112" t="s">
        <v>277</v>
      </c>
      <c r="K367" s="112" t="s">
        <v>3454</v>
      </c>
    </row>
    <row r="368" spans="1:11" x14ac:dyDescent="0.35">
      <c r="A368" s="112">
        <v>410</v>
      </c>
      <c r="B368" s="112" t="s">
        <v>23</v>
      </c>
      <c r="D368" s="112" t="s">
        <v>3424</v>
      </c>
      <c r="E368" s="112" t="s">
        <v>2873</v>
      </c>
      <c r="F368" s="112" t="s">
        <v>278</v>
      </c>
      <c r="H368" s="121" t="s">
        <v>250</v>
      </c>
      <c r="I368" s="112" t="s">
        <v>251</v>
      </c>
      <c r="J368" s="112" t="s">
        <v>277</v>
      </c>
      <c r="K368" s="112" t="s">
        <v>3454</v>
      </c>
    </row>
    <row r="369" spans="1:11" x14ac:dyDescent="0.35">
      <c r="A369" s="112">
        <v>412</v>
      </c>
      <c r="B369" s="112" t="s">
        <v>23</v>
      </c>
      <c r="D369" s="112" t="s">
        <v>3424</v>
      </c>
      <c r="E369" s="112" t="s">
        <v>2877</v>
      </c>
      <c r="F369" s="112" t="s">
        <v>278</v>
      </c>
      <c r="H369" s="121" t="s">
        <v>250</v>
      </c>
      <c r="I369" s="112" t="s">
        <v>251</v>
      </c>
      <c r="J369" s="112" t="s">
        <v>277</v>
      </c>
      <c r="K369" s="112" t="s">
        <v>3454</v>
      </c>
    </row>
    <row r="370" spans="1:11" x14ac:dyDescent="0.35">
      <c r="A370" s="112">
        <v>414</v>
      </c>
      <c r="B370" s="112" t="s">
        <v>23</v>
      </c>
      <c r="D370" s="112" t="s">
        <v>3424</v>
      </c>
      <c r="E370" s="112" t="s">
        <v>2965</v>
      </c>
      <c r="F370" s="112" t="s">
        <v>278</v>
      </c>
      <c r="H370" s="121" t="s">
        <v>3427</v>
      </c>
      <c r="I370" s="112" t="s">
        <v>251</v>
      </c>
      <c r="J370" s="112" t="s">
        <v>277</v>
      </c>
      <c r="K370" s="112" t="s">
        <v>3454</v>
      </c>
    </row>
    <row r="371" spans="1:11" x14ac:dyDescent="0.35">
      <c r="A371" s="112">
        <v>416</v>
      </c>
      <c r="B371" s="112" t="s">
        <v>23</v>
      </c>
      <c r="D371" s="112" t="s">
        <v>3424</v>
      </c>
      <c r="E371" s="112" t="s">
        <v>2969</v>
      </c>
      <c r="F371" s="112" t="s">
        <v>278</v>
      </c>
      <c r="H371" s="121" t="s">
        <v>250</v>
      </c>
      <c r="I371" s="112" t="s">
        <v>251</v>
      </c>
      <c r="J371" s="112" t="s">
        <v>277</v>
      </c>
      <c r="K371" s="112" t="s">
        <v>3454</v>
      </c>
    </row>
    <row r="372" spans="1:11" x14ac:dyDescent="0.35">
      <c r="A372" s="112">
        <v>418</v>
      </c>
      <c r="B372" s="112" t="s">
        <v>23</v>
      </c>
      <c r="D372" s="112" t="s">
        <v>3424</v>
      </c>
      <c r="E372" s="112" t="s">
        <v>3067</v>
      </c>
      <c r="F372" s="112" t="s">
        <v>278</v>
      </c>
      <c r="H372" s="121" t="s">
        <v>3427</v>
      </c>
      <c r="I372" s="112" t="s">
        <v>251</v>
      </c>
      <c r="J372" s="112" t="s">
        <v>277</v>
      </c>
      <c r="K372" s="112" t="s">
        <v>3454</v>
      </c>
    </row>
    <row r="373" spans="1:11" x14ac:dyDescent="0.35">
      <c r="A373" s="112">
        <v>420</v>
      </c>
      <c r="B373" s="112" t="s">
        <v>23</v>
      </c>
      <c r="D373" s="112" t="s">
        <v>3406</v>
      </c>
      <c r="E373" s="112" t="s">
        <v>2813</v>
      </c>
      <c r="F373" s="112" t="s">
        <v>276</v>
      </c>
      <c r="H373" s="121" t="s">
        <v>2432</v>
      </c>
      <c r="I373" s="112" t="s">
        <v>2433</v>
      </c>
      <c r="J373" s="112" t="s">
        <v>277</v>
      </c>
      <c r="K373" s="112" t="s">
        <v>3454</v>
      </c>
    </row>
    <row r="374" spans="1:11" x14ac:dyDescent="0.35">
      <c r="A374" s="112">
        <v>421</v>
      </c>
      <c r="B374" s="112" t="s">
        <v>23</v>
      </c>
      <c r="D374" s="112" t="s">
        <v>3406</v>
      </c>
      <c r="E374" s="112" t="s">
        <v>2435</v>
      </c>
      <c r="F374" s="112" t="s">
        <v>276</v>
      </c>
      <c r="H374" s="121" t="s">
        <v>3428</v>
      </c>
      <c r="I374" s="112" t="s">
        <v>2433</v>
      </c>
      <c r="J374" s="112" t="s">
        <v>277</v>
      </c>
      <c r="K374" s="112" t="s">
        <v>3454</v>
      </c>
    </row>
    <row r="375" spans="1:11" x14ac:dyDescent="0.35">
      <c r="A375" s="112">
        <v>423</v>
      </c>
      <c r="B375" s="112" t="s">
        <v>23</v>
      </c>
      <c r="D375" s="112" t="s">
        <v>3406</v>
      </c>
      <c r="E375" s="112" t="s">
        <v>2665</v>
      </c>
      <c r="F375" s="112" t="s">
        <v>276</v>
      </c>
      <c r="H375" s="121" t="s">
        <v>2432</v>
      </c>
      <c r="I375" s="112" t="s">
        <v>2433</v>
      </c>
      <c r="J375" s="112" t="s">
        <v>277</v>
      </c>
      <c r="K375" s="112" t="s">
        <v>3454</v>
      </c>
    </row>
    <row r="376" spans="1:11" x14ac:dyDescent="0.35">
      <c r="A376" s="112">
        <v>425</v>
      </c>
      <c r="B376" s="112" t="s">
        <v>23</v>
      </c>
      <c r="D376" s="112" t="s">
        <v>3391</v>
      </c>
      <c r="E376" s="112" t="s">
        <v>2687</v>
      </c>
      <c r="F376" s="112" t="s">
        <v>276</v>
      </c>
      <c r="H376" s="121" t="s">
        <v>2432</v>
      </c>
      <c r="I376" s="112" t="s">
        <v>2433</v>
      </c>
      <c r="J376" s="112" t="s">
        <v>277</v>
      </c>
      <c r="K376" s="112" t="s">
        <v>3454</v>
      </c>
    </row>
    <row r="377" spans="1:11" x14ac:dyDescent="0.35">
      <c r="A377" s="112">
        <v>427</v>
      </c>
      <c r="B377" s="112" t="s">
        <v>23</v>
      </c>
      <c r="D377" s="112" t="s">
        <v>3391</v>
      </c>
      <c r="E377" s="112" t="s">
        <v>2700</v>
      </c>
      <c r="F377" s="112" t="s">
        <v>276</v>
      </c>
      <c r="H377" s="121" t="s">
        <v>2432</v>
      </c>
      <c r="I377" s="112" t="s">
        <v>2433</v>
      </c>
      <c r="J377" s="112" t="s">
        <v>277</v>
      </c>
      <c r="K377" s="112" t="s">
        <v>3454</v>
      </c>
    </row>
    <row r="378" spans="1:11" x14ac:dyDescent="0.35">
      <c r="A378" s="112">
        <v>429</v>
      </c>
      <c r="B378" s="112" t="s">
        <v>23</v>
      </c>
      <c r="D378" s="112" t="s">
        <v>3391</v>
      </c>
      <c r="E378" s="112" t="s">
        <v>2707</v>
      </c>
      <c r="F378" s="112" t="s">
        <v>276</v>
      </c>
      <c r="H378" s="121" t="s">
        <v>2432</v>
      </c>
      <c r="I378" s="112" t="s">
        <v>2433</v>
      </c>
      <c r="J378" s="112" t="s">
        <v>277</v>
      </c>
      <c r="K378" s="112" t="s">
        <v>3454</v>
      </c>
    </row>
    <row r="379" spans="1:11" x14ac:dyDescent="0.35">
      <c r="A379" s="112">
        <v>431</v>
      </c>
      <c r="B379" s="112" t="s">
        <v>23</v>
      </c>
      <c r="D379" s="112" t="s">
        <v>3391</v>
      </c>
      <c r="E379" s="112" t="s">
        <v>2762</v>
      </c>
      <c r="F379" s="112" t="s">
        <v>276</v>
      </c>
      <c r="H379" s="121" t="s">
        <v>2432</v>
      </c>
      <c r="I379" s="112" t="s">
        <v>2433</v>
      </c>
      <c r="J379" s="112" t="s">
        <v>277</v>
      </c>
      <c r="K379" s="112" t="s">
        <v>3454</v>
      </c>
    </row>
    <row r="380" spans="1:11" x14ac:dyDescent="0.35">
      <c r="A380" s="112">
        <v>433</v>
      </c>
      <c r="B380" s="112" t="s">
        <v>23</v>
      </c>
      <c r="D380" s="112" t="s">
        <v>3391</v>
      </c>
      <c r="E380" s="112" t="s">
        <v>2908</v>
      </c>
      <c r="F380" s="112" t="s">
        <v>276</v>
      </c>
      <c r="H380" s="121" t="s">
        <v>2432</v>
      </c>
      <c r="I380" s="112" t="s">
        <v>2433</v>
      </c>
      <c r="J380" s="112" t="s">
        <v>277</v>
      </c>
      <c r="K380" s="112" t="s">
        <v>3454</v>
      </c>
    </row>
    <row r="381" spans="1:11" x14ac:dyDescent="0.35">
      <c r="A381" s="112">
        <v>435</v>
      </c>
      <c r="B381" s="112" t="s">
        <v>23</v>
      </c>
      <c r="D381" s="112" t="s">
        <v>3391</v>
      </c>
      <c r="E381" s="112" t="s">
        <v>2914</v>
      </c>
      <c r="F381" s="112" t="s">
        <v>276</v>
      </c>
      <c r="H381" s="121" t="s">
        <v>2432</v>
      </c>
      <c r="I381" s="112" t="s">
        <v>2433</v>
      </c>
      <c r="J381" s="112" t="s">
        <v>277</v>
      </c>
      <c r="K381" s="112" t="s">
        <v>3454</v>
      </c>
    </row>
    <row r="382" spans="1:11" x14ac:dyDescent="0.35">
      <c r="A382" s="112">
        <v>437</v>
      </c>
      <c r="B382" s="112" t="s">
        <v>23</v>
      </c>
      <c r="D382" s="112" t="s">
        <v>3391</v>
      </c>
      <c r="E382" s="112" t="s">
        <v>2947</v>
      </c>
      <c r="F382" s="112" t="s">
        <v>276</v>
      </c>
      <c r="H382" s="121" t="s">
        <v>2432</v>
      </c>
      <c r="I382" s="112" t="s">
        <v>2433</v>
      </c>
      <c r="J382" s="112" t="s">
        <v>277</v>
      </c>
      <c r="K382" s="112" t="s">
        <v>3454</v>
      </c>
    </row>
    <row r="383" spans="1:11" x14ac:dyDescent="0.35">
      <c r="A383" s="112">
        <v>439</v>
      </c>
      <c r="B383" s="112" t="s">
        <v>23</v>
      </c>
      <c r="D383" s="112" t="s">
        <v>3391</v>
      </c>
      <c r="E383" s="112" t="s">
        <v>3074</v>
      </c>
      <c r="F383" s="112" t="s">
        <v>276</v>
      </c>
      <c r="H383" s="121" t="s">
        <v>2432</v>
      </c>
      <c r="I383" s="112" t="s">
        <v>2433</v>
      </c>
      <c r="J383" s="112" t="s">
        <v>277</v>
      </c>
      <c r="K383" s="112" t="s">
        <v>3454</v>
      </c>
    </row>
    <row r="384" spans="1:11" x14ac:dyDescent="0.35">
      <c r="A384" s="112">
        <v>441</v>
      </c>
      <c r="B384" s="112" t="s">
        <v>23</v>
      </c>
      <c r="D384" s="112" t="s">
        <v>3406</v>
      </c>
      <c r="E384" s="112" t="s">
        <v>3135</v>
      </c>
      <c r="F384" s="112" t="s">
        <v>276</v>
      </c>
      <c r="H384" s="121" t="s">
        <v>3428</v>
      </c>
      <c r="I384" s="112" t="s">
        <v>2433</v>
      </c>
      <c r="J384" s="112" t="s">
        <v>277</v>
      </c>
      <c r="K384" s="112" t="s">
        <v>3454</v>
      </c>
    </row>
    <row r="385" spans="1:11" x14ac:dyDescent="0.35">
      <c r="A385" s="112">
        <v>442</v>
      </c>
      <c r="B385" s="112" t="s">
        <v>59</v>
      </c>
      <c r="D385" s="112" t="s">
        <v>3408</v>
      </c>
      <c r="E385" s="112" t="s">
        <v>2409</v>
      </c>
      <c r="F385" s="112" t="s">
        <v>3409</v>
      </c>
      <c r="H385" s="121" t="s">
        <v>3508</v>
      </c>
      <c r="I385" s="112" t="s">
        <v>3509</v>
      </c>
      <c r="J385" s="112" t="s">
        <v>277</v>
      </c>
      <c r="K385" s="112" t="s">
        <v>3454</v>
      </c>
    </row>
    <row r="386" spans="1:11" x14ac:dyDescent="0.35">
      <c r="A386" s="112">
        <v>444</v>
      </c>
      <c r="B386" s="112" t="s">
        <v>59</v>
      </c>
      <c r="D386" s="112" t="s">
        <v>3408</v>
      </c>
      <c r="E386" s="112" t="s">
        <v>2409</v>
      </c>
      <c r="F386" s="112" t="s">
        <v>3409</v>
      </c>
      <c r="H386" s="121" t="s">
        <v>3509</v>
      </c>
      <c r="I386" s="112" t="s">
        <v>3509</v>
      </c>
      <c r="J386" s="112" t="s">
        <v>277</v>
      </c>
      <c r="K386" s="112" t="s">
        <v>3454</v>
      </c>
    </row>
    <row r="387" spans="1:11" x14ac:dyDescent="0.35">
      <c r="A387" s="112">
        <v>445</v>
      </c>
      <c r="B387" s="112" t="s">
        <v>59</v>
      </c>
      <c r="D387" s="112" t="s">
        <v>3408</v>
      </c>
      <c r="E387" s="112" t="s">
        <v>2448</v>
      </c>
      <c r="F387" s="112" t="s">
        <v>3409</v>
      </c>
      <c r="H387" s="121" t="s">
        <v>3510</v>
      </c>
      <c r="I387" s="112" t="s">
        <v>3509</v>
      </c>
      <c r="J387" s="112" t="s">
        <v>277</v>
      </c>
      <c r="K387" s="112" t="s">
        <v>3454</v>
      </c>
    </row>
    <row r="388" spans="1:11" x14ac:dyDescent="0.35">
      <c r="A388" s="112">
        <v>447</v>
      </c>
      <c r="B388" s="112" t="s">
        <v>59</v>
      </c>
      <c r="D388" s="112" t="s">
        <v>3408</v>
      </c>
      <c r="E388" s="112" t="s">
        <v>2488</v>
      </c>
      <c r="F388" s="112" t="s">
        <v>3409</v>
      </c>
      <c r="H388" s="121" t="s">
        <v>3511</v>
      </c>
      <c r="I388" s="112" t="s">
        <v>3509</v>
      </c>
      <c r="J388" s="112" t="s">
        <v>277</v>
      </c>
      <c r="K388" s="112" t="s">
        <v>3454</v>
      </c>
    </row>
    <row r="389" spans="1:11" x14ac:dyDescent="0.35">
      <c r="A389" s="112">
        <v>449</v>
      </c>
      <c r="B389" s="112" t="s">
        <v>59</v>
      </c>
      <c r="D389" s="112" t="s">
        <v>3408</v>
      </c>
      <c r="E389" s="112" t="s">
        <v>2558</v>
      </c>
      <c r="F389" s="112" t="s">
        <v>3409</v>
      </c>
      <c r="H389" s="121" t="s">
        <v>3512</v>
      </c>
      <c r="I389" s="112" t="s">
        <v>3509</v>
      </c>
      <c r="J389" s="112" t="s">
        <v>277</v>
      </c>
      <c r="K389" s="112" t="s">
        <v>3454</v>
      </c>
    </row>
    <row r="390" spans="1:11" x14ac:dyDescent="0.35">
      <c r="A390" s="112">
        <v>451</v>
      </c>
      <c r="B390" s="112" t="s">
        <v>59</v>
      </c>
      <c r="D390" s="112" t="s">
        <v>3408</v>
      </c>
      <c r="E390" s="112" t="s">
        <v>2409</v>
      </c>
      <c r="F390" s="112" t="s">
        <v>3409</v>
      </c>
      <c r="H390" s="121" t="s">
        <v>3509</v>
      </c>
      <c r="I390" s="112" t="s">
        <v>2400</v>
      </c>
      <c r="J390" s="112" t="s">
        <v>3470</v>
      </c>
      <c r="K390" s="112" t="s">
        <v>3454</v>
      </c>
    </row>
    <row r="391" spans="1:11" x14ac:dyDescent="0.35">
      <c r="A391" s="112">
        <v>454</v>
      </c>
      <c r="B391" s="112" t="s">
        <v>59</v>
      </c>
      <c r="D391" s="112" t="s">
        <v>3408</v>
      </c>
      <c r="E391" s="112" t="s">
        <v>2448</v>
      </c>
      <c r="F391" s="112" t="s">
        <v>3409</v>
      </c>
      <c r="H391" s="121" t="s">
        <v>3509</v>
      </c>
      <c r="I391" s="112" t="s">
        <v>2400</v>
      </c>
      <c r="J391" s="112" t="s">
        <v>3470</v>
      </c>
      <c r="K391" s="112" t="s">
        <v>3454</v>
      </c>
    </row>
    <row r="392" spans="1:11" x14ac:dyDescent="0.35">
      <c r="A392" s="112">
        <v>456</v>
      </c>
      <c r="B392" s="112" t="s">
        <v>59</v>
      </c>
      <c r="D392" s="112" t="s">
        <v>3408</v>
      </c>
      <c r="E392" s="112" t="s">
        <v>2488</v>
      </c>
      <c r="F392" s="112" t="s">
        <v>3409</v>
      </c>
      <c r="H392" s="121" t="s">
        <v>3509</v>
      </c>
      <c r="I392" s="112" t="s">
        <v>2400</v>
      </c>
      <c r="J392" s="112" t="s">
        <v>3470</v>
      </c>
      <c r="K392" s="112" t="s">
        <v>3454</v>
      </c>
    </row>
    <row r="393" spans="1:11" x14ac:dyDescent="0.35">
      <c r="A393" s="112">
        <v>458</v>
      </c>
      <c r="B393" s="112" t="s">
        <v>59</v>
      </c>
      <c r="D393" s="112" t="s">
        <v>3408</v>
      </c>
      <c r="E393" s="112" t="s">
        <v>2558</v>
      </c>
      <c r="F393" s="112" t="s">
        <v>3409</v>
      </c>
      <c r="H393" s="121" t="s">
        <v>3509</v>
      </c>
      <c r="I393" s="112" t="s">
        <v>2400</v>
      </c>
      <c r="J393" s="112" t="s">
        <v>3470</v>
      </c>
      <c r="K393" s="112" t="s">
        <v>3454</v>
      </c>
    </row>
    <row r="394" spans="1:11" x14ac:dyDescent="0.35">
      <c r="A394" s="112">
        <v>460</v>
      </c>
      <c r="B394" s="112" t="s">
        <v>59</v>
      </c>
      <c r="D394" s="112" t="s">
        <v>3408</v>
      </c>
      <c r="E394" s="112" t="s">
        <v>2403</v>
      </c>
      <c r="F394" s="112" t="s">
        <v>3409</v>
      </c>
      <c r="H394" s="121" t="s">
        <v>3509</v>
      </c>
      <c r="I394" s="112" t="s">
        <v>2400</v>
      </c>
      <c r="J394" s="112" t="s">
        <v>3470</v>
      </c>
      <c r="K394" s="112" t="s">
        <v>3454</v>
      </c>
    </row>
    <row r="395" spans="1:11" x14ac:dyDescent="0.35">
      <c r="A395" s="112">
        <v>462</v>
      </c>
      <c r="B395" s="112" t="s">
        <v>2205</v>
      </c>
      <c r="D395" s="112" t="s">
        <v>3391</v>
      </c>
      <c r="E395" s="112" t="s">
        <v>2914</v>
      </c>
      <c r="F395" s="112" t="s">
        <v>276</v>
      </c>
      <c r="H395" s="123">
        <v>434.34782608695599</v>
      </c>
      <c r="J395" s="112" t="s">
        <v>3513</v>
      </c>
      <c r="K395" s="112" t="s">
        <v>3386</v>
      </c>
    </row>
    <row r="396" spans="1:11" x14ac:dyDescent="0.35">
      <c r="A396" s="112">
        <v>464</v>
      </c>
      <c r="B396" s="112" t="s">
        <v>2208</v>
      </c>
      <c r="D396" s="112" t="s">
        <v>3391</v>
      </c>
      <c r="E396" s="112" t="s">
        <v>2700</v>
      </c>
      <c r="F396" s="112" t="s">
        <v>276</v>
      </c>
      <c r="H396" s="123">
        <v>999</v>
      </c>
      <c r="J396" s="112" t="s">
        <v>3513</v>
      </c>
      <c r="K396" s="112" t="s">
        <v>3386</v>
      </c>
    </row>
    <row r="397" spans="1:11" hidden="1" x14ac:dyDescent="0.35">
      <c r="A397" s="112">
        <v>477</v>
      </c>
      <c r="B397" s="112" t="s">
        <v>2211</v>
      </c>
      <c r="C397" s="112" t="s">
        <v>3514</v>
      </c>
      <c r="D397" s="112" t="s">
        <v>3404</v>
      </c>
      <c r="E397" s="112" t="s">
        <v>2356</v>
      </c>
      <c r="F397" s="112" t="s">
        <v>285</v>
      </c>
      <c r="H397" s="123">
        <v>350</v>
      </c>
      <c r="I397" s="123" t="s">
        <v>3393</v>
      </c>
    </row>
    <row r="398" spans="1:11" hidden="1" x14ac:dyDescent="0.35">
      <c r="A398" s="112">
        <v>478</v>
      </c>
      <c r="B398" s="112" t="s">
        <v>55</v>
      </c>
      <c r="C398" s="112" t="s">
        <v>3515</v>
      </c>
      <c r="D398" s="112" t="s">
        <v>3400</v>
      </c>
      <c r="E398" s="112" t="s">
        <v>3166</v>
      </c>
      <c r="F398" s="112" t="s">
        <v>3401</v>
      </c>
      <c r="H398" s="123">
        <v>50</v>
      </c>
      <c r="I398" s="123" t="s">
        <v>3393</v>
      </c>
    </row>
    <row r="399" spans="1:11" hidden="1" x14ac:dyDescent="0.35">
      <c r="A399" s="112">
        <v>479</v>
      </c>
      <c r="B399" s="112" t="s">
        <v>2211</v>
      </c>
      <c r="C399" s="112" t="s">
        <v>3514</v>
      </c>
      <c r="D399" s="112" t="s">
        <v>3404</v>
      </c>
      <c r="E399" s="112" t="s">
        <v>2604</v>
      </c>
      <c r="F399" s="112" t="s">
        <v>285</v>
      </c>
      <c r="H399" s="123">
        <v>300</v>
      </c>
      <c r="I399" s="123" t="s">
        <v>3393</v>
      </c>
    </row>
    <row r="400" spans="1:11" x14ac:dyDescent="0.35">
      <c r="A400" s="112">
        <v>480</v>
      </c>
      <c r="B400" s="112" t="s">
        <v>59</v>
      </c>
      <c r="D400" s="112" t="s">
        <v>3407</v>
      </c>
      <c r="E400" s="112" t="s">
        <v>2847</v>
      </c>
      <c r="F400" s="112" t="s">
        <v>3436</v>
      </c>
      <c r="I400" s="112" t="s">
        <v>2447</v>
      </c>
      <c r="J400" s="112" t="s">
        <v>3470</v>
      </c>
      <c r="K400" s="112" t="s">
        <v>3386</v>
      </c>
    </row>
    <row r="401" spans="1:11" x14ac:dyDescent="0.35">
      <c r="A401" s="112">
        <v>481</v>
      </c>
      <c r="B401" s="112" t="s">
        <v>2246</v>
      </c>
      <c r="C401" s="112" t="s">
        <v>3516</v>
      </c>
      <c r="D401" s="112" t="s">
        <v>3391</v>
      </c>
      <c r="E401" s="112" t="s">
        <v>2687</v>
      </c>
      <c r="F401" s="112" t="s">
        <v>276</v>
      </c>
      <c r="H401" s="123">
        <v>650</v>
      </c>
      <c r="J401" s="112" t="s">
        <v>3385</v>
      </c>
      <c r="K401" s="112" t="s">
        <v>3386</v>
      </c>
    </row>
    <row r="402" spans="1:11" x14ac:dyDescent="0.35">
      <c r="A402" s="112">
        <v>482</v>
      </c>
      <c r="B402" s="112" t="s">
        <v>2246</v>
      </c>
      <c r="C402" s="112" t="s">
        <v>3517</v>
      </c>
      <c r="D402" s="112" t="s">
        <v>3391</v>
      </c>
      <c r="E402" s="112" t="s">
        <v>2700</v>
      </c>
      <c r="F402" s="112" t="s">
        <v>276</v>
      </c>
      <c r="H402" s="123">
        <v>525</v>
      </c>
      <c r="J402" s="112" t="s">
        <v>3385</v>
      </c>
      <c r="K402" s="112" t="s">
        <v>3386</v>
      </c>
    </row>
    <row r="403" spans="1:11" x14ac:dyDescent="0.35">
      <c r="A403" s="112">
        <v>483</v>
      </c>
      <c r="B403" s="112" t="s">
        <v>2247</v>
      </c>
      <c r="D403" s="112" t="s">
        <v>3391</v>
      </c>
      <c r="E403" s="112" t="s">
        <v>3074</v>
      </c>
      <c r="F403" s="112" t="s">
        <v>276</v>
      </c>
      <c r="H403" s="123">
        <v>39.414414414414402</v>
      </c>
      <c r="I403" s="112" t="s">
        <v>3385</v>
      </c>
      <c r="J403" s="112" t="s">
        <v>3385</v>
      </c>
      <c r="K403" s="112" t="s">
        <v>3386</v>
      </c>
    </row>
    <row r="404" spans="1:11" x14ac:dyDescent="0.35">
      <c r="A404" s="112">
        <v>484</v>
      </c>
      <c r="B404" s="112" t="s">
        <v>2247</v>
      </c>
      <c r="D404" s="112" t="s">
        <v>3391</v>
      </c>
      <c r="E404" s="112" t="s">
        <v>2687</v>
      </c>
      <c r="F404" s="112" t="s">
        <v>276</v>
      </c>
      <c r="H404" s="123">
        <v>48.798798798798799</v>
      </c>
      <c r="J404" s="112" t="s">
        <v>3385</v>
      </c>
      <c r="K404" s="112" t="s">
        <v>3386</v>
      </c>
    </row>
    <row r="405" spans="1:11" x14ac:dyDescent="0.35">
      <c r="A405" s="112">
        <v>485</v>
      </c>
      <c r="B405" s="112" t="s">
        <v>2247</v>
      </c>
      <c r="D405" s="112" t="s">
        <v>3391</v>
      </c>
      <c r="E405" s="112" t="s">
        <v>2700</v>
      </c>
      <c r="F405" s="112" t="s">
        <v>276</v>
      </c>
      <c r="H405" s="123">
        <v>39.414414414414402</v>
      </c>
      <c r="J405" s="112" t="s">
        <v>3385</v>
      </c>
      <c r="K405" s="112" t="s">
        <v>3386</v>
      </c>
    </row>
    <row r="406" spans="1:11" x14ac:dyDescent="0.35">
      <c r="A406" s="112">
        <v>486</v>
      </c>
      <c r="B406" s="112" t="s">
        <v>59</v>
      </c>
      <c r="D406" s="112" t="s">
        <v>3408</v>
      </c>
      <c r="E406" s="112" t="s">
        <v>2564</v>
      </c>
      <c r="F406" s="112" t="s">
        <v>3409</v>
      </c>
      <c r="H406" s="123" t="s">
        <v>3518</v>
      </c>
      <c r="I406" s="112" t="s">
        <v>2400</v>
      </c>
      <c r="J406" s="112" t="s">
        <v>277</v>
      </c>
      <c r="K406" s="112" t="s">
        <v>3386</v>
      </c>
    </row>
    <row r="407" spans="1:11" x14ac:dyDescent="0.35">
      <c r="A407" s="112">
        <v>487</v>
      </c>
      <c r="B407" s="112" t="s">
        <v>2245</v>
      </c>
      <c r="C407" s="112" t="s">
        <v>3519</v>
      </c>
      <c r="D407" s="112" t="s">
        <v>3391</v>
      </c>
      <c r="E407" s="112" t="s">
        <v>2914</v>
      </c>
      <c r="F407" s="112" t="s">
        <v>276</v>
      </c>
      <c r="H407" s="123">
        <v>999</v>
      </c>
      <c r="J407" s="112" t="s">
        <v>3385</v>
      </c>
      <c r="K407" s="112" t="s">
        <v>3386</v>
      </c>
    </row>
    <row r="408" spans="1:11" x14ac:dyDescent="0.35">
      <c r="A408" s="112">
        <v>488</v>
      </c>
      <c r="B408" s="112" t="s">
        <v>2245</v>
      </c>
      <c r="C408" s="112" t="s">
        <v>3519</v>
      </c>
      <c r="D408" s="112" t="s">
        <v>3391</v>
      </c>
      <c r="E408" s="112" t="s">
        <v>2947</v>
      </c>
      <c r="F408" s="112" t="s">
        <v>276</v>
      </c>
      <c r="H408" s="123">
        <v>999</v>
      </c>
      <c r="J408" s="112" t="s">
        <v>3385</v>
      </c>
      <c r="K408" s="112" t="s">
        <v>3386</v>
      </c>
    </row>
    <row r="409" spans="1:11" x14ac:dyDescent="0.35">
      <c r="A409" s="112">
        <v>489</v>
      </c>
      <c r="B409" s="112" t="s">
        <v>2247</v>
      </c>
      <c r="D409" s="112" t="s">
        <v>3391</v>
      </c>
      <c r="E409" s="112" t="s">
        <v>2947</v>
      </c>
      <c r="F409" s="112" t="s">
        <v>276</v>
      </c>
      <c r="H409" s="123">
        <v>999</v>
      </c>
      <c r="J409" s="112" t="s">
        <v>3385</v>
      </c>
      <c r="K409" s="112" t="s">
        <v>3386</v>
      </c>
    </row>
    <row r="410" spans="1:11" hidden="1" x14ac:dyDescent="0.35">
      <c r="A410" s="112">
        <v>490</v>
      </c>
      <c r="B410" s="112" t="s">
        <v>2248</v>
      </c>
      <c r="C410" s="112" t="s">
        <v>3520</v>
      </c>
      <c r="D410" s="112" t="s">
        <v>3406</v>
      </c>
      <c r="E410" s="112" t="s">
        <v>2481</v>
      </c>
      <c r="F410" s="112" t="s">
        <v>276</v>
      </c>
      <c r="H410" s="123">
        <v>100</v>
      </c>
      <c r="I410" s="123" t="s">
        <v>3393</v>
      </c>
    </row>
    <row r="411" spans="1:11" x14ac:dyDescent="0.35">
      <c r="A411" s="112">
        <v>494</v>
      </c>
      <c r="B411" s="112" t="s">
        <v>71</v>
      </c>
      <c r="D411" s="112" t="s">
        <v>3424</v>
      </c>
      <c r="E411" s="112" t="s">
        <v>2661</v>
      </c>
      <c r="F411" s="112" t="s">
        <v>278</v>
      </c>
      <c r="H411" s="123" t="s">
        <v>289</v>
      </c>
      <c r="I411" s="112" t="s">
        <v>140</v>
      </c>
      <c r="J411" s="112" t="s">
        <v>277</v>
      </c>
      <c r="K411" s="112" t="s">
        <v>3386</v>
      </c>
    </row>
    <row r="412" spans="1:11" x14ac:dyDescent="0.35">
      <c r="A412" s="112">
        <v>495</v>
      </c>
      <c r="B412" s="112" t="s">
        <v>2175</v>
      </c>
      <c r="D412" s="112" t="s">
        <v>3410</v>
      </c>
      <c r="E412" s="112" t="s">
        <v>3139</v>
      </c>
      <c r="F412" s="112" t="s">
        <v>279</v>
      </c>
      <c r="H412" s="123" t="s">
        <v>2326</v>
      </c>
      <c r="I412" s="112" t="s">
        <v>2361</v>
      </c>
      <c r="J412" s="112" t="s">
        <v>3438</v>
      </c>
      <c r="K412" s="112" t="s">
        <v>3386</v>
      </c>
    </row>
    <row r="413" spans="1:11" hidden="1" x14ac:dyDescent="0.35">
      <c r="A413" s="112">
        <v>496</v>
      </c>
      <c r="B413" s="112" t="s">
        <v>75</v>
      </c>
      <c r="C413" s="112" t="s">
        <v>3521</v>
      </c>
      <c r="D413" s="112" t="s">
        <v>3408</v>
      </c>
      <c r="E413" s="112" t="s">
        <v>2929</v>
      </c>
      <c r="F413" s="112" t="s">
        <v>3409</v>
      </c>
      <c r="H413" s="123">
        <v>1800</v>
      </c>
      <c r="I413" s="123" t="s">
        <v>3393</v>
      </c>
    </row>
    <row r="414" spans="1:11" x14ac:dyDescent="0.35">
      <c r="A414" s="112">
        <v>497</v>
      </c>
      <c r="B414" s="112" t="s">
        <v>2256</v>
      </c>
      <c r="C414" s="112" t="s">
        <v>3522</v>
      </c>
      <c r="D414" s="112" t="s">
        <v>3408</v>
      </c>
      <c r="E414" s="112" t="s">
        <v>3082</v>
      </c>
      <c r="F414" s="112" t="s">
        <v>3409</v>
      </c>
      <c r="H414" s="123">
        <v>1800</v>
      </c>
      <c r="I414" s="112">
        <v>600</v>
      </c>
      <c r="J414" s="112" t="s">
        <v>3438</v>
      </c>
      <c r="K414" s="112" t="s">
        <v>3386</v>
      </c>
    </row>
    <row r="415" spans="1:11" hidden="1" x14ac:dyDescent="0.35">
      <c r="A415" s="112">
        <v>498</v>
      </c>
      <c r="B415" s="112" t="s">
        <v>83</v>
      </c>
      <c r="C415" s="112" t="s">
        <v>3523</v>
      </c>
      <c r="D415" s="112" t="s">
        <v>3407</v>
      </c>
      <c r="E415" s="112" t="s">
        <v>2538</v>
      </c>
      <c r="F415" s="112" t="s">
        <v>283</v>
      </c>
      <c r="H415" s="123">
        <v>1</v>
      </c>
      <c r="I415" s="112" t="s">
        <v>3393</v>
      </c>
    </row>
    <row r="416" spans="1:11" x14ac:dyDescent="0.35">
      <c r="A416" s="112">
        <v>500</v>
      </c>
      <c r="B416" s="112" t="s">
        <v>2261</v>
      </c>
      <c r="D416" s="112" t="s">
        <v>3391</v>
      </c>
      <c r="E416" s="112" t="s">
        <v>2914</v>
      </c>
      <c r="F416" s="112" t="s">
        <v>276</v>
      </c>
      <c r="H416" s="123">
        <v>999</v>
      </c>
      <c r="J416" s="112" t="s">
        <v>3385</v>
      </c>
      <c r="K416" s="112" t="s">
        <v>3386</v>
      </c>
    </row>
    <row r="417" spans="1:11" x14ac:dyDescent="0.35">
      <c r="A417" s="112">
        <v>501</v>
      </c>
      <c r="B417" s="112" t="s">
        <v>2261</v>
      </c>
      <c r="C417" s="112" t="s">
        <v>3524</v>
      </c>
      <c r="D417" s="112" t="s">
        <v>3407</v>
      </c>
      <c r="E417" s="112" t="s">
        <v>2532</v>
      </c>
      <c r="F417" s="112" t="s">
        <v>283</v>
      </c>
      <c r="H417" s="123">
        <v>15</v>
      </c>
      <c r="I417" s="112">
        <v>101</v>
      </c>
      <c r="J417" s="112" t="s">
        <v>3438</v>
      </c>
      <c r="K417" s="112" t="s">
        <v>3386</v>
      </c>
    </row>
    <row r="418" spans="1:11" x14ac:dyDescent="0.35">
      <c r="A418" s="112">
        <v>502</v>
      </c>
      <c r="B418" s="112" t="s">
        <v>2261</v>
      </c>
      <c r="C418" s="112" t="s">
        <v>3524</v>
      </c>
      <c r="D418" s="112" t="s">
        <v>3407</v>
      </c>
      <c r="E418" s="112" t="s">
        <v>2644</v>
      </c>
      <c r="F418" s="112" t="s">
        <v>283</v>
      </c>
      <c r="H418" s="123">
        <v>15</v>
      </c>
      <c r="I418" s="112">
        <v>101</v>
      </c>
      <c r="J418" s="112" t="s">
        <v>3438</v>
      </c>
      <c r="K418" s="112" t="s">
        <v>3386</v>
      </c>
    </row>
    <row r="419" spans="1:11" x14ac:dyDescent="0.35">
      <c r="A419" s="112">
        <v>505</v>
      </c>
      <c r="B419" s="112" t="s">
        <v>2263</v>
      </c>
      <c r="D419" s="112" t="s">
        <v>3391</v>
      </c>
      <c r="E419" s="112" t="s">
        <v>2637</v>
      </c>
      <c r="F419" s="112" t="s">
        <v>276</v>
      </c>
      <c r="H419" s="123">
        <v>999</v>
      </c>
      <c r="J419" s="112" t="s">
        <v>3385</v>
      </c>
      <c r="K419" s="112" t="s">
        <v>3386</v>
      </c>
    </row>
    <row r="420" spans="1:11" x14ac:dyDescent="0.35">
      <c r="A420" s="112">
        <v>506</v>
      </c>
      <c r="B420" s="112" t="s">
        <v>2265</v>
      </c>
      <c r="D420" s="112" t="s">
        <v>3391</v>
      </c>
      <c r="E420" s="112" t="s">
        <v>2637</v>
      </c>
      <c r="F420" s="112" t="s">
        <v>276</v>
      </c>
      <c r="H420" s="123">
        <v>75</v>
      </c>
      <c r="J420" s="112" t="s">
        <v>3385</v>
      </c>
      <c r="K420" s="112" t="s">
        <v>3386</v>
      </c>
    </row>
    <row r="421" spans="1:11" x14ac:dyDescent="0.35">
      <c r="A421" s="112">
        <v>507</v>
      </c>
      <c r="B421" s="112" t="s">
        <v>3525</v>
      </c>
      <c r="C421" s="112" t="s">
        <v>3526</v>
      </c>
      <c r="D421" s="112" t="s">
        <v>3408</v>
      </c>
      <c r="E421" s="112" t="s">
        <v>3082</v>
      </c>
      <c r="F421" s="112" t="s">
        <v>3409</v>
      </c>
      <c r="H421" s="123" t="s">
        <v>289</v>
      </c>
      <c r="I421" s="112">
        <v>600</v>
      </c>
      <c r="J421" s="112" t="s">
        <v>3438</v>
      </c>
      <c r="K421" s="112" t="s">
        <v>3386</v>
      </c>
    </row>
    <row r="422" spans="1:11" hidden="1" x14ac:dyDescent="0.35">
      <c r="A422" s="112">
        <v>508</v>
      </c>
      <c r="B422" s="112" t="s">
        <v>2262</v>
      </c>
      <c r="C422" s="112" t="s">
        <v>3527</v>
      </c>
      <c r="D422" s="112" t="s">
        <v>3408</v>
      </c>
      <c r="E422" s="112" t="s">
        <v>2488</v>
      </c>
      <c r="F422" s="112" t="s">
        <v>3409</v>
      </c>
      <c r="H422" s="123">
        <v>125</v>
      </c>
      <c r="I422" s="112" t="s">
        <v>3393</v>
      </c>
    </row>
    <row r="423" spans="1:11" x14ac:dyDescent="0.35">
      <c r="A423" s="112">
        <v>509</v>
      </c>
      <c r="B423" s="112" t="s">
        <v>89</v>
      </c>
      <c r="C423" s="112" t="s">
        <v>3528</v>
      </c>
      <c r="D423" s="112" t="s">
        <v>3411</v>
      </c>
      <c r="E423" s="112" t="s">
        <v>2653</v>
      </c>
      <c r="F423" s="112" t="s">
        <v>280</v>
      </c>
      <c r="H423" s="123" t="s">
        <v>3475</v>
      </c>
      <c r="I423" s="123" t="s">
        <v>2652</v>
      </c>
      <c r="J423" s="123" t="s">
        <v>3438</v>
      </c>
      <c r="K423" s="123" t="s">
        <v>3386</v>
      </c>
    </row>
    <row r="424" spans="1:11" x14ac:dyDescent="0.35">
      <c r="A424" s="112">
        <v>510</v>
      </c>
      <c r="B424" s="112" t="s">
        <v>89</v>
      </c>
      <c r="C424" s="112" t="s">
        <v>3529</v>
      </c>
      <c r="D424" s="112" t="s">
        <v>3411</v>
      </c>
      <c r="E424" s="112" t="s">
        <v>2653</v>
      </c>
      <c r="F424" s="112" t="s">
        <v>280</v>
      </c>
      <c r="H424" s="123" t="s">
        <v>3475</v>
      </c>
      <c r="I424" s="112" t="s">
        <v>2652</v>
      </c>
      <c r="J424" s="112" t="s">
        <v>3438</v>
      </c>
      <c r="K424" s="112" t="s">
        <v>3386</v>
      </c>
    </row>
    <row r="425" spans="1:11" x14ac:dyDescent="0.35">
      <c r="A425" s="112">
        <v>511</v>
      </c>
      <c r="B425" s="112" t="s">
        <v>2305</v>
      </c>
      <c r="C425" s="112" t="s">
        <v>3529</v>
      </c>
      <c r="D425" s="112" t="s">
        <v>3404</v>
      </c>
      <c r="E425" s="112" t="s">
        <v>2746</v>
      </c>
      <c r="F425" s="112" t="s">
        <v>285</v>
      </c>
      <c r="H425" s="123">
        <v>110</v>
      </c>
      <c r="I425" s="112">
        <v>45</v>
      </c>
      <c r="J425" s="112" t="s">
        <v>3438</v>
      </c>
      <c r="K425" s="112" t="s">
        <v>3386</v>
      </c>
    </row>
    <row r="426" spans="1:11" x14ac:dyDescent="0.35">
      <c r="A426" s="112">
        <v>512</v>
      </c>
      <c r="B426" s="112" t="s">
        <v>2308</v>
      </c>
      <c r="C426" s="112" t="s">
        <v>3530</v>
      </c>
      <c r="D426" s="112" t="s">
        <v>3404</v>
      </c>
      <c r="E426" s="112" t="s">
        <v>2746</v>
      </c>
      <c r="F426" s="112" t="s">
        <v>285</v>
      </c>
      <c r="H426" s="123">
        <v>110</v>
      </c>
      <c r="I426" s="112">
        <v>45</v>
      </c>
      <c r="J426" s="112" t="s">
        <v>3438</v>
      </c>
      <c r="K426" s="112" t="s">
        <v>3386</v>
      </c>
    </row>
    <row r="427" spans="1:11" hidden="1" x14ac:dyDescent="0.35">
      <c r="A427" s="112">
        <v>513</v>
      </c>
      <c r="B427" s="112" t="s">
        <v>286</v>
      </c>
      <c r="C427" s="112" t="s">
        <v>3531</v>
      </c>
      <c r="D427" s="112" t="s">
        <v>3408</v>
      </c>
      <c r="E427" s="112" t="s">
        <v>3431</v>
      </c>
      <c r="F427" s="112" t="s">
        <v>3409</v>
      </c>
      <c r="H427" s="121" t="s">
        <v>3506</v>
      </c>
      <c r="I427" s="112" t="s">
        <v>3393</v>
      </c>
    </row>
    <row r="428" spans="1:11" hidden="1" x14ac:dyDescent="0.35">
      <c r="A428" s="112">
        <v>514</v>
      </c>
      <c r="B428" s="112" t="s">
        <v>286</v>
      </c>
      <c r="C428" s="112" t="s">
        <v>3532</v>
      </c>
      <c r="D428" s="112" t="s">
        <v>3451</v>
      </c>
      <c r="E428" s="112" t="s">
        <v>2979</v>
      </c>
      <c r="F428" s="112" t="s">
        <v>281</v>
      </c>
      <c r="H428" s="121" t="s">
        <v>2978</v>
      </c>
      <c r="I428" s="112" t="s">
        <v>3393</v>
      </c>
    </row>
    <row r="429" spans="1:11" hidden="1" x14ac:dyDescent="0.35">
      <c r="A429" s="112">
        <v>515</v>
      </c>
      <c r="B429" s="112" t="s">
        <v>286</v>
      </c>
      <c r="C429" s="112" t="s">
        <v>3532</v>
      </c>
      <c r="D429" s="112" t="s">
        <v>3414</v>
      </c>
      <c r="E429" s="112" t="s">
        <v>2984</v>
      </c>
      <c r="F429" s="112" t="s">
        <v>281</v>
      </c>
      <c r="H429" s="121" t="s">
        <v>2983</v>
      </c>
      <c r="I429" s="112" t="s">
        <v>3393</v>
      </c>
    </row>
    <row r="430" spans="1:11" hidden="1" x14ac:dyDescent="0.35">
      <c r="A430" s="112">
        <v>516</v>
      </c>
      <c r="B430" s="112" t="s">
        <v>286</v>
      </c>
      <c r="C430" s="112" t="s">
        <v>3532</v>
      </c>
      <c r="D430" s="112" t="s">
        <v>3451</v>
      </c>
      <c r="E430" s="112" t="s">
        <v>2999</v>
      </c>
      <c r="F430" s="112" t="s">
        <v>281</v>
      </c>
      <c r="H430" s="121" t="s">
        <v>2998</v>
      </c>
      <c r="I430" s="112" t="s">
        <v>3393</v>
      </c>
    </row>
    <row r="431" spans="1:11" hidden="1" x14ac:dyDescent="0.35">
      <c r="A431" s="112">
        <v>517</v>
      </c>
      <c r="B431" s="112" t="s">
        <v>286</v>
      </c>
      <c r="C431" s="112" t="s">
        <v>3532</v>
      </c>
      <c r="D431" s="112" t="s">
        <v>3451</v>
      </c>
      <c r="E431" s="112" t="s">
        <v>3004</v>
      </c>
      <c r="F431" s="112" t="s">
        <v>281</v>
      </c>
      <c r="H431" s="121" t="s">
        <v>3003</v>
      </c>
      <c r="I431" s="112" t="s">
        <v>3393</v>
      </c>
    </row>
    <row r="432" spans="1:11" hidden="1" x14ac:dyDescent="0.35">
      <c r="A432" s="112">
        <v>518</v>
      </c>
      <c r="B432" s="112" t="s">
        <v>286</v>
      </c>
      <c r="C432" s="112" t="s">
        <v>3532</v>
      </c>
      <c r="D432" s="112" t="s">
        <v>3451</v>
      </c>
      <c r="E432" s="112" t="s">
        <v>3009</v>
      </c>
      <c r="F432" s="112" t="s">
        <v>281</v>
      </c>
      <c r="H432" s="121" t="s">
        <v>3008</v>
      </c>
      <c r="I432" s="112" t="s">
        <v>3393</v>
      </c>
    </row>
    <row r="433" spans="1:11" hidden="1" x14ac:dyDescent="0.35">
      <c r="A433" s="112">
        <v>519</v>
      </c>
      <c r="B433" s="112" t="s">
        <v>286</v>
      </c>
      <c r="C433" s="112" t="s">
        <v>3532</v>
      </c>
      <c r="D433" s="112" t="s">
        <v>3396</v>
      </c>
      <c r="E433" s="112" t="s">
        <v>3019</v>
      </c>
      <c r="F433" s="112" t="s">
        <v>281</v>
      </c>
      <c r="H433" s="121" t="s">
        <v>3018</v>
      </c>
      <c r="I433" s="112" t="s">
        <v>3393</v>
      </c>
    </row>
    <row r="434" spans="1:11" hidden="1" x14ac:dyDescent="0.35">
      <c r="A434" s="112">
        <v>520</v>
      </c>
      <c r="B434" s="112" t="s">
        <v>286</v>
      </c>
      <c r="C434" s="112" t="s">
        <v>3532</v>
      </c>
      <c r="D434" s="112" t="s">
        <v>3414</v>
      </c>
      <c r="E434" s="112" t="s">
        <v>3054</v>
      </c>
      <c r="F434" s="112" t="s">
        <v>281</v>
      </c>
      <c r="H434" s="121" t="s">
        <v>3053</v>
      </c>
      <c r="I434" s="112" t="s">
        <v>3393</v>
      </c>
    </row>
    <row r="435" spans="1:11" hidden="1" x14ac:dyDescent="0.35">
      <c r="A435" s="112">
        <v>521</v>
      </c>
      <c r="B435" s="112" t="s">
        <v>286</v>
      </c>
      <c r="C435" s="112" t="s">
        <v>3532</v>
      </c>
      <c r="D435" s="112" t="s">
        <v>3414</v>
      </c>
      <c r="E435" s="112" t="s">
        <v>3105</v>
      </c>
      <c r="F435" s="112" t="s">
        <v>281</v>
      </c>
      <c r="H435" s="121" t="s">
        <v>3104</v>
      </c>
      <c r="I435" s="112" t="s">
        <v>3393</v>
      </c>
    </row>
    <row r="436" spans="1:11" hidden="1" x14ac:dyDescent="0.35">
      <c r="A436" s="112">
        <v>522</v>
      </c>
      <c r="B436" s="112" t="s">
        <v>286</v>
      </c>
      <c r="C436" s="112" t="s">
        <v>3532</v>
      </c>
      <c r="D436" s="112" t="s">
        <v>3414</v>
      </c>
      <c r="E436" s="112" t="s">
        <v>3131</v>
      </c>
      <c r="F436" s="112" t="s">
        <v>281</v>
      </c>
      <c r="H436" s="121" t="s">
        <v>3130</v>
      </c>
      <c r="I436" s="112" t="s">
        <v>3393</v>
      </c>
    </row>
    <row r="437" spans="1:11" x14ac:dyDescent="0.35">
      <c r="A437" s="112">
        <v>523</v>
      </c>
      <c r="B437" s="112" t="s">
        <v>3480</v>
      </c>
      <c r="D437" s="112" t="s">
        <v>3400</v>
      </c>
      <c r="E437" s="112" t="s">
        <v>2599</v>
      </c>
      <c r="F437" s="112" t="s">
        <v>3401</v>
      </c>
      <c r="H437" s="121" t="s">
        <v>3402</v>
      </c>
      <c r="J437" s="112" t="s">
        <v>3438</v>
      </c>
      <c r="K437" s="112" t="s">
        <v>3386</v>
      </c>
    </row>
    <row r="438" spans="1:11" x14ac:dyDescent="0.35">
      <c r="A438" s="112">
        <v>524</v>
      </c>
      <c r="B438" s="112" t="s">
        <v>3480</v>
      </c>
      <c r="D438" s="112" t="s">
        <v>3400</v>
      </c>
      <c r="E438" s="112" t="s">
        <v>2792</v>
      </c>
      <c r="F438" s="112" t="s">
        <v>3401</v>
      </c>
      <c r="H438" s="121" t="s">
        <v>3402</v>
      </c>
      <c r="J438" s="112" t="s">
        <v>3438</v>
      </c>
      <c r="K438" s="112" t="s">
        <v>3386</v>
      </c>
    </row>
    <row r="439" spans="1:11" x14ac:dyDescent="0.35">
      <c r="A439" s="112">
        <v>525</v>
      </c>
      <c r="B439" s="112" t="s">
        <v>3480</v>
      </c>
      <c r="D439" s="112" t="s">
        <v>3400</v>
      </c>
      <c r="E439" s="112" t="s">
        <v>2826</v>
      </c>
      <c r="F439" s="112" t="s">
        <v>3401</v>
      </c>
      <c r="H439" s="121" t="s">
        <v>3402</v>
      </c>
      <c r="J439" s="112" t="s">
        <v>3438</v>
      </c>
      <c r="K439" s="112" t="s">
        <v>3386</v>
      </c>
    </row>
    <row r="440" spans="1:11" x14ac:dyDescent="0.35">
      <c r="A440" s="112">
        <v>526</v>
      </c>
      <c r="B440" s="112" t="s">
        <v>3480</v>
      </c>
      <c r="D440" s="112" t="s">
        <v>3400</v>
      </c>
      <c r="E440" s="112" t="s">
        <v>2881</v>
      </c>
      <c r="F440" s="112" t="s">
        <v>3401</v>
      </c>
      <c r="H440" s="121" t="s">
        <v>3402</v>
      </c>
      <c r="J440" s="112" t="s">
        <v>3438</v>
      </c>
      <c r="K440" s="112" t="s">
        <v>3386</v>
      </c>
    </row>
    <row r="441" spans="1:11" x14ac:dyDescent="0.35">
      <c r="A441" s="112">
        <v>527</v>
      </c>
      <c r="B441" s="112" t="s">
        <v>3480</v>
      </c>
      <c r="D441" s="112" t="s">
        <v>3400</v>
      </c>
      <c r="E441" s="112" t="s">
        <v>2887</v>
      </c>
      <c r="F441" s="112" t="s">
        <v>3401</v>
      </c>
      <c r="H441" s="121" t="s">
        <v>3402</v>
      </c>
      <c r="J441" s="112" t="s">
        <v>3438</v>
      </c>
      <c r="K441" s="112" t="s">
        <v>3386</v>
      </c>
    </row>
    <row r="442" spans="1:11" x14ac:dyDescent="0.35">
      <c r="A442" s="112">
        <v>528</v>
      </c>
      <c r="B442" s="112" t="s">
        <v>3480</v>
      </c>
      <c r="D442" s="112" t="s">
        <v>3400</v>
      </c>
      <c r="E442" s="112" t="s">
        <v>2974</v>
      </c>
      <c r="F442" s="112" t="s">
        <v>3401</v>
      </c>
      <c r="H442" s="121" t="s">
        <v>3402</v>
      </c>
      <c r="J442" s="112" t="s">
        <v>3438</v>
      </c>
      <c r="K442" s="112" t="s">
        <v>3386</v>
      </c>
    </row>
    <row r="443" spans="1:11" x14ac:dyDescent="0.35">
      <c r="A443" s="112">
        <v>529</v>
      </c>
      <c r="B443" s="112" t="s">
        <v>3480</v>
      </c>
      <c r="D443" s="112" t="s">
        <v>3400</v>
      </c>
      <c r="E443" s="112" t="s">
        <v>3063</v>
      </c>
      <c r="F443" s="112" t="s">
        <v>3401</v>
      </c>
      <c r="H443" s="121" t="s">
        <v>3402</v>
      </c>
      <c r="J443" s="112" t="s">
        <v>3438</v>
      </c>
      <c r="K443" s="112" t="s">
        <v>3386</v>
      </c>
    </row>
    <row r="444" spans="1:11" x14ac:dyDescent="0.35">
      <c r="A444" s="112">
        <v>530</v>
      </c>
      <c r="B444" s="112" t="s">
        <v>3480</v>
      </c>
      <c r="D444" s="112" t="s">
        <v>3400</v>
      </c>
      <c r="E444" s="112" t="s">
        <v>3096</v>
      </c>
      <c r="F444" s="112" t="s">
        <v>3401</v>
      </c>
      <c r="H444" s="121" t="s">
        <v>3402</v>
      </c>
      <c r="J444" s="112" t="s">
        <v>3438</v>
      </c>
      <c r="K444" s="112" t="s">
        <v>3386</v>
      </c>
    </row>
    <row r="445" spans="1:11" x14ac:dyDescent="0.35">
      <c r="A445" s="112">
        <v>531</v>
      </c>
      <c r="B445" s="112" t="s">
        <v>3480</v>
      </c>
      <c r="D445" s="112" t="s">
        <v>3400</v>
      </c>
      <c r="E445" s="112" t="s">
        <v>3126</v>
      </c>
      <c r="F445" s="112" t="s">
        <v>3401</v>
      </c>
      <c r="H445" s="121" t="s">
        <v>3402</v>
      </c>
      <c r="J445" s="112" t="s">
        <v>3438</v>
      </c>
      <c r="K445" s="112" t="s">
        <v>3386</v>
      </c>
    </row>
    <row r="446" spans="1:11" x14ac:dyDescent="0.35">
      <c r="A446" s="112">
        <v>532</v>
      </c>
      <c r="B446" s="112" t="s">
        <v>3480</v>
      </c>
      <c r="D446" s="112" t="s">
        <v>3400</v>
      </c>
      <c r="E446" s="112" t="s">
        <v>3143</v>
      </c>
      <c r="F446" s="112" t="s">
        <v>3401</v>
      </c>
      <c r="H446" s="121" t="s">
        <v>3402</v>
      </c>
      <c r="J446" s="112" t="s">
        <v>3438</v>
      </c>
      <c r="K446" s="112" t="s">
        <v>3386</v>
      </c>
    </row>
    <row r="447" spans="1:11" x14ac:dyDescent="0.35">
      <c r="A447" s="112">
        <v>533</v>
      </c>
      <c r="B447" s="112" t="s">
        <v>3480</v>
      </c>
      <c r="D447" s="112" t="s">
        <v>3400</v>
      </c>
      <c r="E447" s="112" t="s">
        <v>3147</v>
      </c>
      <c r="F447" s="112" t="s">
        <v>3401</v>
      </c>
      <c r="H447" s="121" t="s">
        <v>3402</v>
      </c>
      <c r="J447" s="112" t="s">
        <v>3438</v>
      </c>
      <c r="K447" s="112" t="s">
        <v>3386</v>
      </c>
    </row>
    <row r="448" spans="1:11" x14ac:dyDescent="0.35">
      <c r="A448" s="112">
        <v>534</v>
      </c>
      <c r="B448" s="112" t="s">
        <v>3480</v>
      </c>
      <c r="D448" s="112" t="s">
        <v>3400</v>
      </c>
      <c r="E448" s="112" t="s">
        <v>3151</v>
      </c>
      <c r="F448" s="112" t="s">
        <v>3401</v>
      </c>
      <c r="H448" s="121" t="s">
        <v>3402</v>
      </c>
      <c r="J448" s="112" t="s">
        <v>3438</v>
      </c>
      <c r="K448" s="112" t="s">
        <v>3386</v>
      </c>
    </row>
    <row r="449" spans="1:11" x14ac:dyDescent="0.35">
      <c r="A449" s="112">
        <v>535</v>
      </c>
      <c r="B449" s="112" t="s">
        <v>3480</v>
      </c>
      <c r="D449" s="112" t="s">
        <v>3400</v>
      </c>
      <c r="E449" s="112" t="s">
        <v>3156</v>
      </c>
      <c r="F449" s="112" t="s">
        <v>3401</v>
      </c>
      <c r="H449" s="121" t="s">
        <v>3402</v>
      </c>
      <c r="J449" s="112" t="s">
        <v>3438</v>
      </c>
      <c r="K449" s="112" t="s">
        <v>3386</v>
      </c>
    </row>
    <row r="450" spans="1:11" x14ac:dyDescent="0.35">
      <c r="A450" s="112">
        <v>536</v>
      </c>
      <c r="B450" s="112" t="s">
        <v>3480</v>
      </c>
      <c r="D450" s="112" t="s">
        <v>3400</v>
      </c>
      <c r="E450" s="112" t="s">
        <v>3162</v>
      </c>
      <c r="F450" s="112" t="s">
        <v>3401</v>
      </c>
      <c r="H450" s="121" t="s">
        <v>3402</v>
      </c>
      <c r="J450" s="112" t="s">
        <v>3438</v>
      </c>
      <c r="K450" s="112" t="s">
        <v>3386</v>
      </c>
    </row>
    <row r="451" spans="1:11" x14ac:dyDescent="0.35">
      <c r="A451" s="112">
        <v>537</v>
      </c>
      <c r="B451" s="112" t="s">
        <v>3480</v>
      </c>
      <c r="D451" s="112" t="s">
        <v>3400</v>
      </c>
      <c r="E451" s="112" t="s">
        <v>3166</v>
      </c>
      <c r="F451" s="112" t="s">
        <v>3401</v>
      </c>
      <c r="H451" s="121" t="s">
        <v>3402</v>
      </c>
      <c r="J451" s="112" t="s">
        <v>3438</v>
      </c>
      <c r="K451" s="112" t="s">
        <v>3386</v>
      </c>
    </row>
    <row r="452" spans="1:11" x14ac:dyDescent="0.35">
      <c r="A452" s="112">
        <v>538</v>
      </c>
      <c r="B452" s="112" t="s">
        <v>3480</v>
      </c>
      <c r="D452" s="112" t="s">
        <v>3400</v>
      </c>
      <c r="E452" s="112" t="s">
        <v>3171</v>
      </c>
      <c r="F452" s="112" t="s">
        <v>3401</v>
      </c>
      <c r="H452" s="121" t="s">
        <v>3402</v>
      </c>
      <c r="J452" s="112" t="s">
        <v>3438</v>
      </c>
      <c r="K452" s="112" t="s">
        <v>3386</v>
      </c>
    </row>
    <row r="453" spans="1:11" x14ac:dyDescent="0.35">
      <c r="A453" s="112">
        <v>539</v>
      </c>
      <c r="B453" s="112" t="s">
        <v>3480</v>
      </c>
      <c r="D453" s="112" t="s">
        <v>3400</v>
      </c>
      <c r="E453" s="112" t="s">
        <v>3177</v>
      </c>
      <c r="F453" s="112" t="s">
        <v>3401</v>
      </c>
      <c r="H453" s="121" t="s">
        <v>3402</v>
      </c>
      <c r="J453" s="112" t="s">
        <v>3438</v>
      </c>
      <c r="K453" s="112" t="s">
        <v>3386</v>
      </c>
    </row>
    <row r="454" spans="1:11" x14ac:dyDescent="0.35">
      <c r="A454" s="112">
        <v>540</v>
      </c>
      <c r="B454" s="112" t="s">
        <v>2305</v>
      </c>
      <c r="C454" s="112" t="s">
        <v>3529</v>
      </c>
      <c r="D454" s="112" t="s">
        <v>3404</v>
      </c>
      <c r="E454" s="112" t="s">
        <v>2523</v>
      </c>
      <c r="F454" s="112" t="s">
        <v>285</v>
      </c>
      <c r="H454" s="123">
        <v>120</v>
      </c>
      <c r="I454" s="112">
        <v>40</v>
      </c>
      <c r="J454" s="112" t="s">
        <v>3438</v>
      </c>
      <c r="K454" s="112" t="s">
        <v>3386</v>
      </c>
    </row>
    <row r="455" spans="1:11" x14ac:dyDescent="0.35">
      <c r="A455" s="112">
        <v>541</v>
      </c>
      <c r="B455" s="112" t="s">
        <v>2306</v>
      </c>
      <c r="C455" s="112" t="s">
        <v>3530</v>
      </c>
      <c r="D455" s="112" t="s">
        <v>3410</v>
      </c>
      <c r="E455" s="112" t="s">
        <v>2854</v>
      </c>
      <c r="F455" s="112" t="s">
        <v>279</v>
      </c>
      <c r="H455" s="112">
        <v>200</v>
      </c>
      <c r="J455" s="112" t="s">
        <v>3533</v>
      </c>
      <c r="K455" s="112" t="s">
        <v>3386</v>
      </c>
    </row>
    <row r="456" spans="1:11" x14ac:dyDescent="0.35">
      <c r="A456" s="112">
        <v>542</v>
      </c>
      <c r="B456" s="112" t="s">
        <v>2261</v>
      </c>
      <c r="D456" s="112" t="s">
        <v>3407</v>
      </c>
      <c r="E456" s="112" t="s">
        <v>2644</v>
      </c>
      <c r="F456" s="112" t="s">
        <v>283</v>
      </c>
      <c r="H456" s="123">
        <v>15</v>
      </c>
      <c r="I456" s="112">
        <v>101</v>
      </c>
      <c r="J456" s="112" t="s">
        <v>3438</v>
      </c>
      <c r="K456" s="112" t="s">
        <v>3386</v>
      </c>
    </row>
    <row r="457" spans="1:11" x14ac:dyDescent="0.35">
      <c r="A457" s="112">
        <v>543</v>
      </c>
      <c r="B457" s="112" t="s">
        <v>49</v>
      </c>
      <c r="D457" s="112" t="s">
        <v>3408</v>
      </c>
      <c r="E457" s="112" t="s">
        <v>2403</v>
      </c>
      <c r="F457" s="112" t="s">
        <v>3409</v>
      </c>
      <c r="H457" s="121" t="s">
        <v>112</v>
      </c>
      <c r="I457" s="112" t="s">
        <v>117</v>
      </c>
      <c r="J457" s="112" t="s">
        <v>3438</v>
      </c>
      <c r="K457" s="112" t="s">
        <v>3386</v>
      </c>
    </row>
    <row r="458" spans="1:11" x14ac:dyDescent="0.35">
      <c r="A458" s="112">
        <v>544</v>
      </c>
      <c r="B458" s="112" t="s">
        <v>49</v>
      </c>
      <c r="D458" s="112" t="s">
        <v>3408</v>
      </c>
      <c r="E458" s="112" t="s">
        <v>2409</v>
      </c>
      <c r="F458" s="112" t="s">
        <v>3409</v>
      </c>
      <c r="H458" s="121" t="s">
        <v>112</v>
      </c>
      <c r="I458" s="112" t="s">
        <v>117</v>
      </c>
      <c r="J458" s="112" t="s">
        <v>3438</v>
      </c>
      <c r="K458" s="112" t="s">
        <v>3386</v>
      </c>
    </row>
    <row r="459" spans="1:11" x14ac:dyDescent="0.35">
      <c r="A459" s="112">
        <v>545</v>
      </c>
      <c r="B459" s="112" t="s">
        <v>49</v>
      </c>
      <c r="D459" s="112" t="s">
        <v>3408</v>
      </c>
      <c r="E459" s="112" t="s">
        <v>2428</v>
      </c>
      <c r="F459" s="112" t="s">
        <v>3409</v>
      </c>
      <c r="H459" s="121" t="s">
        <v>112</v>
      </c>
      <c r="I459" s="112" t="s">
        <v>117</v>
      </c>
      <c r="J459" s="112" t="s">
        <v>3438</v>
      </c>
      <c r="K459" s="112" t="s">
        <v>3386</v>
      </c>
    </row>
    <row r="460" spans="1:11" x14ac:dyDescent="0.35">
      <c r="A460" s="112">
        <v>546</v>
      </c>
      <c r="B460" s="112" t="s">
        <v>49</v>
      </c>
      <c r="D460" s="112" t="s">
        <v>3408</v>
      </c>
      <c r="E460" s="112" t="s">
        <v>2448</v>
      </c>
      <c r="F460" s="112" t="s">
        <v>3409</v>
      </c>
      <c r="H460" s="121" t="s">
        <v>112</v>
      </c>
      <c r="I460" s="112" t="s">
        <v>117</v>
      </c>
      <c r="J460" s="112" t="s">
        <v>3438</v>
      </c>
      <c r="K460" s="112" t="s">
        <v>3386</v>
      </c>
    </row>
    <row r="461" spans="1:11" x14ac:dyDescent="0.35">
      <c r="A461" s="112">
        <v>547</v>
      </c>
      <c r="B461" s="112" t="s">
        <v>49</v>
      </c>
      <c r="D461" s="112" t="s">
        <v>3408</v>
      </c>
      <c r="E461" s="112" t="s">
        <v>2468</v>
      </c>
      <c r="F461" s="112" t="s">
        <v>3409</v>
      </c>
      <c r="H461" s="121" t="s">
        <v>112</v>
      </c>
      <c r="I461" s="112" t="s">
        <v>117</v>
      </c>
      <c r="J461" s="112" t="s">
        <v>3438</v>
      </c>
      <c r="K461" s="112" t="s">
        <v>3386</v>
      </c>
    </row>
    <row r="462" spans="1:11" x14ac:dyDescent="0.35">
      <c r="A462" s="112">
        <v>548</v>
      </c>
      <c r="B462" s="112" t="s">
        <v>49</v>
      </c>
      <c r="D462" s="112" t="s">
        <v>3408</v>
      </c>
      <c r="E462" s="112" t="s">
        <v>2488</v>
      </c>
      <c r="F462" s="112" t="s">
        <v>3409</v>
      </c>
      <c r="H462" s="121" t="s">
        <v>112</v>
      </c>
      <c r="I462" s="112" t="s">
        <v>117</v>
      </c>
      <c r="J462" s="112" t="s">
        <v>3438</v>
      </c>
      <c r="K462" s="112" t="s">
        <v>3386</v>
      </c>
    </row>
    <row r="463" spans="1:11" x14ac:dyDescent="0.35">
      <c r="A463" s="112">
        <v>549</v>
      </c>
      <c r="B463" s="112" t="s">
        <v>49</v>
      </c>
      <c r="D463" s="112" t="s">
        <v>3408</v>
      </c>
      <c r="E463" s="112" t="s">
        <v>2549</v>
      </c>
      <c r="F463" s="112" t="s">
        <v>3409</v>
      </c>
      <c r="H463" s="121" t="s">
        <v>112</v>
      </c>
      <c r="I463" s="112" t="s">
        <v>117</v>
      </c>
      <c r="J463" s="112" t="s">
        <v>3438</v>
      </c>
      <c r="K463" s="112" t="s">
        <v>3386</v>
      </c>
    </row>
    <row r="464" spans="1:11" x14ac:dyDescent="0.35">
      <c r="A464" s="112">
        <v>550</v>
      </c>
      <c r="B464" s="112" t="s">
        <v>49</v>
      </c>
      <c r="D464" s="112" t="s">
        <v>3408</v>
      </c>
      <c r="E464" s="112" t="s">
        <v>2558</v>
      </c>
      <c r="F464" s="112" t="s">
        <v>3409</v>
      </c>
      <c r="H464" s="121" t="s">
        <v>112</v>
      </c>
      <c r="I464" s="112" t="s">
        <v>117</v>
      </c>
      <c r="J464" s="112" t="s">
        <v>3438</v>
      </c>
      <c r="K464" s="112" t="s">
        <v>3386</v>
      </c>
    </row>
    <row r="465" spans="1:11" x14ac:dyDescent="0.35">
      <c r="A465" s="112">
        <v>551</v>
      </c>
      <c r="B465" s="112" t="s">
        <v>49</v>
      </c>
      <c r="D465" s="112" t="s">
        <v>3408</v>
      </c>
      <c r="E465" s="112" t="s">
        <v>2564</v>
      </c>
      <c r="F465" s="112" t="s">
        <v>3409</v>
      </c>
      <c r="H465" s="121" t="s">
        <v>112</v>
      </c>
      <c r="I465" s="112" t="s">
        <v>117</v>
      </c>
      <c r="J465" s="112" t="s">
        <v>3438</v>
      </c>
      <c r="K465" s="112" t="s">
        <v>3386</v>
      </c>
    </row>
    <row r="466" spans="1:11" x14ac:dyDescent="0.35">
      <c r="A466" s="112">
        <v>552</v>
      </c>
      <c r="B466" s="112" t="s">
        <v>49</v>
      </c>
      <c r="D466" s="112" t="s">
        <v>3408</v>
      </c>
      <c r="E466" s="112" t="s">
        <v>2692</v>
      </c>
      <c r="F466" s="112" t="s">
        <v>3409</v>
      </c>
      <c r="H466" s="121" t="s">
        <v>112</v>
      </c>
      <c r="I466" s="112" t="s">
        <v>117</v>
      </c>
      <c r="J466" s="112" t="s">
        <v>3438</v>
      </c>
      <c r="K466" s="112" t="s">
        <v>3386</v>
      </c>
    </row>
    <row r="467" spans="1:11" x14ac:dyDescent="0.35">
      <c r="A467" s="112">
        <v>553</v>
      </c>
      <c r="B467" s="112" t="s">
        <v>49</v>
      </c>
      <c r="D467" s="112" t="s">
        <v>3408</v>
      </c>
      <c r="E467" s="112" t="s">
        <v>3040</v>
      </c>
      <c r="F467" s="112" t="s">
        <v>3409</v>
      </c>
      <c r="H467" s="121" t="s">
        <v>112</v>
      </c>
      <c r="I467" s="112" t="s">
        <v>117</v>
      </c>
      <c r="J467" s="112" t="s">
        <v>3438</v>
      </c>
      <c r="K467" s="112" t="s">
        <v>3386</v>
      </c>
    </row>
    <row r="468" spans="1:11" x14ac:dyDescent="0.35">
      <c r="A468" s="112">
        <v>554</v>
      </c>
      <c r="B468" s="112" t="s">
        <v>53</v>
      </c>
      <c r="D468" s="112" t="s">
        <v>3408</v>
      </c>
      <c r="E468" s="112" t="s">
        <v>2394</v>
      </c>
      <c r="F468" s="112" t="s">
        <v>3409</v>
      </c>
      <c r="H468" s="121" t="s">
        <v>289</v>
      </c>
      <c r="I468" s="112" t="s">
        <v>158</v>
      </c>
      <c r="J468" s="112" t="s">
        <v>3438</v>
      </c>
      <c r="K468" s="112" t="s">
        <v>3386</v>
      </c>
    </row>
    <row r="469" spans="1:11" x14ac:dyDescent="0.35">
      <c r="A469" s="112">
        <v>555</v>
      </c>
      <c r="B469" s="112" t="s">
        <v>53</v>
      </c>
      <c r="D469" s="112" t="s">
        <v>3408</v>
      </c>
      <c r="E469" s="112" t="s">
        <v>2403</v>
      </c>
      <c r="F469" s="112" t="s">
        <v>3409</v>
      </c>
      <c r="H469" s="121" t="s">
        <v>289</v>
      </c>
      <c r="I469" s="112" t="s">
        <v>158</v>
      </c>
      <c r="J469" s="112" t="s">
        <v>3438</v>
      </c>
      <c r="K469" s="112" t="s">
        <v>3386</v>
      </c>
    </row>
    <row r="470" spans="1:11" x14ac:dyDescent="0.35">
      <c r="A470" s="112">
        <v>556</v>
      </c>
      <c r="B470" s="112" t="s">
        <v>53</v>
      </c>
      <c r="D470" s="112" t="s">
        <v>3408</v>
      </c>
      <c r="E470" s="112" t="s">
        <v>2409</v>
      </c>
      <c r="F470" s="112" t="s">
        <v>3409</v>
      </c>
      <c r="H470" s="121" t="s">
        <v>289</v>
      </c>
      <c r="I470" s="112" t="s">
        <v>158</v>
      </c>
      <c r="J470" s="112" t="s">
        <v>3438</v>
      </c>
      <c r="K470" s="112" t="s">
        <v>3386</v>
      </c>
    </row>
    <row r="471" spans="1:11" x14ac:dyDescent="0.35">
      <c r="A471" s="112">
        <v>557</v>
      </c>
      <c r="B471" s="112" t="s">
        <v>53</v>
      </c>
      <c r="D471" s="112" t="s">
        <v>3408</v>
      </c>
      <c r="E471" s="112" t="s">
        <v>2428</v>
      </c>
      <c r="F471" s="112" t="s">
        <v>3409</v>
      </c>
      <c r="H471" s="121" t="s">
        <v>289</v>
      </c>
      <c r="I471" s="112" t="s">
        <v>158</v>
      </c>
      <c r="J471" s="112" t="s">
        <v>3438</v>
      </c>
      <c r="K471" s="112" t="s">
        <v>3386</v>
      </c>
    </row>
    <row r="472" spans="1:11" x14ac:dyDescent="0.35">
      <c r="A472" s="112">
        <v>558</v>
      </c>
      <c r="B472" s="112" t="s">
        <v>53</v>
      </c>
      <c r="D472" s="112" t="s">
        <v>3408</v>
      </c>
      <c r="E472" s="112" t="s">
        <v>2448</v>
      </c>
      <c r="F472" s="112" t="s">
        <v>3409</v>
      </c>
      <c r="H472" s="121" t="s">
        <v>289</v>
      </c>
      <c r="I472" s="112" t="s">
        <v>158</v>
      </c>
      <c r="J472" s="112" t="s">
        <v>3438</v>
      </c>
      <c r="K472" s="112" t="s">
        <v>3386</v>
      </c>
    </row>
    <row r="473" spans="1:11" x14ac:dyDescent="0.35">
      <c r="A473" s="112">
        <v>559</v>
      </c>
      <c r="B473" s="112" t="s">
        <v>53</v>
      </c>
      <c r="D473" s="112" t="s">
        <v>3408</v>
      </c>
      <c r="E473" s="112" t="s">
        <v>2468</v>
      </c>
      <c r="F473" s="112" t="s">
        <v>3409</v>
      </c>
      <c r="H473" s="121" t="s">
        <v>289</v>
      </c>
      <c r="I473" s="112" t="s">
        <v>158</v>
      </c>
      <c r="J473" s="112" t="s">
        <v>3438</v>
      </c>
      <c r="K473" s="112" t="s">
        <v>3386</v>
      </c>
    </row>
    <row r="474" spans="1:11" x14ac:dyDescent="0.35">
      <c r="A474" s="112">
        <v>560</v>
      </c>
      <c r="B474" s="112" t="s">
        <v>53</v>
      </c>
      <c r="D474" s="112" t="s">
        <v>3408</v>
      </c>
      <c r="E474" s="112" t="s">
        <v>2488</v>
      </c>
      <c r="F474" s="112" t="s">
        <v>3409</v>
      </c>
      <c r="H474" s="121" t="s">
        <v>289</v>
      </c>
      <c r="I474" s="112" t="s">
        <v>158</v>
      </c>
      <c r="J474" s="112" t="s">
        <v>3438</v>
      </c>
      <c r="K474" s="112" t="s">
        <v>3386</v>
      </c>
    </row>
    <row r="475" spans="1:11" x14ac:dyDescent="0.35">
      <c r="A475" s="112">
        <v>561</v>
      </c>
      <c r="B475" s="112" t="s">
        <v>53</v>
      </c>
      <c r="D475" s="112" t="s">
        <v>3408</v>
      </c>
      <c r="E475" s="112" t="s">
        <v>2549</v>
      </c>
      <c r="F475" s="112" t="s">
        <v>3409</v>
      </c>
      <c r="H475" s="121" t="s">
        <v>289</v>
      </c>
      <c r="I475" s="112" t="s">
        <v>158</v>
      </c>
      <c r="J475" s="112" t="s">
        <v>3438</v>
      </c>
      <c r="K475" s="112" t="s">
        <v>3386</v>
      </c>
    </row>
    <row r="476" spans="1:11" x14ac:dyDescent="0.35">
      <c r="A476" s="112">
        <v>562</v>
      </c>
      <c r="B476" s="112" t="s">
        <v>53</v>
      </c>
      <c r="D476" s="112" t="s">
        <v>3408</v>
      </c>
      <c r="E476" s="112" t="s">
        <v>2558</v>
      </c>
      <c r="F476" s="112" t="s">
        <v>3409</v>
      </c>
      <c r="H476" s="121" t="s">
        <v>289</v>
      </c>
      <c r="I476" s="112" t="s">
        <v>158</v>
      </c>
      <c r="J476" s="112" t="s">
        <v>3438</v>
      </c>
      <c r="K476" s="112" t="s">
        <v>3386</v>
      </c>
    </row>
    <row r="477" spans="1:11" x14ac:dyDescent="0.35">
      <c r="A477" s="112">
        <v>563</v>
      </c>
      <c r="B477" s="112" t="s">
        <v>53</v>
      </c>
      <c r="D477" s="112" t="s">
        <v>3408</v>
      </c>
      <c r="E477" s="112" t="s">
        <v>2564</v>
      </c>
      <c r="F477" s="112" t="s">
        <v>3409</v>
      </c>
      <c r="H477" s="121" t="s">
        <v>289</v>
      </c>
      <c r="I477" s="112" t="s">
        <v>158</v>
      </c>
      <c r="J477" s="112" t="s">
        <v>3438</v>
      </c>
      <c r="K477" s="112" t="s">
        <v>3386</v>
      </c>
    </row>
    <row r="478" spans="1:11" x14ac:dyDescent="0.35">
      <c r="A478" s="112">
        <v>564</v>
      </c>
      <c r="B478" s="112" t="s">
        <v>53</v>
      </c>
      <c r="D478" s="112" t="s">
        <v>3408</v>
      </c>
      <c r="E478" s="112" t="s">
        <v>2692</v>
      </c>
      <c r="F478" s="112" t="s">
        <v>3409</v>
      </c>
      <c r="H478" s="121" t="s">
        <v>289</v>
      </c>
      <c r="I478" s="112" t="s">
        <v>158</v>
      </c>
      <c r="J478" s="112" t="s">
        <v>3438</v>
      </c>
      <c r="K478" s="112" t="s">
        <v>3386</v>
      </c>
    </row>
    <row r="479" spans="1:11" x14ac:dyDescent="0.35">
      <c r="A479" s="112">
        <v>565</v>
      </c>
      <c r="B479" s="112" t="s">
        <v>53</v>
      </c>
      <c r="D479" s="112" t="s">
        <v>3408</v>
      </c>
      <c r="E479" s="112" t="s">
        <v>3040</v>
      </c>
      <c r="F479" s="112" t="s">
        <v>3409</v>
      </c>
      <c r="H479" s="121" t="s">
        <v>289</v>
      </c>
      <c r="I479" s="112" t="s">
        <v>158</v>
      </c>
      <c r="J479" s="112" t="s">
        <v>3438</v>
      </c>
      <c r="K479" s="112" t="s">
        <v>3386</v>
      </c>
    </row>
    <row r="480" spans="1:11" x14ac:dyDescent="0.35">
      <c r="A480" s="112">
        <v>566</v>
      </c>
      <c r="B480" s="112" t="s">
        <v>54</v>
      </c>
      <c r="D480" s="112" t="s">
        <v>3408</v>
      </c>
      <c r="E480" s="112" t="s">
        <v>2394</v>
      </c>
      <c r="F480" s="112" t="s">
        <v>3409</v>
      </c>
      <c r="H480" s="121" t="s">
        <v>289</v>
      </c>
      <c r="I480" s="112">
        <v>5</v>
      </c>
      <c r="J480" s="112" t="s">
        <v>3438</v>
      </c>
      <c r="K480" s="112" t="s">
        <v>3386</v>
      </c>
    </row>
    <row r="481" spans="1:11" x14ac:dyDescent="0.35">
      <c r="A481" s="112">
        <v>567</v>
      </c>
      <c r="B481" s="112" t="s">
        <v>54</v>
      </c>
      <c r="D481" s="112" t="s">
        <v>3408</v>
      </c>
      <c r="E481" s="112" t="s">
        <v>2403</v>
      </c>
      <c r="F481" s="112" t="s">
        <v>3409</v>
      </c>
      <c r="H481" s="121" t="s">
        <v>289</v>
      </c>
      <c r="I481" s="112">
        <v>5</v>
      </c>
      <c r="J481" s="112" t="s">
        <v>3438</v>
      </c>
      <c r="K481" s="112" t="s">
        <v>3386</v>
      </c>
    </row>
    <row r="482" spans="1:11" x14ac:dyDescent="0.35">
      <c r="A482" s="112">
        <v>568</v>
      </c>
      <c r="B482" s="112" t="s">
        <v>54</v>
      </c>
      <c r="D482" s="112" t="s">
        <v>3408</v>
      </c>
      <c r="E482" s="112" t="s">
        <v>2409</v>
      </c>
      <c r="F482" s="112" t="s">
        <v>3409</v>
      </c>
      <c r="H482" s="121" t="s">
        <v>289</v>
      </c>
      <c r="I482" s="112">
        <v>5</v>
      </c>
      <c r="J482" s="112" t="s">
        <v>3438</v>
      </c>
      <c r="K482" s="112" t="s">
        <v>3386</v>
      </c>
    </row>
    <row r="483" spans="1:11" x14ac:dyDescent="0.35">
      <c r="A483" s="112">
        <v>569</v>
      </c>
      <c r="B483" s="112" t="s">
        <v>54</v>
      </c>
      <c r="D483" s="112" t="s">
        <v>3408</v>
      </c>
      <c r="E483" s="112" t="s">
        <v>2428</v>
      </c>
      <c r="F483" s="112" t="s">
        <v>3409</v>
      </c>
      <c r="H483" s="121" t="s">
        <v>289</v>
      </c>
      <c r="I483" s="112">
        <v>5</v>
      </c>
      <c r="J483" s="112" t="s">
        <v>3438</v>
      </c>
      <c r="K483" s="112" t="s">
        <v>3386</v>
      </c>
    </row>
    <row r="484" spans="1:11" x14ac:dyDescent="0.35">
      <c r="A484" s="112">
        <v>570</v>
      </c>
      <c r="B484" s="112" t="s">
        <v>54</v>
      </c>
      <c r="D484" s="112" t="s">
        <v>3408</v>
      </c>
      <c r="E484" s="112" t="s">
        <v>2448</v>
      </c>
      <c r="F484" s="112" t="s">
        <v>3409</v>
      </c>
      <c r="H484" s="121" t="s">
        <v>289</v>
      </c>
      <c r="I484" s="112">
        <v>5</v>
      </c>
      <c r="J484" s="112" t="s">
        <v>3438</v>
      </c>
      <c r="K484" s="112" t="s">
        <v>3386</v>
      </c>
    </row>
    <row r="485" spans="1:11" x14ac:dyDescent="0.35">
      <c r="A485" s="112">
        <v>571</v>
      </c>
      <c r="B485" s="112" t="s">
        <v>54</v>
      </c>
      <c r="D485" s="112" t="s">
        <v>3408</v>
      </c>
      <c r="E485" s="112" t="s">
        <v>2468</v>
      </c>
      <c r="F485" s="112" t="s">
        <v>3409</v>
      </c>
      <c r="H485" s="121" t="s">
        <v>289</v>
      </c>
      <c r="I485" s="112">
        <v>5</v>
      </c>
      <c r="J485" s="112" t="s">
        <v>3438</v>
      </c>
      <c r="K485" s="112" t="s">
        <v>3386</v>
      </c>
    </row>
    <row r="486" spans="1:11" x14ac:dyDescent="0.35">
      <c r="A486" s="112">
        <v>572</v>
      </c>
      <c r="B486" s="112" t="s">
        <v>54</v>
      </c>
      <c r="D486" s="112" t="s">
        <v>3408</v>
      </c>
      <c r="E486" s="112" t="s">
        <v>2488</v>
      </c>
      <c r="F486" s="112" t="s">
        <v>3409</v>
      </c>
      <c r="H486" s="121" t="s">
        <v>289</v>
      </c>
      <c r="I486" s="112">
        <v>5</v>
      </c>
      <c r="J486" s="112" t="s">
        <v>3438</v>
      </c>
      <c r="K486" s="112" t="s">
        <v>3386</v>
      </c>
    </row>
    <row r="487" spans="1:11" x14ac:dyDescent="0.35">
      <c r="A487" s="112">
        <v>573</v>
      </c>
      <c r="B487" s="112" t="s">
        <v>54</v>
      </c>
      <c r="D487" s="112" t="s">
        <v>3408</v>
      </c>
      <c r="E487" s="112" t="s">
        <v>2549</v>
      </c>
      <c r="F487" s="112" t="s">
        <v>3409</v>
      </c>
      <c r="H487" s="121" t="s">
        <v>289</v>
      </c>
      <c r="I487" s="112">
        <v>5</v>
      </c>
      <c r="J487" s="112" t="s">
        <v>3438</v>
      </c>
      <c r="K487" s="112" t="s">
        <v>3386</v>
      </c>
    </row>
    <row r="488" spans="1:11" x14ac:dyDescent="0.35">
      <c r="A488" s="112">
        <v>574</v>
      </c>
      <c r="B488" s="112" t="s">
        <v>54</v>
      </c>
      <c r="D488" s="112" t="s">
        <v>3408</v>
      </c>
      <c r="E488" s="112" t="s">
        <v>2558</v>
      </c>
      <c r="F488" s="112" t="s">
        <v>3409</v>
      </c>
      <c r="H488" s="121" t="s">
        <v>289</v>
      </c>
      <c r="I488" s="112">
        <v>5</v>
      </c>
      <c r="J488" s="112" t="s">
        <v>3438</v>
      </c>
      <c r="K488" s="112" t="s">
        <v>3386</v>
      </c>
    </row>
    <row r="489" spans="1:11" x14ac:dyDescent="0.35">
      <c r="A489" s="112">
        <v>575</v>
      </c>
      <c r="B489" s="112" t="s">
        <v>54</v>
      </c>
      <c r="D489" s="112" t="s">
        <v>3408</v>
      </c>
      <c r="E489" s="112" t="s">
        <v>2564</v>
      </c>
      <c r="F489" s="112" t="s">
        <v>3409</v>
      </c>
      <c r="H489" s="121" t="s">
        <v>289</v>
      </c>
      <c r="I489" s="112">
        <v>5</v>
      </c>
      <c r="J489" s="112" t="s">
        <v>3438</v>
      </c>
      <c r="K489" s="112" t="s">
        <v>3386</v>
      </c>
    </row>
    <row r="490" spans="1:11" x14ac:dyDescent="0.35">
      <c r="A490" s="112">
        <v>576</v>
      </c>
      <c r="B490" s="112" t="s">
        <v>54</v>
      </c>
      <c r="D490" s="112" t="s">
        <v>3408</v>
      </c>
      <c r="E490" s="112" t="s">
        <v>2692</v>
      </c>
      <c r="F490" s="112" t="s">
        <v>3409</v>
      </c>
      <c r="H490" s="121" t="s">
        <v>289</v>
      </c>
      <c r="I490" s="112">
        <v>5</v>
      </c>
      <c r="J490" s="112" t="s">
        <v>3438</v>
      </c>
      <c r="K490" s="112" t="s">
        <v>3386</v>
      </c>
    </row>
    <row r="491" spans="1:11" x14ac:dyDescent="0.35">
      <c r="A491" s="112">
        <v>577</v>
      </c>
      <c r="B491" s="112" t="s">
        <v>54</v>
      </c>
      <c r="D491" s="112" t="s">
        <v>3408</v>
      </c>
      <c r="E491" s="112" t="s">
        <v>3040</v>
      </c>
      <c r="F491" s="112" t="s">
        <v>3409</v>
      </c>
      <c r="H491" s="121" t="s">
        <v>289</v>
      </c>
      <c r="I491" s="112">
        <v>5</v>
      </c>
      <c r="J491" s="112" t="s">
        <v>3438</v>
      </c>
      <c r="K491" s="112" t="s">
        <v>3386</v>
      </c>
    </row>
    <row r="492" spans="1:11" x14ac:dyDescent="0.35">
      <c r="A492" s="112">
        <v>578</v>
      </c>
      <c r="B492" s="112" t="s">
        <v>55</v>
      </c>
      <c r="D492" s="112" t="s">
        <v>3408</v>
      </c>
      <c r="E492" s="112" t="s">
        <v>2394</v>
      </c>
      <c r="F492" s="112" t="s">
        <v>3409</v>
      </c>
      <c r="H492" s="121" t="s">
        <v>289</v>
      </c>
      <c r="I492" s="112">
        <v>2500</v>
      </c>
      <c r="J492" s="112" t="s">
        <v>3438</v>
      </c>
      <c r="K492" s="112" t="s">
        <v>3386</v>
      </c>
    </row>
    <row r="493" spans="1:11" x14ac:dyDescent="0.35">
      <c r="A493" s="112">
        <v>579</v>
      </c>
      <c r="B493" s="112" t="s">
        <v>55</v>
      </c>
      <c r="D493" s="112" t="s">
        <v>3408</v>
      </c>
      <c r="E493" s="112" t="s">
        <v>2403</v>
      </c>
      <c r="F493" s="112" t="s">
        <v>3409</v>
      </c>
      <c r="H493" s="121" t="s">
        <v>289</v>
      </c>
      <c r="I493" s="112">
        <v>2500</v>
      </c>
      <c r="J493" s="112" t="s">
        <v>3438</v>
      </c>
      <c r="K493" s="112" t="s">
        <v>3386</v>
      </c>
    </row>
    <row r="494" spans="1:11" x14ac:dyDescent="0.35">
      <c r="A494" s="112">
        <v>580</v>
      </c>
      <c r="B494" s="112" t="s">
        <v>55</v>
      </c>
      <c r="D494" s="112" t="s">
        <v>3408</v>
      </c>
      <c r="E494" s="112" t="s">
        <v>2409</v>
      </c>
      <c r="F494" s="112" t="s">
        <v>3409</v>
      </c>
      <c r="H494" s="121" t="s">
        <v>289</v>
      </c>
      <c r="I494" s="112">
        <v>2500</v>
      </c>
      <c r="J494" s="112" t="s">
        <v>3438</v>
      </c>
      <c r="K494" s="112" t="s">
        <v>3386</v>
      </c>
    </row>
    <row r="495" spans="1:11" x14ac:dyDescent="0.35">
      <c r="A495" s="112">
        <v>581</v>
      </c>
      <c r="B495" s="112" t="s">
        <v>55</v>
      </c>
      <c r="D495" s="112" t="s">
        <v>3408</v>
      </c>
      <c r="E495" s="112" t="s">
        <v>2448</v>
      </c>
      <c r="F495" s="112" t="s">
        <v>3409</v>
      </c>
      <c r="H495" s="121" t="s">
        <v>289</v>
      </c>
      <c r="I495" s="112">
        <v>2500</v>
      </c>
      <c r="J495" s="112" t="s">
        <v>3438</v>
      </c>
      <c r="K495" s="112" t="s">
        <v>3386</v>
      </c>
    </row>
    <row r="496" spans="1:11" x14ac:dyDescent="0.35">
      <c r="A496" s="112">
        <v>582</v>
      </c>
      <c r="B496" s="112" t="s">
        <v>55</v>
      </c>
      <c r="D496" s="112" t="s">
        <v>3408</v>
      </c>
      <c r="E496" s="112" t="s">
        <v>2488</v>
      </c>
      <c r="F496" s="112" t="s">
        <v>3409</v>
      </c>
      <c r="H496" s="121" t="s">
        <v>289</v>
      </c>
      <c r="I496" s="112">
        <v>2500</v>
      </c>
      <c r="J496" s="112" t="s">
        <v>3438</v>
      </c>
      <c r="K496" s="112" t="s">
        <v>3386</v>
      </c>
    </row>
    <row r="497" spans="1:11" x14ac:dyDescent="0.35">
      <c r="A497" s="112">
        <v>583</v>
      </c>
      <c r="B497" s="112" t="s">
        <v>55</v>
      </c>
      <c r="D497" s="112" t="s">
        <v>3408</v>
      </c>
      <c r="E497" s="112" t="s">
        <v>2558</v>
      </c>
      <c r="F497" s="112" t="s">
        <v>3409</v>
      </c>
      <c r="H497" s="121" t="s">
        <v>289</v>
      </c>
      <c r="I497" s="112">
        <v>2500</v>
      </c>
      <c r="J497" s="112" t="s">
        <v>3438</v>
      </c>
      <c r="K497" s="112" t="s">
        <v>3386</v>
      </c>
    </row>
    <row r="498" spans="1:11" x14ac:dyDescent="0.35">
      <c r="A498" s="112">
        <v>584</v>
      </c>
      <c r="B498" s="112" t="s">
        <v>55</v>
      </c>
      <c r="D498" s="112" t="s">
        <v>3408</v>
      </c>
      <c r="E498" s="112" t="s">
        <v>2692</v>
      </c>
      <c r="F498" s="112" t="s">
        <v>3409</v>
      </c>
      <c r="H498" s="121" t="s">
        <v>289</v>
      </c>
      <c r="I498" s="112">
        <v>2500</v>
      </c>
      <c r="J498" s="112" t="s">
        <v>3438</v>
      </c>
      <c r="K498" s="112" t="s">
        <v>3386</v>
      </c>
    </row>
    <row r="499" spans="1:11" x14ac:dyDescent="0.35">
      <c r="A499" s="112">
        <v>585</v>
      </c>
      <c r="B499" s="112" t="s">
        <v>55</v>
      </c>
      <c r="D499" s="112" t="s">
        <v>3408</v>
      </c>
      <c r="E499" s="112" t="s">
        <v>2428</v>
      </c>
      <c r="F499" s="112" t="s">
        <v>3409</v>
      </c>
      <c r="H499" s="121" t="s">
        <v>289</v>
      </c>
      <c r="I499" s="112">
        <v>2400</v>
      </c>
      <c r="J499" s="112" t="s">
        <v>3438</v>
      </c>
      <c r="K499" s="112" t="s">
        <v>3386</v>
      </c>
    </row>
    <row r="500" spans="1:11" x14ac:dyDescent="0.35">
      <c r="A500" s="112">
        <v>586</v>
      </c>
      <c r="B500" s="112" t="s">
        <v>55</v>
      </c>
      <c r="D500" s="112" t="s">
        <v>3408</v>
      </c>
      <c r="E500" s="112" t="s">
        <v>2468</v>
      </c>
      <c r="F500" s="112" t="s">
        <v>3409</v>
      </c>
      <c r="H500" s="121" t="s">
        <v>289</v>
      </c>
      <c r="I500" s="112">
        <v>2400</v>
      </c>
      <c r="J500" s="112" t="s">
        <v>3438</v>
      </c>
      <c r="K500" s="112" t="s">
        <v>3386</v>
      </c>
    </row>
    <row r="501" spans="1:11" x14ac:dyDescent="0.35">
      <c r="A501" s="112">
        <v>587</v>
      </c>
      <c r="B501" s="112" t="s">
        <v>55</v>
      </c>
      <c r="D501" s="112" t="s">
        <v>3408</v>
      </c>
      <c r="E501" s="112" t="s">
        <v>2549</v>
      </c>
      <c r="F501" s="112" t="s">
        <v>3409</v>
      </c>
      <c r="H501" s="121" t="s">
        <v>289</v>
      </c>
      <c r="I501" s="112">
        <v>2400</v>
      </c>
      <c r="J501" s="112" t="s">
        <v>3438</v>
      </c>
      <c r="K501" s="112" t="s">
        <v>3386</v>
      </c>
    </row>
    <row r="502" spans="1:11" x14ac:dyDescent="0.35">
      <c r="A502" s="112">
        <v>588</v>
      </c>
      <c r="B502" s="112" t="s">
        <v>55</v>
      </c>
      <c r="D502" s="112" t="s">
        <v>3408</v>
      </c>
      <c r="E502" s="112" t="s">
        <v>2564</v>
      </c>
      <c r="F502" s="112" t="s">
        <v>3409</v>
      </c>
      <c r="H502" s="121" t="s">
        <v>289</v>
      </c>
      <c r="I502" s="112">
        <v>2400</v>
      </c>
      <c r="J502" s="112" t="s">
        <v>3438</v>
      </c>
      <c r="K502" s="112" t="s">
        <v>3386</v>
      </c>
    </row>
    <row r="503" spans="1:11" x14ac:dyDescent="0.35">
      <c r="A503" s="112">
        <v>589</v>
      </c>
      <c r="B503" s="112" t="s">
        <v>55</v>
      </c>
      <c r="D503" s="112" t="s">
        <v>3408</v>
      </c>
      <c r="E503" s="112" t="s">
        <v>3040</v>
      </c>
      <c r="F503" s="112" t="s">
        <v>3409</v>
      </c>
      <c r="H503" s="121" t="s">
        <v>289</v>
      </c>
      <c r="I503" s="112">
        <v>2400</v>
      </c>
      <c r="J503" s="112" t="s">
        <v>3438</v>
      </c>
      <c r="K503" s="112" t="s">
        <v>3386</v>
      </c>
    </row>
    <row r="504" spans="1:11" x14ac:dyDescent="0.35">
      <c r="A504" s="112">
        <v>590</v>
      </c>
      <c r="B504" s="112" t="s">
        <v>2211</v>
      </c>
      <c r="C504" s="112" t="s">
        <v>3534</v>
      </c>
      <c r="D504" s="112" t="s">
        <v>3408</v>
      </c>
      <c r="E504" s="112" t="s">
        <v>2394</v>
      </c>
      <c r="F504" s="112" t="s">
        <v>3409</v>
      </c>
      <c r="H504" s="123">
        <v>2500</v>
      </c>
      <c r="I504" s="112">
        <v>500</v>
      </c>
      <c r="J504" s="112" t="s">
        <v>3438</v>
      </c>
      <c r="K504" s="112" t="s">
        <v>3386</v>
      </c>
    </row>
    <row r="505" spans="1:11" x14ac:dyDescent="0.35">
      <c r="A505" s="112">
        <v>591</v>
      </c>
      <c r="B505" s="112" t="s">
        <v>2211</v>
      </c>
      <c r="C505" s="112" t="s">
        <v>3534</v>
      </c>
      <c r="D505" s="112" t="s">
        <v>3408</v>
      </c>
      <c r="E505" s="112" t="s">
        <v>2403</v>
      </c>
      <c r="F505" s="112" t="s">
        <v>3409</v>
      </c>
      <c r="H505" s="123">
        <v>2500</v>
      </c>
      <c r="I505" s="112">
        <v>500</v>
      </c>
      <c r="J505" s="112" t="s">
        <v>3438</v>
      </c>
      <c r="K505" s="112" t="s">
        <v>3386</v>
      </c>
    </row>
    <row r="506" spans="1:11" x14ac:dyDescent="0.35">
      <c r="A506" s="112">
        <v>592</v>
      </c>
      <c r="B506" s="112" t="s">
        <v>2211</v>
      </c>
      <c r="C506" s="112" t="s">
        <v>3534</v>
      </c>
      <c r="D506" s="112" t="s">
        <v>3408</v>
      </c>
      <c r="E506" s="112" t="s">
        <v>2409</v>
      </c>
      <c r="F506" s="112" t="s">
        <v>3409</v>
      </c>
      <c r="H506" s="123">
        <v>2500</v>
      </c>
      <c r="I506" s="112">
        <v>500</v>
      </c>
      <c r="J506" s="112" t="s">
        <v>3438</v>
      </c>
      <c r="K506" s="112" t="s">
        <v>3386</v>
      </c>
    </row>
    <row r="507" spans="1:11" x14ac:dyDescent="0.35">
      <c r="A507" s="112">
        <v>593</v>
      </c>
      <c r="B507" s="112" t="s">
        <v>2211</v>
      </c>
      <c r="C507" s="112" t="s">
        <v>3534</v>
      </c>
      <c r="D507" s="112" t="s">
        <v>3408</v>
      </c>
      <c r="E507" s="112" t="s">
        <v>2448</v>
      </c>
      <c r="F507" s="112" t="s">
        <v>3409</v>
      </c>
      <c r="H507" s="123">
        <v>2500</v>
      </c>
      <c r="I507" s="112">
        <v>500</v>
      </c>
      <c r="J507" s="112" t="s">
        <v>3438</v>
      </c>
      <c r="K507" s="112" t="s">
        <v>3386</v>
      </c>
    </row>
    <row r="508" spans="1:11" x14ac:dyDescent="0.35">
      <c r="A508" s="112">
        <v>594</v>
      </c>
      <c r="B508" s="112" t="s">
        <v>2211</v>
      </c>
      <c r="C508" s="112" t="s">
        <v>3534</v>
      </c>
      <c r="D508" s="112" t="s">
        <v>3408</v>
      </c>
      <c r="E508" s="112" t="s">
        <v>2488</v>
      </c>
      <c r="F508" s="112" t="s">
        <v>3409</v>
      </c>
      <c r="H508" s="123">
        <v>2500</v>
      </c>
      <c r="I508" s="112">
        <v>500</v>
      </c>
      <c r="J508" s="112" t="s">
        <v>3438</v>
      </c>
      <c r="K508" s="112" t="s">
        <v>3386</v>
      </c>
    </row>
    <row r="509" spans="1:11" x14ac:dyDescent="0.35">
      <c r="A509" s="112">
        <v>595</v>
      </c>
      <c r="B509" s="112" t="s">
        <v>2211</v>
      </c>
      <c r="C509" s="112" t="s">
        <v>3534</v>
      </c>
      <c r="D509" s="112" t="s">
        <v>3408</v>
      </c>
      <c r="E509" s="112" t="s">
        <v>2558</v>
      </c>
      <c r="F509" s="112" t="s">
        <v>3409</v>
      </c>
      <c r="H509" s="123">
        <v>2500</v>
      </c>
      <c r="I509" s="112">
        <v>500</v>
      </c>
      <c r="J509" s="112" t="s">
        <v>3438</v>
      </c>
      <c r="K509" s="112" t="s">
        <v>3386</v>
      </c>
    </row>
    <row r="510" spans="1:11" x14ac:dyDescent="0.35">
      <c r="A510" s="112">
        <v>596</v>
      </c>
      <c r="B510" s="112" t="s">
        <v>2211</v>
      </c>
      <c r="C510" s="112" t="s">
        <v>3534</v>
      </c>
      <c r="D510" s="112" t="s">
        <v>3408</v>
      </c>
      <c r="E510" s="112" t="s">
        <v>2692</v>
      </c>
      <c r="F510" s="112" t="s">
        <v>3409</v>
      </c>
      <c r="H510" s="123">
        <v>2500</v>
      </c>
      <c r="I510" s="112">
        <v>500</v>
      </c>
      <c r="J510" s="112" t="s">
        <v>3438</v>
      </c>
      <c r="K510" s="112" t="s">
        <v>3386</v>
      </c>
    </row>
    <row r="511" spans="1:11" x14ac:dyDescent="0.35">
      <c r="A511" s="112">
        <v>597</v>
      </c>
      <c r="B511" s="112" t="s">
        <v>2211</v>
      </c>
      <c r="C511" s="112" t="s">
        <v>3534</v>
      </c>
      <c r="D511" s="112" t="s">
        <v>3408</v>
      </c>
      <c r="E511" s="112" t="s">
        <v>2428</v>
      </c>
      <c r="F511" s="112" t="s">
        <v>3409</v>
      </c>
      <c r="H511" s="123">
        <v>2400</v>
      </c>
      <c r="I511" s="112">
        <v>480</v>
      </c>
      <c r="J511" s="112" t="s">
        <v>3438</v>
      </c>
      <c r="K511" s="112" t="s">
        <v>3386</v>
      </c>
    </row>
    <row r="512" spans="1:11" x14ac:dyDescent="0.35">
      <c r="A512" s="112">
        <v>598</v>
      </c>
      <c r="B512" s="112" t="s">
        <v>2211</v>
      </c>
      <c r="C512" s="112" t="s">
        <v>3534</v>
      </c>
      <c r="D512" s="112" t="s">
        <v>3408</v>
      </c>
      <c r="E512" s="112" t="s">
        <v>2468</v>
      </c>
      <c r="F512" s="112" t="s">
        <v>3409</v>
      </c>
      <c r="H512" s="123">
        <v>2400</v>
      </c>
      <c r="I512" s="112">
        <v>480</v>
      </c>
      <c r="J512" s="112" t="s">
        <v>3438</v>
      </c>
      <c r="K512" s="112" t="s">
        <v>3386</v>
      </c>
    </row>
    <row r="513" spans="1:11" x14ac:dyDescent="0.35">
      <c r="A513" s="112">
        <v>599</v>
      </c>
      <c r="B513" s="112" t="s">
        <v>2211</v>
      </c>
      <c r="C513" s="112" t="s">
        <v>3534</v>
      </c>
      <c r="D513" s="112" t="s">
        <v>3408</v>
      </c>
      <c r="E513" s="112" t="s">
        <v>2549</v>
      </c>
      <c r="F513" s="112" t="s">
        <v>3409</v>
      </c>
      <c r="H513" s="123">
        <v>2400</v>
      </c>
      <c r="I513" s="112">
        <v>480</v>
      </c>
      <c r="J513" s="112" t="s">
        <v>3438</v>
      </c>
      <c r="K513" s="112" t="s">
        <v>3386</v>
      </c>
    </row>
    <row r="514" spans="1:11" x14ac:dyDescent="0.35">
      <c r="A514" s="112">
        <v>600</v>
      </c>
      <c r="B514" s="112" t="s">
        <v>2211</v>
      </c>
      <c r="C514" s="112" t="s">
        <v>3534</v>
      </c>
      <c r="D514" s="112" t="s">
        <v>3408</v>
      </c>
      <c r="E514" s="112" t="s">
        <v>2564</v>
      </c>
      <c r="F514" s="112" t="s">
        <v>3409</v>
      </c>
      <c r="H514" s="123">
        <v>2400</v>
      </c>
      <c r="I514" s="112">
        <v>480</v>
      </c>
      <c r="J514" s="112" t="s">
        <v>3438</v>
      </c>
      <c r="K514" s="112" t="s">
        <v>3386</v>
      </c>
    </row>
    <row r="515" spans="1:11" x14ac:dyDescent="0.35">
      <c r="A515" s="112">
        <v>601</v>
      </c>
      <c r="B515" s="112" t="s">
        <v>2211</v>
      </c>
      <c r="C515" s="112" t="s">
        <v>3534</v>
      </c>
      <c r="D515" s="112" t="s">
        <v>3408</v>
      </c>
      <c r="E515" s="112" t="s">
        <v>3040</v>
      </c>
      <c r="F515" s="112" t="s">
        <v>3409</v>
      </c>
      <c r="H515" s="123">
        <v>2400</v>
      </c>
      <c r="I515" s="112">
        <v>480</v>
      </c>
      <c r="J515" s="112" t="s">
        <v>3438</v>
      </c>
      <c r="K515" s="112" t="s">
        <v>3386</v>
      </c>
    </row>
    <row r="516" spans="1:11" x14ac:dyDescent="0.35">
      <c r="A516" s="112">
        <v>602</v>
      </c>
      <c r="B516" s="112" t="s">
        <v>286</v>
      </c>
      <c r="D516" s="112" t="s">
        <v>3408</v>
      </c>
      <c r="E516" s="112" t="s">
        <v>3431</v>
      </c>
      <c r="F516" s="112" t="s">
        <v>3409</v>
      </c>
      <c r="G516" s="112" t="s">
        <v>3535</v>
      </c>
      <c r="J516" s="112" t="s">
        <v>3536</v>
      </c>
      <c r="K516" s="112" t="s">
        <v>3386</v>
      </c>
    </row>
    <row r="517" spans="1:11" x14ac:dyDescent="0.35">
      <c r="A517" s="112">
        <v>603</v>
      </c>
      <c r="B517" s="112" t="s">
        <v>286</v>
      </c>
      <c r="D517" s="112" t="s">
        <v>3408</v>
      </c>
      <c r="E517" s="112" t="s">
        <v>3431</v>
      </c>
      <c r="F517" s="112" t="s">
        <v>3409</v>
      </c>
      <c r="I517" s="112" t="s">
        <v>287</v>
      </c>
      <c r="J517" s="112" t="s">
        <v>3536</v>
      </c>
      <c r="K517" s="112" t="s">
        <v>3386</v>
      </c>
    </row>
    <row r="518" spans="1:11" x14ac:dyDescent="0.35">
      <c r="A518" s="112">
        <v>604</v>
      </c>
      <c r="B518" s="112" t="s">
        <v>2250</v>
      </c>
      <c r="C518" s="112" t="s">
        <v>3534</v>
      </c>
      <c r="D518" s="112" t="s">
        <v>3408</v>
      </c>
      <c r="E518" s="112" t="s">
        <v>2929</v>
      </c>
      <c r="F518" s="112" t="s">
        <v>3409</v>
      </c>
      <c r="H518" s="123">
        <v>400</v>
      </c>
      <c r="I518" s="112">
        <v>125</v>
      </c>
      <c r="J518" s="112" t="s">
        <v>3438</v>
      </c>
      <c r="K518" s="112" t="s">
        <v>3386</v>
      </c>
    </row>
    <row r="519" spans="1:11" x14ac:dyDescent="0.35">
      <c r="A519" s="112">
        <v>605</v>
      </c>
      <c r="B519" s="112" t="s">
        <v>2262</v>
      </c>
      <c r="C519" s="112" t="s">
        <v>3534</v>
      </c>
      <c r="D519" s="112" t="s">
        <v>3408</v>
      </c>
      <c r="E519" s="112" t="s">
        <v>2388</v>
      </c>
      <c r="F519" s="112" t="s">
        <v>3409</v>
      </c>
      <c r="H519" s="123">
        <v>5</v>
      </c>
      <c r="I519" s="112">
        <v>25</v>
      </c>
      <c r="J519" s="112" t="s">
        <v>3438</v>
      </c>
      <c r="K519" s="112" t="s">
        <v>3386</v>
      </c>
    </row>
    <row r="520" spans="1:11" x14ac:dyDescent="0.35">
      <c r="A520" s="112">
        <v>606</v>
      </c>
      <c r="B520" s="112" t="s">
        <v>2265</v>
      </c>
      <c r="C520" s="112" t="s">
        <v>3534</v>
      </c>
      <c r="D520" s="112" t="s">
        <v>3408</v>
      </c>
      <c r="E520" s="112" t="s">
        <v>2388</v>
      </c>
      <c r="F520" s="112" t="s">
        <v>3409</v>
      </c>
      <c r="H520" s="123">
        <v>5</v>
      </c>
      <c r="I520" s="112">
        <v>25</v>
      </c>
      <c r="J520" s="112" t="s">
        <v>3438</v>
      </c>
      <c r="K520" s="112" t="s">
        <v>3386</v>
      </c>
    </row>
    <row r="521" spans="1:11" x14ac:dyDescent="0.35">
      <c r="A521" s="112">
        <v>607</v>
      </c>
      <c r="B521" s="112" t="s">
        <v>2262</v>
      </c>
      <c r="C521" s="112" t="s">
        <v>3534</v>
      </c>
      <c r="D521" s="112" t="s">
        <v>3408</v>
      </c>
      <c r="E521" s="112" t="s">
        <v>2488</v>
      </c>
      <c r="F521" s="112" t="s">
        <v>3409</v>
      </c>
      <c r="H521" s="123">
        <v>125</v>
      </c>
      <c r="I521" s="112">
        <v>25</v>
      </c>
      <c r="J521" s="112" t="s">
        <v>3438</v>
      </c>
      <c r="K521" s="112" t="s">
        <v>3386</v>
      </c>
    </row>
    <row r="522" spans="1:11" x14ac:dyDescent="0.35">
      <c r="A522" s="112">
        <v>608</v>
      </c>
      <c r="B522" s="112" t="s">
        <v>2265</v>
      </c>
      <c r="C522" s="112" t="s">
        <v>3534</v>
      </c>
      <c r="D522" s="112" t="s">
        <v>3408</v>
      </c>
      <c r="E522" s="112" t="s">
        <v>2488</v>
      </c>
      <c r="F522" s="112" t="s">
        <v>3409</v>
      </c>
      <c r="H522" s="123">
        <v>125</v>
      </c>
      <c r="I522" s="112">
        <v>25</v>
      </c>
      <c r="J522" s="112" t="s">
        <v>3438</v>
      </c>
      <c r="K522" s="112" t="s">
        <v>3386</v>
      </c>
    </row>
    <row r="523" spans="1:11" x14ac:dyDescent="0.35">
      <c r="A523" s="112">
        <v>609</v>
      </c>
      <c r="B523" s="112" t="s">
        <v>3537</v>
      </c>
      <c r="C523" s="112" t="s">
        <v>3534</v>
      </c>
      <c r="D523" s="112" t="s">
        <v>3408</v>
      </c>
      <c r="E523" s="112" t="s">
        <v>2403</v>
      </c>
      <c r="F523" s="112" t="s">
        <v>3409</v>
      </c>
      <c r="H523" s="123">
        <v>25</v>
      </c>
      <c r="I523" s="112">
        <v>125</v>
      </c>
      <c r="J523" s="112" t="s">
        <v>3438</v>
      </c>
      <c r="K523" s="112" t="s">
        <v>3386</v>
      </c>
    </row>
    <row r="524" spans="1:11" x14ac:dyDescent="0.35">
      <c r="A524" s="112">
        <v>610</v>
      </c>
      <c r="B524" s="112" t="s">
        <v>3537</v>
      </c>
      <c r="C524" s="112" t="s">
        <v>3534</v>
      </c>
      <c r="D524" s="112" t="s">
        <v>3408</v>
      </c>
      <c r="E524" s="112" t="s">
        <v>2488</v>
      </c>
      <c r="F524" s="112" t="s">
        <v>3409</v>
      </c>
      <c r="H524" s="123">
        <v>25</v>
      </c>
      <c r="I524" s="112">
        <v>125</v>
      </c>
      <c r="J524" s="112" t="s">
        <v>3438</v>
      </c>
      <c r="K524" s="112" t="s">
        <v>3386</v>
      </c>
    </row>
    <row r="525" spans="1:11" x14ac:dyDescent="0.35">
      <c r="A525" s="112">
        <v>611</v>
      </c>
      <c r="B525" s="112" t="s">
        <v>2250</v>
      </c>
      <c r="C525" s="112" t="s">
        <v>3534</v>
      </c>
      <c r="D525" s="112" t="s">
        <v>3408</v>
      </c>
      <c r="E525" s="112" t="s">
        <v>2403</v>
      </c>
      <c r="F525" s="112" t="s">
        <v>3409</v>
      </c>
      <c r="H525" s="123">
        <v>25</v>
      </c>
      <c r="I525" s="112">
        <v>125</v>
      </c>
      <c r="J525" s="112" t="s">
        <v>3438</v>
      </c>
      <c r="K525" s="112" t="s">
        <v>3386</v>
      </c>
    </row>
    <row r="526" spans="1:11" x14ac:dyDescent="0.35">
      <c r="A526" s="112">
        <v>612</v>
      </c>
      <c r="B526" s="112" t="s">
        <v>2250</v>
      </c>
      <c r="C526" s="112" t="s">
        <v>3534</v>
      </c>
      <c r="D526" s="112" t="s">
        <v>3408</v>
      </c>
      <c r="E526" s="112" t="s">
        <v>2488</v>
      </c>
      <c r="F526" s="112" t="s">
        <v>3409</v>
      </c>
      <c r="H526" s="123">
        <v>25</v>
      </c>
      <c r="I526" s="112">
        <v>125</v>
      </c>
      <c r="J526" s="112" t="s">
        <v>3438</v>
      </c>
      <c r="K526" s="112" t="s">
        <v>3386</v>
      </c>
    </row>
    <row r="527" spans="1:11" x14ac:dyDescent="0.35">
      <c r="A527" s="112">
        <v>613</v>
      </c>
      <c r="B527" s="112" t="s">
        <v>2175</v>
      </c>
      <c r="D527" s="112" t="s">
        <v>3407</v>
      </c>
      <c r="E527" s="112" t="s">
        <v>2371</v>
      </c>
      <c r="F527" s="112" t="s">
        <v>283</v>
      </c>
      <c r="H527" s="121" t="s">
        <v>2361</v>
      </c>
      <c r="I527" s="112" t="s">
        <v>2326</v>
      </c>
      <c r="J527" s="112" t="s">
        <v>3438</v>
      </c>
      <c r="K527" s="112" t="s">
        <v>3386</v>
      </c>
    </row>
    <row r="528" spans="1:11" x14ac:dyDescent="0.35">
      <c r="A528" s="112">
        <v>614</v>
      </c>
      <c r="B528" s="112" t="s">
        <v>2175</v>
      </c>
      <c r="D528" s="112" t="s">
        <v>3407</v>
      </c>
      <c r="E528" s="112" t="s">
        <v>2532</v>
      </c>
      <c r="F528" s="112" t="s">
        <v>283</v>
      </c>
      <c r="H528" s="121" t="s">
        <v>2361</v>
      </c>
      <c r="I528" s="112" t="s">
        <v>2326</v>
      </c>
      <c r="J528" s="112" t="s">
        <v>3438</v>
      </c>
      <c r="K528" s="112" t="s">
        <v>3386</v>
      </c>
    </row>
    <row r="529" spans="1:11" x14ac:dyDescent="0.35">
      <c r="A529" s="112">
        <v>615</v>
      </c>
      <c r="B529" s="112" t="s">
        <v>2175</v>
      </c>
      <c r="D529" s="112" t="s">
        <v>3407</v>
      </c>
      <c r="E529" s="112" t="s">
        <v>2538</v>
      </c>
      <c r="F529" s="112" t="s">
        <v>283</v>
      </c>
      <c r="H529" s="121" t="s">
        <v>2361</v>
      </c>
      <c r="I529" s="112" t="s">
        <v>2326</v>
      </c>
      <c r="J529" s="112" t="s">
        <v>3438</v>
      </c>
      <c r="K529" s="112" t="s">
        <v>3386</v>
      </c>
    </row>
    <row r="530" spans="1:11" x14ac:dyDescent="0.35">
      <c r="A530" s="112">
        <v>616</v>
      </c>
      <c r="B530" s="112" t="s">
        <v>2175</v>
      </c>
      <c r="D530" s="112" t="s">
        <v>3407</v>
      </c>
      <c r="E530" s="112" t="s">
        <v>2578</v>
      </c>
      <c r="F530" s="112" t="s">
        <v>283</v>
      </c>
      <c r="H530" s="121" t="s">
        <v>2361</v>
      </c>
      <c r="I530" s="112" t="s">
        <v>2326</v>
      </c>
      <c r="J530" s="112" t="s">
        <v>3438</v>
      </c>
      <c r="K530" s="112" t="s">
        <v>3386</v>
      </c>
    </row>
    <row r="531" spans="1:11" x14ac:dyDescent="0.35">
      <c r="A531" s="112">
        <v>617</v>
      </c>
      <c r="B531" s="112" t="s">
        <v>2175</v>
      </c>
      <c r="D531" s="112" t="s">
        <v>3407</v>
      </c>
      <c r="E531" s="112" t="s">
        <v>2644</v>
      </c>
      <c r="F531" s="112" t="s">
        <v>283</v>
      </c>
      <c r="H531" s="121" t="s">
        <v>2361</v>
      </c>
      <c r="I531" s="112" t="s">
        <v>2326</v>
      </c>
      <c r="J531" s="112" t="s">
        <v>3438</v>
      </c>
      <c r="K531" s="112" t="s">
        <v>3386</v>
      </c>
    </row>
    <row r="532" spans="1:11" x14ac:dyDescent="0.35">
      <c r="A532" s="112">
        <v>618</v>
      </c>
      <c r="B532" s="112" t="s">
        <v>19</v>
      </c>
      <c r="D532" s="112" t="s">
        <v>3407</v>
      </c>
      <c r="E532" s="112" t="s">
        <v>2839</v>
      </c>
      <c r="F532" s="112" t="s">
        <v>3436</v>
      </c>
      <c r="H532" s="121" t="s">
        <v>2596</v>
      </c>
      <c r="I532" s="112" t="s">
        <v>2609</v>
      </c>
      <c r="J532" s="112" t="s">
        <v>3438</v>
      </c>
      <c r="K532" s="112" t="s">
        <v>3386</v>
      </c>
    </row>
    <row r="533" spans="1:11" x14ac:dyDescent="0.35">
      <c r="A533" s="112">
        <v>619</v>
      </c>
      <c r="B533" s="112" t="s">
        <v>19</v>
      </c>
      <c r="D533" s="112" t="s">
        <v>3407</v>
      </c>
      <c r="E533" s="112" t="s">
        <v>2847</v>
      </c>
      <c r="F533" s="112" t="s">
        <v>3436</v>
      </c>
      <c r="H533" s="121" t="s">
        <v>2596</v>
      </c>
      <c r="I533" s="112" t="s">
        <v>2609</v>
      </c>
      <c r="J533" s="112" t="s">
        <v>3438</v>
      </c>
      <c r="K533" s="112" t="s">
        <v>3386</v>
      </c>
    </row>
    <row r="534" spans="1:11" x14ac:dyDescent="0.35">
      <c r="A534" s="112">
        <v>620</v>
      </c>
      <c r="B534" s="112" t="s">
        <v>45</v>
      </c>
      <c r="D534" s="112" t="s">
        <v>3407</v>
      </c>
      <c r="E534" s="112" t="s">
        <v>2847</v>
      </c>
      <c r="F534" s="112" t="s">
        <v>3436</v>
      </c>
      <c r="H534" s="123">
        <v>270</v>
      </c>
      <c r="I534" s="112">
        <v>450</v>
      </c>
      <c r="J534" s="112" t="s">
        <v>3438</v>
      </c>
      <c r="K534" s="112" t="s">
        <v>3386</v>
      </c>
    </row>
    <row r="535" spans="1:11" x14ac:dyDescent="0.35">
      <c r="A535" s="112">
        <v>621</v>
      </c>
      <c r="B535" s="112" t="s">
        <v>83</v>
      </c>
      <c r="D535" s="112" t="s">
        <v>3407</v>
      </c>
      <c r="E535" s="112" t="s">
        <v>2538</v>
      </c>
      <c r="F535" s="112" t="s">
        <v>283</v>
      </c>
      <c r="H535" s="123">
        <v>1</v>
      </c>
      <c r="I535" s="112">
        <v>148</v>
      </c>
      <c r="J535" s="112" t="s">
        <v>3438</v>
      </c>
      <c r="K535" s="112" t="s">
        <v>3386</v>
      </c>
    </row>
    <row r="536" spans="1:11" x14ac:dyDescent="0.35">
      <c r="A536" s="112">
        <v>622</v>
      </c>
      <c r="B536" s="112" t="s">
        <v>2260</v>
      </c>
      <c r="D536" s="112" t="s">
        <v>3407</v>
      </c>
      <c r="E536" s="112" t="s">
        <v>2538</v>
      </c>
      <c r="F536" s="112" t="s">
        <v>283</v>
      </c>
      <c r="H536" s="123">
        <v>15000</v>
      </c>
      <c r="I536" s="112">
        <v>101</v>
      </c>
      <c r="J536" s="112" t="s">
        <v>3438</v>
      </c>
      <c r="K536" s="112" t="s">
        <v>3386</v>
      </c>
    </row>
    <row r="537" spans="1:11" x14ac:dyDescent="0.35">
      <c r="A537" s="112">
        <v>623</v>
      </c>
      <c r="B537" s="112" t="s">
        <v>2261</v>
      </c>
      <c r="D537" s="112" t="s">
        <v>3407</v>
      </c>
      <c r="E537" s="112" t="s">
        <v>2538</v>
      </c>
      <c r="F537" s="112" t="s">
        <v>283</v>
      </c>
      <c r="H537" s="123">
        <v>15000</v>
      </c>
      <c r="I537" s="112">
        <v>101</v>
      </c>
      <c r="J537" s="112" t="s">
        <v>3438</v>
      </c>
      <c r="K537" s="112" t="s">
        <v>3386</v>
      </c>
    </row>
    <row r="538" spans="1:11" x14ac:dyDescent="0.35">
      <c r="A538" s="112">
        <v>624</v>
      </c>
      <c r="B538" s="112" t="s">
        <v>2175</v>
      </c>
      <c r="C538" s="112" t="s">
        <v>3538</v>
      </c>
      <c r="D538" s="112" t="s">
        <v>3396</v>
      </c>
      <c r="E538" s="112" t="s">
        <v>2493</v>
      </c>
      <c r="F538" s="112" t="s">
        <v>281</v>
      </c>
      <c r="H538" s="121" t="s">
        <v>2326</v>
      </c>
      <c r="I538" s="112" t="s">
        <v>3539</v>
      </c>
      <c r="J538" s="112" t="s">
        <v>3438</v>
      </c>
      <c r="K538" s="112" t="s">
        <v>3386</v>
      </c>
    </row>
    <row r="539" spans="1:11" x14ac:dyDescent="0.35">
      <c r="A539" s="112">
        <v>625</v>
      </c>
      <c r="B539" s="112" t="s">
        <v>2175</v>
      </c>
      <c r="C539" s="112" t="s">
        <v>3538</v>
      </c>
      <c r="D539" s="112" t="s">
        <v>3451</v>
      </c>
      <c r="E539" s="112" t="s">
        <v>2571</v>
      </c>
      <c r="F539" s="112" t="s">
        <v>281</v>
      </c>
      <c r="H539" s="121" t="s">
        <v>2326</v>
      </c>
      <c r="I539" s="112" t="s">
        <v>3539</v>
      </c>
      <c r="J539" s="112" t="s">
        <v>3438</v>
      </c>
      <c r="K539" s="112" t="s">
        <v>3386</v>
      </c>
    </row>
    <row r="540" spans="1:11" x14ac:dyDescent="0.35">
      <c r="A540" s="112">
        <v>626</v>
      </c>
      <c r="B540" s="112" t="s">
        <v>2175</v>
      </c>
      <c r="C540" s="112" t="s">
        <v>3538</v>
      </c>
      <c r="D540" s="112" t="s">
        <v>3396</v>
      </c>
      <c r="E540" s="112" t="s">
        <v>2674</v>
      </c>
      <c r="F540" s="112" t="s">
        <v>281</v>
      </c>
      <c r="H540" s="121" t="s">
        <v>2326</v>
      </c>
      <c r="I540" s="112" t="s">
        <v>3539</v>
      </c>
      <c r="J540" s="112" t="s">
        <v>3438</v>
      </c>
      <c r="K540" s="112" t="s">
        <v>3386</v>
      </c>
    </row>
    <row r="541" spans="1:11" x14ac:dyDescent="0.35">
      <c r="A541" s="112">
        <v>627</v>
      </c>
      <c r="B541" s="112" t="s">
        <v>2175</v>
      </c>
      <c r="C541" s="112" t="s">
        <v>3538</v>
      </c>
      <c r="D541" s="112" t="s">
        <v>3451</v>
      </c>
      <c r="E541" s="112" t="s">
        <v>2817</v>
      </c>
      <c r="F541" s="112" t="s">
        <v>281</v>
      </c>
      <c r="H541" s="121" t="s">
        <v>2326</v>
      </c>
      <c r="I541" s="112" t="s">
        <v>3539</v>
      </c>
      <c r="J541" s="112" t="s">
        <v>3438</v>
      </c>
      <c r="K541" s="112" t="s">
        <v>3386</v>
      </c>
    </row>
    <row r="542" spans="1:11" x14ac:dyDescent="0.35">
      <c r="A542" s="112">
        <v>628</v>
      </c>
      <c r="B542" s="112" t="s">
        <v>2175</v>
      </c>
      <c r="C542" s="112" t="s">
        <v>3538</v>
      </c>
      <c r="D542" s="112" t="s">
        <v>3451</v>
      </c>
      <c r="E542" s="112" t="s">
        <v>2925</v>
      </c>
      <c r="F542" s="112" t="s">
        <v>281</v>
      </c>
      <c r="H542" s="121" t="s">
        <v>2326</v>
      </c>
      <c r="I542" s="112" t="s">
        <v>3539</v>
      </c>
      <c r="J542" s="112" t="s">
        <v>3438</v>
      </c>
      <c r="K542" s="112" t="s">
        <v>3386</v>
      </c>
    </row>
    <row r="543" spans="1:11" x14ac:dyDescent="0.35">
      <c r="A543" s="112">
        <v>629</v>
      </c>
      <c r="B543" s="112" t="s">
        <v>2175</v>
      </c>
      <c r="C543" s="112" t="s">
        <v>3538</v>
      </c>
      <c r="D543" s="112" t="s">
        <v>3414</v>
      </c>
      <c r="E543" s="112" t="s">
        <v>2941</v>
      </c>
      <c r="F543" s="112" t="s">
        <v>281</v>
      </c>
      <c r="H543" s="121" t="s">
        <v>2326</v>
      </c>
      <c r="I543" s="112" t="s">
        <v>3539</v>
      </c>
      <c r="J543" s="112" t="s">
        <v>3438</v>
      </c>
      <c r="K543" s="112" t="s">
        <v>3386</v>
      </c>
    </row>
    <row r="544" spans="1:11" x14ac:dyDescent="0.35">
      <c r="A544" s="112">
        <v>630</v>
      </c>
      <c r="B544" s="112" t="s">
        <v>2175</v>
      </c>
      <c r="C544" s="112" t="s">
        <v>3538</v>
      </c>
      <c r="D544" s="112" t="s">
        <v>3414</v>
      </c>
      <c r="E544" s="112" t="s">
        <v>2956</v>
      </c>
      <c r="F544" s="112" t="s">
        <v>281</v>
      </c>
      <c r="H544" s="121" t="s">
        <v>2326</v>
      </c>
      <c r="I544" s="112" t="s">
        <v>3539</v>
      </c>
      <c r="J544" s="112" t="s">
        <v>3438</v>
      </c>
      <c r="K544" s="112" t="s">
        <v>3386</v>
      </c>
    </row>
    <row r="545" spans="1:11" x14ac:dyDescent="0.35">
      <c r="A545" s="112">
        <v>631</v>
      </c>
      <c r="B545" s="112" t="s">
        <v>2175</v>
      </c>
      <c r="C545" s="112" t="s">
        <v>3538</v>
      </c>
      <c r="D545" s="112" t="s">
        <v>3451</v>
      </c>
      <c r="E545" s="112" t="s">
        <v>2979</v>
      </c>
      <c r="F545" s="112" t="s">
        <v>281</v>
      </c>
      <c r="H545" s="121" t="s">
        <v>2326</v>
      </c>
      <c r="I545" s="112" t="s">
        <v>3539</v>
      </c>
      <c r="J545" s="112" t="s">
        <v>3438</v>
      </c>
      <c r="K545" s="112" t="s">
        <v>3386</v>
      </c>
    </row>
    <row r="546" spans="1:11" x14ac:dyDescent="0.35">
      <c r="A546" s="112">
        <v>632</v>
      </c>
      <c r="B546" s="112" t="s">
        <v>2175</v>
      </c>
      <c r="C546" s="112" t="s">
        <v>3538</v>
      </c>
      <c r="D546" s="112" t="s">
        <v>3414</v>
      </c>
      <c r="E546" s="112" t="s">
        <v>2984</v>
      </c>
      <c r="F546" s="112" t="s">
        <v>281</v>
      </c>
      <c r="H546" s="121" t="s">
        <v>2326</v>
      </c>
      <c r="I546" s="112" t="s">
        <v>3539</v>
      </c>
      <c r="J546" s="112" t="s">
        <v>3438</v>
      </c>
      <c r="K546" s="112" t="s">
        <v>3386</v>
      </c>
    </row>
    <row r="547" spans="1:11" x14ac:dyDescent="0.35">
      <c r="A547" s="112">
        <v>633</v>
      </c>
      <c r="B547" s="112" t="s">
        <v>2175</v>
      </c>
      <c r="C547" s="112" t="s">
        <v>3538</v>
      </c>
      <c r="D547" s="112" t="s">
        <v>3396</v>
      </c>
      <c r="E547" s="112" t="s">
        <v>2993</v>
      </c>
      <c r="F547" s="112" t="s">
        <v>281</v>
      </c>
      <c r="H547" s="121" t="s">
        <v>2326</v>
      </c>
      <c r="I547" s="112" t="s">
        <v>3539</v>
      </c>
      <c r="J547" s="112" t="s">
        <v>3438</v>
      </c>
      <c r="K547" s="112" t="s">
        <v>3386</v>
      </c>
    </row>
    <row r="548" spans="1:11" x14ac:dyDescent="0.35">
      <c r="A548" s="112">
        <v>634</v>
      </c>
      <c r="B548" s="112" t="s">
        <v>2175</v>
      </c>
      <c r="C548" s="112" t="s">
        <v>3538</v>
      </c>
      <c r="D548" s="112" t="s">
        <v>3451</v>
      </c>
      <c r="E548" s="112" t="s">
        <v>2999</v>
      </c>
      <c r="F548" s="112" t="s">
        <v>281</v>
      </c>
      <c r="H548" s="121" t="s">
        <v>2326</v>
      </c>
      <c r="I548" s="112" t="s">
        <v>3539</v>
      </c>
      <c r="J548" s="112" t="s">
        <v>3438</v>
      </c>
      <c r="K548" s="112" t="s">
        <v>3386</v>
      </c>
    </row>
    <row r="549" spans="1:11" x14ac:dyDescent="0.35">
      <c r="A549" s="112">
        <v>635</v>
      </c>
      <c r="B549" s="112" t="s">
        <v>2175</v>
      </c>
      <c r="C549" s="112" t="s">
        <v>3538</v>
      </c>
      <c r="D549" s="112" t="s">
        <v>3451</v>
      </c>
      <c r="E549" s="112" t="s">
        <v>3004</v>
      </c>
      <c r="F549" s="112" t="s">
        <v>281</v>
      </c>
      <c r="H549" s="121" t="s">
        <v>2326</v>
      </c>
      <c r="I549" s="112" t="s">
        <v>3539</v>
      </c>
      <c r="J549" s="112" t="s">
        <v>3438</v>
      </c>
      <c r="K549" s="112" t="s">
        <v>3386</v>
      </c>
    </row>
    <row r="550" spans="1:11" x14ac:dyDescent="0.35">
      <c r="A550" s="112">
        <v>636</v>
      </c>
      <c r="B550" s="112" t="s">
        <v>2175</v>
      </c>
      <c r="C550" s="112" t="s">
        <v>3538</v>
      </c>
      <c r="D550" s="112" t="s">
        <v>3451</v>
      </c>
      <c r="E550" s="112" t="s">
        <v>3009</v>
      </c>
      <c r="F550" s="112" t="s">
        <v>281</v>
      </c>
      <c r="H550" s="121" t="s">
        <v>2326</v>
      </c>
      <c r="I550" s="112" t="s">
        <v>3539</v>
      </c>
      <c r="J550" s="112" t="s">
        <v>3438</v>
      </c>
      <c r="K550" s="112" t="s">
        <v>3386</v>
      </c>
    </row>
    <row r="551" spans="1:11" x14ac:dyDescent="0.35">
      <c r="A551" s="112">
        <v>637</v>
      </c>
      <c r="B551" s="112" t="s">
        <v>2175</v>
      </c>
      <c r="C551" s="112" t="s">
        <v>3538</v>
      </c>
      <c r="D551" s="112" t="s">
        <v>3396</v>
      </c>
      <c r="E551" s="112" t="s">
        <v>3014</v>
      </c>
      <c r="F551" s="112" t="s">
        <v>281</v>
      </c>
      <c r="H551" s="121" t="s">
        <v>2326</v>
      </c>
      <c r="I551" s="112" t="s">
        <v>3539</v>
      </c>
      <c r="J551" s="112" t="s">
        <v>3438</v>
      </c>
      <c r="K551" s="112" t="s">
        <v>3386</v>
      </c>
    </row>
    <row r="552" spans="1:11" x14ac:dyDescent="0.35">
      <c r="A552" s="112">
        <v>638</v>
      </c>
      <c r="B552" s="112" t="s">
        <v>2175</v>
      </c>
      <c r="C552" s="112" t="s">
        <v>3538</v>
      </c>
      <c r="D552" s="112" t="s">
        <v>3396</v>
      </c>
      <c r="E552" s="112" t="s">
        <v>3019</v>
      </c>
      <c r="F552" s="112" t="s">
        <v>281</v>
      </c>
      <c r="H552" s="121" t="s">
        <v>2326</v>
      </c>
      <c r="I552" s="112" t="s">
        <v>3539</v>
      </c>
      <c r="J552" s="112" t="s">
        <v>3438</v>
      </c>
      <c r="K552" s="112" t="s">
        <v>3386</v>
      </c>
    </row>
    <row r="553" spans="1:11" x14ac:dyDescent="0.35">
      <c r="A553" s="112">
        <v>639</v>
      </c>
      <c r="B553" s="112" t="s">
        <v>2175</v>
      </c>
      <c r="C553" s="112" t="s">
        <v>3538</v>
      </c>
      <c r="D553" s="112" t="s">
        <v>3396</v>
      </c>
      <c r="E553" s="112" t="s">
        <v>3024</v>
      </c>
      <c r="F553" s="112" t="s">
        <v>281</v>
      </c>
      <c r="H553" s="121" t="s">
        <v>2326</v>
      </c>
      <c r="I553" s="112" t="s">
        <v>3539</v>
      </c>
      <c r="J553" s="112" t="s">
        <v>3438</v>
      </c>
      <c r="K553" s="112" t="s">
        <v>3386</v>
      </c>
    </row>
    <row r="554" spans="1:11" x14ac:dyDescent="0.35">
      <c r="A554" s="112">
        <v>640</v>
      </c>
      <c r="B554" s="112" t="s">
        <v>2175</v>
      </c>
      <c r="C554" s="112" t="s">
        <v>3538</v>
      </c>
      <c r="D554" s="112" t="s">
        <v>3451</v>
      </c>
      <c r="E554" s="112" t="s">
        <v>3049</v>
      </c>
      <c r="F554" s="112" t="s">
        <v>281</v>
      </c>
      <c r="H554" s="121" t="s">
        <v>2326</v>
      </c>
      <c r="I554" s="112" t="s">
        <v>3539</v>
      </c>
      <c r="J554" s="112" t="s">
        <v>3438</v>
      </c>
      <c r="K554" s="112" t="s">
        <v>3386</v>
      </c>
    </row>
    <row r="555" spans="1:11" x14ac:dyDescent="0.35">
      <c r="A555" s="112">
        <v>641</v>
      </c>
      <c r="B555" s="112" t="s">
        <v>2175</v>
      </c>
      <c r="C555" s="112" t="s">
        <v>3538</v>
      </c>
      <c r="D555" s="112" t="s">
        <v>3414</v>
      </c>
      <c r="E555" s="112" t="s">
        <v>3054</v>
      </c>
      <c r="F555" s="112" t="s">
        <v>281</v>
      </c>
      <c r="H555" s="121" t="s">
        <v>2326</v>
      </c>
      <c r="I555" s="112" t="s">
        <v>3539</v>
      </c>
      <c r="J555" s="112" t="s">
        <v>3438</v>
      </c>
      <c r="K555" s="112" t="s">
        <v>3386</v>
      </c>
    </row>
    <row r="556" spans="1:11" x14ac:dyDescent="0.35">
      <c r="A556" s="112">
        <v>642</v>
      </c>
      <c r="B556" s="112" t="s">
        <v>2175</v>
      </c>
      <c r="C556" s="112" t="s">
        <v>3538</v>
      </c>
      <c r="D556" s="112" t="s">
        <v>3414</v>
      </c>
      <c r="E556" s="112" t="s">
        <v>3105</v>
      </c>
      <c r="F556" s="112" t="s">
        <v>281</v>
      </c>
      <c r="H556" s="121" t="s">
        <v>2326</v>
      </c>
      <c r="I556" s="112" t="s">
        <v>3539</v>
      </c>
      <c r="J556" s="112" t="s">
        <v>3438</v>
      </c>
      <c r="K556" s="112" t="s">
        <v>3386</v>
      </c>
    </row>
    <row r="557" spans="1:11" x14ac:dyDescent="0.35">
      <c r="A557" s="112">
        <v>643</v>
      </c>
      <c r="B557" s="112" t="s">
        <v>2175</v>
      </c>
      <c r="C557" s="112" t="s">
        <v>3538</v>
      </c>
      <c r="D557" s="112" t="s">
        <v>3414</v>
      </c>
      <c r="E557" s="112" t="s">
        <v>3131</v>
      </c>
      <c r="F557" s="112" t="s">
        <v>281</v>
      </c>
      <c r="H557" s="121" t="s">
        <v>2326</v>
      </c>
      <c r="I557" s="112" t="s">
        <v>3539</v>
      </c>
      <c r="J557" s="112" t="s">
        <v>3438</v>
      </c>
      <c r="K557" s="112" t="s">
        <v>3386</v>
      </c>
    </row>
    <row r="558" spans="1:11" x14ac:dyDescent="0.35">
      <c r="A558" s="112">
        <v>644</v>
      </c>
      <c r="B558" s="112" t="s">
        <v>2261</v>
      </c>
      <c r="C558" s="112" t="s">
        <v>284</v>
      </c>
      <c r="D558" s="112" t="s">
        <v>3396</v>
      </c>
      <c r="E558" s="112" t="s">
        <v>3014</v>
      </c>
      <c r="F558" s="112" t="s">
        <v>281</v>
      </c>
      <c r="H558" s="123">
        <v>5</v>
      </c>
      <c r="J558" s="112" t="s">
        <v>3438</v>
      </c>
      <c r="K558" s="112" t="s">
        <v>3386</v>
      </c>
    </row>
    <row r="559" spans="1:11" x14ac:dyDescent="0.35">
      <c r="A559" s="112">
        <v>645</v>
      </c>
      <c r="B559" s="112" t="s">
        <v>19</v>
      </c>
      <c r="D559" s="112" t="s">
        <v>3413</v>
      </c>
      <c r="E559" s="112" t="s">
        <v>3092</v>
      </c>
      <c r="F559" s="112" t="s">
        <v>280</v>
      </c>
      <c r="H559" s="121" t="s">
        <v>2596</v>
      </c>
      <c r="I559" s="112" t="s">
        <v>147</v>
      </c>
      <c r="J559" s="112" t="s">
        <v>3438</v>
      </c>
      <c r="K559" s="112" t="s">
        <v>3386</v>
      </c>
    </row>
    <row r="560" spans="1:11" x14ac:dyDescent="0.35">
      <c r="A560" s="112">
        <v>646</v>
      </c>
      <c r="B560" s="112" t="s">
        <v>20</v>
      </c>
      <c r="D560" s="112" t="s">
        <v>3391</v>
      </c>
      <c r="E560" s="112" t="s">
        <v>2637</v>
      </c>
      <c r="F560" s="112" t="s">
        <v>276</v>
      </c>
      <c r="H560" s="121" t="s">
        <v>3429</v>
      </c>
      <c r="I560" s="112" t="s">
        <v>217</v>
      </c>
      <c r="J560" s="112" t="s">
        <v>3438</v>
      </c>
      <c r="K560" s="112" t="s">
        <v>3386</v>
      </c>
    </row>
    <row r="561" spans="1:11" x14ac:dyDescent="0.35">
      <c r="A561" s="112">
        <v>647</v>
      </c>
      <c r="B561" s="112" t="s">
        <v>2195</v>
      </c>
      <c r="D561" s="112" t="s">
        <v>3391</v>
      </c>
      <c r="E561" s="112" t="s">
        <v>3074</v>
      </c>
      <c r="F561" s="112" t="s">
        <v>276</v>
      </c>
      <c r="H561" s="123">
        <v>1</v>
      </c>
      <c r="J561" s="112" t="s">
        <v>3438</v>
      </c>
      <c r="K561" s="112" t="s">
        <v>3386</v>
      </c>
    </row>
    <row r="562" spans="1:11" x14ac:dyDescent="0.35">
      <c r="A562" s="112">
        <v>648</v>
      </c>
      <c r="B562" s="112" t="s">
        <v>2196</v>
      </c>
      <c r="D562" s="112" t="s">
        <v>3391</v>
      </c>
      <c r="E562" s="112" t="s">
        <v>3074</v>
      </c>
      <c r="F562" s="112" t="s">
        <v>276</v>
      </c>
      <c r="H562" s="123">
        <v>1</v>
      </c>
      <c r="J562" s="112" t="s">
        <v>3438</v>
      </c>
      <c r="K562" s="112" t="s">
        <v>3386</v>
      </c>
    </row>
    <row r="563" spans="1:11" x14ac:dyDescent="0.35">
      <c r="A563" s="112">
        <v>649</v>
      </c>
      <c r="B563" s="112" t="s">
        <v>2195</v>
      </c>
      <c r="D563" s="112" t="s">
        <v>3391</v>
      </c>
      <c r="E563" s="112" t="s">
        <v>2914</v>
      </c>
      <c r="F563" s="112" t="s">
        <v>276</v>
      </c>
      <c r="H563" s="123">
        <v>1</v>
      </c>
      <c r="J563" s="112" t="s">
        <v>3438</v>
      </c>
      <c r="K563" s="112" t="s">
        <v>3386</v>
      </c>
    </row>
    <row r="564" spans="1:11" x14ac:dyDescent="0.35">
      <c r="A564" s="112">
        <v>650</v>
      </c>
      <c r="B564" s="112" t="s">
        <v>2198</v>
      </c>
      <c r="D564" s="112" t="s">
        <v>3391</v>
      </c>
      <c r="E564" s="112" t="s">
        <v>2700</v>
      </c>
      <c r="F564" s="112" t="s">
        <v>276</v>
      </c>
      <c r="H564" s="123">
        <v>1</v>
      </c>
      <c r="I564" s="112">
        <v>0</v>
      </c>
      <c r="J564" s="112" t="s">
        <v>3438</v>
      </c>
      <c r="K564" s="112" t="s">
        <v>3386</v>
      </c>
    </row>
    <row r="565" spans="1:11" x14ac:dyDescent="0.35">
      <c r="A565" s="112">
        <v>651</v>
      </c>
      <c r="B565" s="112" t="s">
        <v>2237</v>
      </c>
      <c r="D565" s="112" t="s">
        <v>3391</v>
      </c>
      <c r="E565" s="112" t="s">
        <v>2687</v>
      </c>
      <c r="F565" s="112" t="s">
        <v>276</v>
      </c>
      <c r="H565" s="123">
        <v>1</v>
      </c>
      <c r="I565" s="112">
        <v>0</v>
      </c>
      <c r="J565" s="112" t="s">
        <v>3438</v>
      </c>
      <c r="K565" s="112" t="s">
        <v>3386</v>
      </c>
    </row>
    <row r="566" spans="1:11" x14ac:dyDescent="0.35">
      <c r="A566" s="112">
        <v>652</v>
      </c>
      <c r="B566" s="112" t="s">
        <v>2237</v>
      </c>
      <c r="D566" s="112" t="s">
        <v>3391</v>
      </c>
      <c r="E566" s="112" t="s">
        <v>2700</v>
      </c>
      <c r="F566" s="112" t="s">
        <v>276</v>
      </c>
      <c r="H566" s="123">
        <v>1</v>
      </c>
      <c r="I566" s="112">
        <v>0</v>
      </c>
      <c r="J566" s="112" t="s">
        <v>3438</v>
      </c>
      <c r="K566" s="112" t="s">
        <v>3386</v>
      </c>
    </row>
    <row r="567" spans="1:11" x14ac:dyDescent="0.35">
      <c r="A567" s="112">
        <v>653</v>
      </c>
      <c r="B567" s="112" t="s">
        <v>2237</v>
      </c>
      <c r="D567" s="112" t="s">
        <v>3391</v>
      </c>
      <c r="E567" s="112" t="s">
        <v>2914</v>
      </c>
      <c r="F567" s="112" t="s">
        <v>276</v>
      </c>
      <c r="H567" s="123">
        <v>1</v>
      </c>
      <c r="I567" s="112">
        <v>0</v>
      </c>
      <c r="J567" s="112" t="s">
        <v>3438</v>
      </c>
      <c r="K567" s="112" t="s">
        <v>3386</v>
      </c>
    </row>
    <row r="568" spans="1:11" x14ac:dyDescent="0.35">
      <c r="A568" s="112">
        <v>654</v>
      </c>
      <c r="B568" s="112" t="s">
        <v>2237</v>
      </c>
      <c r="D568" s="112" t="s">
        <v>3391</v>
      </c>
      <c r="E568" s="112" t="s">
        <v>2947</v>
      </c>
      <c r="F568" s="112" t="s">
        <v>276</v>
      </c>
      <c r="H568" s="123">
        <v>1</v>
      </c>
      <c r="I568" s="112">
        <v>0</v>
      </c>
      <c r="J568" s="112" t="s">
        <v>3438</v>
      </c>
      <c r="K568" s="112" t="s">
        <v>3386</v>
      </c>
    </row>
    <row r="569" spans="1:11" x14ac:dyDescent="0.35">
      <c r="A569" s="112">
        <v>655</v>
      </c>
      <c r="B569" s="112" t="s">
        <v>2237</v>
      </c>
      <c r="D569" s="112" t="s">
        <v>3391</v>
      </c>
      <c r="E569" s="112" t="s">
        <v>3074</v>
      </c>
      <c r="F569" s="112" t="s">
        <v>276</v>
      </c>
      <c r="H569" s="123">
        <v>1</v>
      </c>
      <c r="I569" s="112">
        <v>0</v>
      </c>
      <c r="J569" s="112" t="s">
        <v>3438</v>
      </c>
      <c r="K569" s="112" t="s">
        <v>3386</v>
      </c>
    </row>
    <row r="570" spans="1:11" x14ac:dyDescent="0.35">
      <c r="A570" s="112">
        <v>656</v>
      </c>
      <c r="B570" s="112" t="s">
        <v>2242</v>
      </c>
      <c r="D570" s="112" t="s">
        <v>3391</v>
      </c>
      <c r="E570" s="112" t="s">
        <v>2914</v>
      </c>
      <c r="F570" s="112" t="s">
        <v>276</v>
      </c>
      <c r="H570" s="123">
        <v>1</v>
      </c>
      <c r="I570" s="112">
        <v>0</v>
      </c>
      <c r="J570" s="112" t="s">
        <v>3438</v>
      </c>
      <c r="K570" s="112" t="s">
        <v>3386</v>
      </c>
    </row>
    <row r="571" spans="1:11" x14ac:dyDescent="0.35">
      <c r="A571" s="112">
        <v>657</v>
      </c>
      <c r="B571" s="112" t="s">
        <v>2242</v>
      </c>
      <c r="D571" s="112" t="s">
        <v>3396</v>
      </c>
      <c r="E571" s="112" t="s">
        <v>3014</v>
      </c>
      <c r="F571" s="112" t="s">
        <v>281</v>
      </c>
      <c r="H571" s="123">
        <v>1</v>
      </c>
      <c r="I571" s="112">
        <v>0</v>
      </c>
      <c r="J571" s="112" t="s">
        <v>3438</v>
      </c>
      <c r="K571" s="112" t="s">
        <v>3386</v>
      </c>
    </row>
    <row r="572" spans="1:11" x14ac:dyDescent="0.35">
      <c r="A572" s="112">
        <v>658</v>
      </c>
      <c r="B572" s="125" t="s">
        <v>96</v>
      </c>
      <c r="D572" s="112" t="s">
        <v>286</v>
      </c>
      <c r="E572" s="112" t="s">
        <v>286</v>
      </c>
      <c r="F572" s="112" t="s">
        <v>286</v>
      </c>
      <c r="H572" s="121" t="s">
        <v>3540</v>
      </c>
      <c r="J572" s="112" t="s">
        <v>3416</v>
      </c>
      <c r="K572" s="112" t="s">
        <v>3386</v>
      </c>
    </row>
    <row r="573" spans="1:11" x14ac:dyDescent="0.35">
      <c r="A573" s="112">
        <v>659</v>
      </c>
      <c r="B573" s="125" t="s">
        <v>97</v>
      </c>
      <c r="D573" s="112" t="s">
        <v>286</v>
      </c>
      <c r="E573" s="112" t="s">
        <v>286</v>
      </c>
      <c r="F573" s="112" t="s">
        <v>286</v>
      </c>
      <c r="H573" s="121" t="s">
        <v>3540</v>
      </c>
      <c r="J573" s="112" t="s">
        <v>3416</v>
      </c>
      <c r="K573" s="112" t="s">
        <v>3386</v>
      </c>
    </row>
    <row r="574" spans="1:11" x14ac:dyDescent="0.35">
      <c r="A574" s="112">
        <v>660</v>
      </c>
      <c r="B574" s="125" t="s">
        <v>98</v>
      </c>
      <c r="D574" s="112" t="s">
        <v>286</v>
      </c>
      <c r="E574" s="112" t="s">
        <v>286</v>
      </c>
      <c r="F574" s="112" t="s">
        <v>286</v>
      </c>
      <c r="H574" s="121" t="s">
        <v>3540</v>
      </c>
      <c r="J574" s="112" t="s">
        <v>3416</v>
      </c>
      <c r="K574" s="112" t="s">
        <v>3386</v>
      </c>
    </row>
    <row r="575" spans="1:11" x14ac:dyDescent="0.35">
      <c r="A575" s="112">
        <v>661</v>
      </c>
      <c r="B575" s="125" t="s">
        <v>99</v>
      </c>
      <c r="D575" s="112" t="s">
        <v>286</v>
      </c>
      <c r="E575" s="112" t="s">
        <v>286</v>
      </c>
      <c r="F575" s="112" t="s">
        <v>286</v>
      </c>
      <c r="H575" s="112" t="s">
        <v>3540</v>
      </c>
      <c r="J575" s="112" t="s">
        <v>3416</v>
      </c>
      <c r="K575" s="112" t="s">
        <v>3386</v>
      </c>
    </row>
    <row r="576" spans="1:11" x14ac:dyDescent="0.35">
      <c r="A576" s="112">
        <v>662</v>
      </c>
      <c r="B576" s="125" t="s">
        <v>100</v>
      </c>
      <c r="D576" s="112" t="s">
        <v>286</v>
      </c>
      <c r="E576" s="112" t="s">
        <v>286</v>
      </c>
      <c r="F576" s="112" t="s">
        <v>286</v>
      </c>
      <c r="H576" s="112" t="s">
        <v>3540</v>
      </c>
      <c r="J576" s="112" t="s">
        <v>3416</v>
      </c>
      <c r="K576" s="112" t="s">
        <v>3386</v>
      </c>
    </row>
    <row r="577" spans="1:11" customFormat="1" ht="15.5" hidden="1" x14ac:dyDescent="0.35">
      <c r="A577" s="112">
        <v>663</v>
      </c>
      <c r="B577" s="125" t="s">
        <v>2258</v>
      </c>
      <c r="D577" s="33" t="s">
        <v>3408</v>
      </c>
      <c r="E577" t="s">
        <v>2929</v>
      </c>
      <c r="F577" s="126" t="s">
        <v>3409</v>
      </c>
      <c r="G577" s="112"/>
      <c r="H577" s="112">
        <v>600</v>
      </c>
      <c r="I577" s="112" t="s">
        <v>176</v>
      </c>
      <c r="J577" s="112" t="s">
        <v>3385</v>
      </c>
      <c r="K577" s="112" t="s">
        <v>3386</v>
      </c>
    </row>
    <row r="578" spans="1:11" customFormat="1" ht="15.5" hidden="1" x14ac:dyDescent="0.35">
      <c r="A578" s="112">
        <v>664</v>
      </c>
      <c r="B578" s="125" t="s">
        <v>2258</v>
      </c>
      <c r="D578" s="33" t="s">
        <v>3408</v>
      </c>
      <c r="E578" t="s">
        <v>3082</v>
      </c>
      <c r="F578" s="126" t="s">
        <v>3409</v>
      </c>
      <c r="G578" s="112"/>
      <c r="H578" s="112">
        <v>600</v>
      </c>
      <c r="I578" s="112" t="s">
        <v>176</v>
      </c>
      <c r="J578" s="112" t="s">
        <v>3385</v>
      </c>
      <c r="K578" s="112" t="s">
        <v>3386</v>
      </c>
    </row>
    <row r="579" spans="1:11" x14ac:dyDescent="0.35">
      <c r="A579" s="149">
        <v>663</v>
      </c>
      <c r="B579" s="112" t="s">
        <v>49</v>
      </c>
      <c r="D579" s="112" t="s">
        <v>3404</v>
      </c>
      <c r="E579" s="33" t="s">
        <v>2356</v>
      </c>
      <c r="F579" s="148" t="s">
        <v>285</v>
      </c>
      <c r="H579" s="148" t="s">
        <v>112</v>
      </c>
      <c r="I579" s="148" t="s">
        <v>117</v>
      </c>
      <c r="J579" s="112" t="s">
        <v>3438</v>
      </c>
      <c r="K579" s="148" t="s">
        <v>3386</v>
      </c>
    </row>
    <row r="580" spans="1:11" x14ac:dyDescent="0.35">
      <c r="A580" s="149">
        <v>664</v>
      </c>
      <c r="B580" s="112" t="s">
        <v>49</v>
      </c>
      <c r="D580" s="112" t="s">
        <v>3404</v>
      </c>
      <c r="E580" s="33" t="s">
        <v>2604</v>
      </c>
      <c r="F580" s="148" t="s">
        <v>285</v>
      </c>
      <c r="H580" s="148" t="s">
        <v>112</v>
      </c>
      <c r="I580" s="148" t="s">
        <v>117</v>
      </c>
      <c r="J580" s="112" t="s">
        <v>3438</v>
      </c>
      <c r="K580" s="148" t="s">
        <v>3386</v>
      </c>
    </row>
    <row r="581" spans="1:11" x14ac:dyDescent="0.35">
      <c r="A581" s="149">
        <v>665</v>
      </c>
      <c r="B581" s="33" t="s">
        <v>2209</v>
      </c>
      <c r="D581" s="112" t="s">
        <v>3404</v>
      </c>
      <c r="E581" s="33" t="s">
        <v>2356</v>
      </c>
      <c r="F581" s="148" t="s">
        <v>285</v>
      </c>
      <c r="H581" s="33">
        <v>350</v>
      </c>
      <c r="I581" s="112">
        <v>700</v>
      </c>
      <c r="J581" s="112" t="s">
        <v>3438</v>
      </c>
      <c r="K581" s="148" t="s">
        <v>3386</v>
      </c>
    </row>
    <row r="582" spans="1:11" x14ac:dyDescent="0.35">
      <c r="A582" s="149">
        <v>666</v>
      </c>
      <c r="B582" s="33" t="s">
        <v>2209</v>
      </c>
      <c r="D582" s="112" t="s">
        <v>3404</v>
      </c>
      <c r="E582" s="33" t="s">
        <v>2604</v>
      </c>
      <c r="F582" s="148" t="s">
        <v>285</v>
      </c>
      <c r="H582" s="33">
        <v>300</v>
      </c>
      <c r="I582" s="112">
        <v>600</v>
      </c>
      <c r="J582" s="112" t="s">
        <v>3438</v>
      </c>
      <c r="K582" s="148" t="s">
        <v>3386</v>
      </c>
    </row>
  </sheetData>
  <sheetProtection formatCells="0" formatColumns="0" formatRows="0" insertRows="0" insertHyperlinks="0" deleteColumns="0" deleteRows="0" sort="0" autoFilter="0" pivotTables="0"/>
  <autoFilter ref="A2:K578">
    <filterColumn colId="8">
      <filters blank="1">
        <filter val="0"/>
        <filter val="101"/>
        <filter val="125"/>
        <filter val="133,3333333"/>
        <filter val="148"/>
        <filter val="166,6666667"/>
        <filter val="187,5"/>
        <filter val="208,3333333"/>
        <filter val="218,75"/>
        <filter val="229,1666667"/>
        <filter val="2400"/>
        <filter val="25"/>
        <filter val="250"/>
        <filter val="2500"/>
        <filter val="270,8333333"/>
        <filter val="281,25"/>
        <filter val="291,6666667"/>
        <filter val="300"/>
        <filter val="312,5"/>
        <filter val="333,3333333"/>
        <filter val="375"/>
        <filter val="40"/>
        <filter val="416,25"/>
        <filter val="45"/>
        <filter val="450"/>
        <filter val="480"/>
        <filter val="5"/>
        <filter val="500"/>
        <filter val="600"/>
        <filter val="Anyen"/>
        <filter val="Augmentation du coût des produits"/>
        <filter val="Ce Comercant vend presque tous ces produits sur sa table"/>
        <filter val="Ceci est pour l'eau de boisson"/>
        <filter val="Cette personne a repondu aux questions, mais elle ne veut pas donner son nom ni son telephone"/>
        <filter val="Enquêteur 1"/>
        <filter val="Enquêteur 2"/>
        <filter val="Eske se jounalis ou ye ki fe wap plede poze m kesyon sa yo ?"/>
        <filter val="Est ce que cette organistion nous prête de l'argent"/>
        <filter val="Etes-vous un journaliste, vous me posez tous ces questions?"/>
        <filter val="Fêtes de fin d'année"/>
        <filter val="Form deleted"/>
        <filter val="Gallon"/>
        <filter val="J'aimerais avoir de l'aide"/>
        <filter val="J'aimerais que vous m'aidiez a grandir le commerce"/>
        <filter val="Je ne sais pas, je ne souhaite pas répondre"/>
        <filter val="Je ne trouve pas les gens qui vendent eau chlorée, c'est le chlore en grain"/>
        <filter val="Je pouvais trouver de credti vraiment mais j'ai toujours peur par ce que les produit ne sont vendu rapide et les bancs qui donne de credit nous fait pression"/>
        <filter val="Je voudrais savoir pourquoi vous demandez toutes ses informations"/>
        <filter val="L'argent ne suffit pas pour acheter à nouveau quand les produits ont été fini"/>
        <filter val="Le chlore en liquide n'est  disponible nul part"/>
        <filter val="Le marchand nous donne de bon accueil et on crois ce qu'il a dit  est vrai"/>
        <filter val="Les produits ne sont pas trop cher"/>
        <filter val="Marché communal d'Anse-d'Hainault"/>
        <filter val="Marché de Cluny"/>
        <filter val="Marché de l'Estère"/>
        <filter val="Marché de Miragoane"/>
        <filter val="Marché de Port-à-Piment"/>
        <filter val="Marché du centre-ville"/>
        <filter val="Marché du Pont Gabriel"/>
        <filter val="Marche nan Pon Gabriel"/>
        <filter val="Marché St Michel"/>
        <filter val="Marché Vieux route"/>
        <filter val="Merci beacoup madame Dina"/>
        <filter val="Milieu rural"/>
        <filter val="Milieu urbain / Centre-ville"/>
        <filter val="Milieu urbain/Centre-ville"/>
        <filter val="Mw pa jwen moun ki vann dlo klowos la se klowos en grain"/>
        <filter val="Non"/>
        <filter val="nou bezwen pri dlo a desann"/>
        <filter val="Nous achetons l'eau trop cher"/>
        <filter val="Nous avons besoin la DINEPA nous donne service"/>
        <filter val="Nous avons besoin l'eau vend moin cher"/>
        <filter val="Nous faisons  des pas en arrière chaque jour"/>
        <filter val="Nous souhaitons la DINEPA nous aide"/>
        <filter val="Pas assez d'argent"/>
        <filter val="Pas de carburant"/>
        <filter val="Paske machandiz  mw  yo te fini"/>
        <filter val="Paske yo te fini"/>
        <filter val="Pat gen lajan"/>
        <filter val="PL82"/>
        <filter val="Plusieur fois on s'assit ici,  on ne vend rien. les gens n'ont pas d'argent pour acheter"/>
        <filter val="Problème de fonctionnement de l'infrastructure DINEPA"/>
        <filter val="Quand vous avez fini de faire l'enquette, pour quelle raison? (la personne qui enquette)"/>
        <filter val="Remplissage d'eau chez un voisin (gratuit)"/>
        <filter val="Rien"/>
        <filter val="se te moman fèt"/>
        <filter val="St Michel"/>
        <filter val="Stock épuisé"/>
        <filter val="Stock épuisé (produits vendus)"/>
        <filter val="Unvalid data"/>
      </filters>
    </filterColumn>
  </autoFilter>
  <mergeCells count="3">
    <mergeCell ref="B1:C1"/>
    <mergeCell ref="D1:F1"/>
    <mergeCell ref="H1:J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zoomScale="77" workbookViewId="0"/>
  </sheetViews>
  <sheetFormatPr defaultColWidth="8.83203125" defaultRowHeight="15.5" x14ac:dyDescent="0.35"/>
  <cols>
    <col min="1" max="1" width="34.1640625" bestFit="1" customWidth="1"/>
    <col min="2" max="2" width="38.08203125" customWidth="1"/>
  </cols>
  <sheetData>
    <row r="1" spans="1:2" x14ac:dyDescent="0.35">
      <c r="A1" s="113" t="s">
        <v>103</v>
      </c>
      <c r="B1" s="113" t="s">
        <v>290</v>
      </c>
    </row>
    <row r="2" spans="1:2" x14ac:dyDescent="0.35">
      <c r="A2" t="s">
        <v>3431</v>
      </c>
      <c r="B2" t="s">
        <v>3536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me</vt:lpstr>
      <vt:lpstr>Cleaned_Data</vt:lpstr>
      <vt:lpstr>Processed_Data</vt:lpstr>
      <vt:lpstr>Partenaires</vt:lpstr>
      <vt:lpstr>Prix_Médians</vt:lpstr>
      <vt:lpstr>Commerçants</vt:lpstr>
      <vt:lpstr>Eau</vt:lpstr>
      <vt:lpstr>Importation</vt:lpstr>
      <vt:lpstr>Approvisionnement_nourriture</vt:lpstr>
      <vt:lpstr>Approvisionnement_EHA</vt:lpstr>
      <vt:lpstr>Références</vt:lpstr>
      <vt:lpstr>Kobo Survey</vt:lpstr>
      <vt:lpstr>Kobo Choices</vt:lpstr>
      <vt:lpstr>Cleaning Log</vt:lpstr>
      <vt:lpstr>Deletion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Gómez</dc:creator>
  <cp:lastModifiedBy>Emma KRUGER</cp:lastModifiedBy>
  <dcterms:created xsi:type="dcterms:W3CDTF">2020-12-19T22:26:24Z</dcterms:created>
  <dcterms:modified xsi:type="dcterms:W3CDTF">2021-03-04T03:04:06Z</dcterms:modified>
</cp:coreProperties>
</file>