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lias\Desktop\IMPACT\AGORA\Agregation\Final datasets\"/>
    </mc:Choice>
  </mc:AlternateContent>
  <bookViews>
    <workbookView xWindow="0" yWindow="0" windowWidth="28800" windowHeight="13550" firstSheet="2" activeTab="6"/>
  </bookViews>
  <sheets>
    <sheet name="READ_ME" sheetId="8" r:id="rId1"/>
    <sheet name="Interviews with local leaders" sheetId="3" r:id="rId2"/>
    <sheet name="MFGD_transcript" sheetId="2" r:id="rId3"/>
    <sheet name="Interviews service providers" sheetId="4" r:id="rId4"/>
    <sheet name="Interviews services_WATER" sheetId="5" r:id="rId5"/>
    <sheet name="Interviews services_EDUCATION" sheetId="6" r:id="rId6"/>
    <sheet name="Interviews services_HEALTH" sheetId="7" r:id="rId7"/>
  </sheets>
  <definedNames>
    <definedName name="_xlnm._FilterDatabase" localSheetId="3" hidden="1">'Interviews service providers'!$A$1:$UC$10</definedName>
    <definedName name="_ftnref1" localSheetId="1">'Interviews with local leaders'!#REF!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34" i="7" l="1"/>
  <c r="G134" i="7"/>
  <c r="F134" i="7"/>
  <c r="E134" i="7"/>
  <c r="D134" i="7"/>
  <c r="C134" i="7"/>
  <c r="G130" i="7"/>
  <c r="F130" i="7"/>
  <c r="E130" i="7"/>
  <c r="D130" i="7"/>
  <c r="C130" i="7"/>
  <c r="D126" i="7"/>
  <c r="C126" i="7"/>
  <c r="H122" i="7"/>
  <c r="G122" i="7"/>
  <c r="F122" i="7"/>
  <c r="E122" i="7"/>
  <c r="D122" i="7"/>
  <c r="C122" i="7"/>
  <c r="H118" i="7"/>
  <c r="G118" i="7"/>
  <c r="F118" i="7"/>
  <c r="E118" i="7"/>
  <c r="D118" i="7"/>
  <c r="C118" i="7"/>
  <c r="D113" i="7"/>
  <c r="C113" i="7"/>
  <c r="H109" i="7"/>
  <c r="G109" i="7"/>
  <c r="F109" i="7"/>
  <c r="E109" i="7"/>
  <c r="D109" i="7"/>
  <c r="C109" i="7"/>
  <c r="E104" i="7"/>
  <c r="D104" i="7"/>
  <c r="C104" i="7"/>
  <c r="D100" i="7"/>
  <c r="C100" i="7"/>
  <c r="F96" i="7"/>
  <c r="E96" i="7"/>
  <c r="D96" i="7"/>
  <c r="C96" i="7"/>
  <c r="D92" i="7"/>
  <c r="C92" i="7"/>
  <c r="D88" i="7"/>
  <c r="C88" i="7"/>
  <c r="H84" i="7"/>
  <c r="G84" i="7"/>
  <c r="F84" i="7"/>
  <c r="E84" i="7"/>
  <c r="D84" i="7"/>
  <c r="C84" i="7"/>
  <c r="E81" i="7"/>
  <c r="D80" i="7"/>
  <c r="D81" i="7" s="1"/>
  <c r="C80" i="7"/>
  <c r="C81" i="7" s="1"/>
  <c r="I76" i="7"/>
  <c r="H76" i="7"/>
  <c r="G76" i="7"/>
  <c r="F76" i="7"/>
  <c r="E76" i="7"/>
  <c r="D76" i="7"/>
  <c r="C76" i="7"/>
  <c r="D72" i="7"/>
  <c r="C72" i="7"/>
  <c r="E72" i="7" s="1"/>
  <c r="E73" i="7" s="1"/>
  <c r="G68" i="7"/>
  <c r="F68" i="7"/>
  <c r="E68" i="7"/>
  <c r="D68" i="7"/>
  <c r="C68" i="7"/>
  <c r="J64" i="7"/>
  <c r="D64" i="7"/>
  <c r="D60" i="7"/>
  <c r="E60" i="7" s="1"/>
  <c r="D61" i="7" s="1"/>
  <c r="C60" i="7"/>
  <c r="D56" i="7"/>
  <c r="C56" i="7"/>
  <c r="E56" i="7" s="1"/>
  <c r="D52" i="7"/>
  <c r="C52" i="7"/>
  <c r="D48" i="7"/>
  <c r="C48" i="7"/>
  <c r="D44" i="7"/>
  <c r="C44" i="7"/>
  <c r="J40" i="7"/>
  <c r="D40" i="7"/>
  <c r="D36" i="7"/>
  <c r="C36" i="7"/>
  <c r="D32" i="7"/>
  <c r="C32" i="7"/>
  <c r="J27" i="7"/>
  <c r="J29" i="7" s="1"/>
  <c r="D27" i="7"/>
  <c r="F22" i="7"/>
  <c r="E22" i="7"/>
  <c r="D22" i="7"/>
  <c r="C22" i="7"/>
  <c r="F17" i="7"/>
  <c r="E17" i="7"/>
  <c r="D17" i="7"/>
  <c r="C17" i="7"/>
  <c r="D13" i="7"/>
  <c r="C13" i="7"/>
  <c r="G9" i="7"/>
  <c r="F9" i="7"/>
  <c r="E9" i="7"/>
  <c r="D9" i="7"/>
  <c r="C9" i="7"/>
  <c r="J5" i="7"/>
  <c r="I5" i="7"/>
  <c r="I27" i="7" s="1"/>
  <c r="H5" i="7"/>
  <c r="G5" i="7"/>
  <c r="F5" i="7"/>
  <c r="F27" i="7" s="1"/>
  <c r="E5" i="7"/>
  <c r="D5" i="7"/>
  <c r="D29" i="7" s="1"/>
  <c r="C5" i="7"/>
  <c r="C40" i="7" s="1"/>
  <c r="H123" i="6"/>
  <c r="G123" i="6"/>
  <c r="F123" i="6"/>
  <c r="E123" i="6"/>
  <c r="D123" i="6"/>
  <c r="C123" i="6"/>
  <c r="G118" i="6"/>
  <c r="F118" i="6"/>
  <c r="E118" i="6"/>
  <c r="D118" i="6"/>
  <c r="C118" i="6"/>
  <c r="D113" i="6"/>
  <c r="C113" i="6"/>
  <c r="H108" i="6"/>
  <c r="G108" i="6"/>
  <c r="F108" i="6"/>
  <c r="E108" i="6"/>
  <c r="D108" i="6"/>
  <c r="C108" i="6"/>
  <c r="H103" i="6"/>
  <c r="G103" i="6"/>
  <c r="F103" i="6"/>
  <c r="E103" i="6"/>
  <c r="D103" i="6"/>
  <c r="C103" i="6"/>
  <c r="D99" i="6"/>
  <c r="C99" i="6"/>
  <c r="H95" i="6"/>
  <c r="G95" i="6"/>
  <c r="F95" i="6"/>
  <c r="E95" i="6"/>
  <c r="D95" i="6"/>
  <c r="C95" i="6"/>
  <c r="D91" i="6"/>
  <c r="C91" i="6"/>
  <c r="D87" i="6"/>
  <c r="C87" i="6"/>
  <c r="D83" i="6"/>
  <c r="C83" i="6"/>
  <c r="E79" i="6"/>
  <c r="D79" i="6"/>
  <c r="C79" i="6"/>
  <c r="D75" i="6"/>
  <c r="C75" i="6"/>
  <c r="I71" i="6"/>
  <c r="H71" i="6"/>
  <c r="G71" i="6"/>
  <c r="F71" i="6"/>
  <c r="E71" i="6"/>
  <c r="D71" i="6"/>
  <c r="C71" i="6"/>
  <c r="E68" i="6"/>
  <c r="D67" i="6"/>
  <c r="D68" i="6" s="1"/>
  <c r="C67" i="6"/>
  <c r="C68" i="6" s="1"/>
  <c r="H63" i="6"/>
  <c r="G63" i="6"/>
  <c r="F63" i="6"/>
  <c r="E63" i="6"/>
  <c r="D63" i="6"/>
  <c r="C63" i="6"/>
  <c r="G58" i="6"/>
  <c r="C58" i="6"/>
  <c r="G56" i="6"/>
  <c r="C56" i="6"/>
  <c r="D51" i="6"/>
  <c r="C51" i="6"/>
  <c r="D47" i="6"/>
  <c r="C47" i="6"/>
  <c r="D43" i="6"/>
  <c r="C43" i="6"/>
  <c r="D39" i="6"/>
  <c r="C39" i="6"/>
  <c r="D35" i="6"/>
  <c r="C35" i="6"/>
  <c r="G31" i="6"/>
  <c r="C31" i="6"/>
  <c r="F26" i="6"/>
  <c r="E26" i="6"/>
  <c r="D26" i="6"/>
  <c r="C26" i="6"/>
  <c r="G21" i="6"/>
  <c r="F21" i="6"/>
  <c r="E21" i="6"/>
  <c r="D21" i="6"/>
  <c r="C21" i="6"/>
  <c r="D17" i="6"/>
  <c r="C17" i="6"/>
  <c r="G13" i="6"/>
  <c r="C13" i="6"/>
  <c r="F9" i="6"/>
  <c r="E9" i="6"/>
  <c r="D9" i="6"/>
  <c r="C9" i="6"/>
  <c r="G5" i="6"/>
  <c r="F5" i="6"/>
  <c r="F58" i="6" s="1"/>
  <c r="E5" i="6"/>
  <c r="E58" i="6" s="1"/>
  <c r="D5" i="6"/>
  <c r="C5" i="6"/>
  <c r="H128" i="5"/>
  <c r="G128" i="5"/>
  <c r="F128" i="5"/>
  <c r="E128" i="5"/>
  <c r="D128" i="5"/>
  <c r="C128" i="5"/>
  <c r="G123" i="5"/>
  <c r="F123" i="5"/>
  <c r="E123" i="5"/>
  <c r="D123" i="5"/>
  <c r="C123" i="5"/>
  <c r="D117" i="5"/>
  <c r="C117" i="5"/>
  <c r="H112" i="5"/>
  <c r="G112" i="5"/>
  <c r="F112" i="5"/>
  <c r="E112" i="5"/>
  <c r="D112" i="5"/>
  <c r="C112" i="5"/>
  <c r="H107" i="5"/>
  <c r="G107" i="5"/>
  <c r="F107" i="5"/>
  <c r="E107" i="5"/>
  <c r="D107" i="5"/>
  <c r="C107" i="5"/>
  <c r="D103" i="5"/>
  <c r="C103" i="5"/>
  <c r="I99" i="5"/>
  <c r="H99" i="5"/>
  <c r="G99" i="5"/>
  <c r="F99" i="5"/>
  <c r="E99" i="5"/>
  <c r="D99" i="5"/>
  <c r="C99" i="5"/>
  <c r="F94" i="5"/>
  <c r="E94" i="5"/>
  <c r="D94" i="5"/>
  <c r="C94" i="5"/>
  <c r="D90" i="5"/>
  <c r="C90" i="5"/>
  <c r="E85" i="5"/>
  <c r="D85" i="5"/>
  <c r="C85" i="5"/>
  <c r="E81" i="5"/>
  <c r="D81" i="5"/>
  <c r="C81" i="5"/>
  <c r="D77" i="5"/>
  <c r="C77" i="5"/>
  <c r="I72" i="5"/>
  <c r="H72" i="5"/>
  <c r="G72" i="5"/>
  <c r="F72" i="5"/>
  <c r="E72" i="5"/>
  <c r="D72" i="5"/>
  <c r="C72" i="5"/>
  <c r="E68" i="5"/>
  <c r="D68" i="5"/>
  <c r="C68" i="5"/>
  <c r="H64" i="5"/>
  <c r="G64" i="5"/>
  <c r="F64" i="5"/>
  <c r="E64" i="5"/>
  <c r="D64" i="5"/>
  <c r="C64" i="5"/>
  <c r="E60" i="5"/>
  <c r="D60" i="5"/>
  <c r="C60" i="5"/>
  <c r="H56" i="5"/>
  <c r="G56" i="5"/>
  <c r="F56" i="5"/>
  <c r="E56" i="5"/>
  <c r="D56" i="5"/>
  <c r="C56" i="5"/>
  <c r="E52" i="5"/>
  <c r="D51" i="5"/>
  <c r="D52" i="5" s="1"/>
  <c r="C51" i="5"/>
  <c r="C52" i="5" s="1"/>
  <c r="E47" i="5"/>
  <c r="D46" i="5"/>
  <c r="D47" i="5" s="1"/>
  <c r="C46" i="5"/>
  <c r="C47" i="5" s="1"/>
  <c r="E42" i="5"/>
  <c r="D42" i="5"/>
  <c r="D41" i="5"/>
  <c r="C41" i="5"/>
  <c r="C42" i="5" s="1"/>
  <c r="E37" i="5"/>
  <c r="D36" i="5"/>
  <c r="D37" i="5" s="1"/>
  <c r="C36" i="5"/>
  <c r="C37" i="5" s="1"/>
  <c r="E32" i="5"/>
  <c r="D31" i="5"/>
  <c r="D32" i="5" s="1"/>
  <c r="C31" i="5"/>
  <c r="C32" i="5" s="1"/>
  <c r="E27" i="5"/>
  <c r="D26" i="5"/>
  <c r="D27" i="5" s="1"/>
  <c r="C26" i="5"/>
  <c r="C27" i="5" s="1"/>
  <c r="E22" i="5"/>
  <c r="D21" i="5"/>
  <c r="D22" i="5" s="1"/>
  <c r="C21" i="5"/>
  <c r="C22" i="5" s="1"/>
  <c r="F17" i="5"/>
  <c r="E17" i="5"/>
  <c r="D17" i="5"/>
  <c r="C17" i="5"/>
  <c r="G13" i="5"/>
  <c r="F13" i="5"/>
  <c r="E13" i="5"/>
  <c r="D13" i="5"/>
  <c r="C13" i="5"/>
  <c r="E9" i="5"/>
  <c r="D9" i="5"/>
  <c r="C9" i="5"/>
  <c r="J5" i="5"/>
  <c r="I5" i="5"/>
  <c r="H5" i="5"/>
  <c r="G5" i="5"/>
  <c r="F5" i="5"/>
  <c r="E5" i="5"/>
  <c r="D5" i="5"/>
  <c r="C5" i="5"/>
  <c r="C74" i="4"/>
  <c r="I122" i="3"/>
  <c r="I120" i="3"/>
  <c r="I119" i="3"/>
  <c r="I117" i="3"/>
  <c r="I116" i="3"/>
  <c r="I114" i="3"/>
  <c r="I113" i="3"/>
  <c r="I112" i="3"/>
  <c r="I111" i="3"/>
  <c r="I108" i="3"/>
  <c r="I107" i="3"/>
  <c r="I106" i="3"/>
  <c r="I105" i="3"/>
  <c r="I103" i="3"/>
  <c r="I102" i="3"/>
  <c r="I101" i="3"/>
  <c r="I100" i="3"/>
  <c r="I99" i="3"/>
  <c r="I97" i="3"/>
  <c r="I96" i="3"/>
  <c r="I94" i="3"/>
  <c r="I93" i="3"/>
  <c r="I91" i="3"/>
  <c r="I90" i="3"/>
  <c r="I85" i="3"/>
  <c r="I84" i="3"/>
  <c r="I83" i="3"/>
  <c r="I81" i="3"/>
  <c r="I80" i="3"/>
  <c r="I79" i="3"/>
  <c r="I77" i="3"/>
  <c r="I76" i="3"/>
  <c r="I75" i="3"/>
  <c r="I73" i="3"/>
  <c r="I72" i="3"/>
  <c r="I71" i="3"/>
  <c r="I70" i="3"/>
  <c r="I68" i="3"/>
  <c r="I66" i="3"/>
  <c r="I65" i="3"/>
  <c r="I64" i="3"/>
  <c r="I63" i="3"/>
  <c r="I61" i="3"/>
  <c r="I60" i="3"/>
  <c r="I58" i="3"/>
  <c r="I57" i="3"/>
  <c r="I56" i="3"/>
  <c r="I55" i="3"/>
  <c r="I53" i="3"/>
  <c r="I52" i="3"/>
  <c r="I51" i="3"/>
  <c r="I50" i="3"/>
  <c r="I49" i="3"/>
  <c r="I47" i="3"/>
  <c r="I46" i="3"/>
  <c r="I44" i="3"/>
  <c r="I43" i="3"/>
  <c r="I42" i="3"/>
  <c r="I41" i="3"/>
  <c r="I40" i="3"/>
  <c r="I39" i="3"/>
  <c r="I38" i="3"/>
  <c r="I37" i="3"/>
  <c r="I36" i="3"/>
  <c r="I34" i="3"/>
  <c r="I32" i="3"/>
  <c r="I31" i="3"/>
  <c r="I29" i="3"/>
  <c r="I28" i="3"/>
  <c r="I26" i="3"/>
  <c r="I25" i="3"/>
  <c r="I24" i="3"/>
  <c r="I23" i="3"/>
  <c r="I22" i="3"/>
  <c r="I21" i="3"/>
  <c r="I20" i="3"/>
  <c r="I19" i="3"/>
  <c r="I18" i="3"/>
  <c r="I16" i="3"/>
  <c r="I14" i="3"/>
  <c r="I13" i="3"/>
  <c r="I11" i="3"/>
  <c r="I10" i="3"/>
  <c r="I8" i="3"/>
  <c r="I7" i="3"/>
  <c r="E52" i="7" l="1"/>
  <c r="E53" i="7" s="1"/>
  <c r="E44" i="7"/>
  <c r="C45" i="7" s="1"/>
  <c r="E32" i="7"/>
  <c r="E33" i="7" s="1"/>
  <c r="E113" i="7"/>
  <c r="E114" i="7" s="1"/>
  <c r="G22" i="7"/>
  <c r="C23" i="7" s="1"/>
  <c r="E36" i="7"/>
  <c r="D37" i="7" s="1"/>
  <c r="E57" i="7"/>
  <c r="D57" i="7"/>
  <c r="E61" i="7"/>
  <c r="D33" i="7"/>
  <c r="C64" i="7"/>
  <c r="H68" i="7"/>
  <c r="C69" i="7" s="1"/>
  <c r="F104" i="7"/>
  <c r="F105" i="7" s="1"/>
  <c r="C73" i="7"/>
  <c r="I64" i="7"/>
  <c r="D73" i="7"/>
  <c r="C61" i="7"/>
  <c r="H130" i="7"/>
  <c r="F131" i="7" s="1"/>
  <c r="E13" i="7"/>
  <c r="C14" i="7" s="1"/>
  <c r="I40" i="7"/>
  <c r="C53" i="7"/>
  <c r="D53" i="7"/>
  <c r="G96" i="7"/>
  <c r="G97" i="7" s="1"/>
  <c r="E99" i="6"/>
  <c r="E100" i="6" s="1"/>
  <c r="E51" i="6"/>
  <c r="D52" i="6" s="1"/>
  <c r="E39" i="6"/>
  <c r="C40" i="6" s="1"/>
  <c r="E75" i="6"/>
  <c r="C76" i="6" s="1"/>
  <c r="E113" i="6"/>
  <c r="E114" i="6" s="1"/>
  <c r="I103" i="6"/>
  <c r="D104" i="6" s="1"/>
  <c r="E83" i="6"/>
  <c r="E84" i="6" s="1"/>
  <c r="G60" i="6"/>
  <c r="G57" i="6" s="1"/>
  <c r="F79" i="6"/>
  <c r="G9" i="6"/>
  <c r="C10" i="6" s="1"/>
  <c r="C60" i="6"/>
  <c r="C57" i="6" s="1"/>
  <c r="E90" i="5"/>
  <c r="D91" i="5" s="1"/>
  <c r="I56" i="5"/>
  <c r="H57" i="5" s="1"/>
  <c r="H13" i="5"/>
  <c r="D14" i="5" s="1"/>
  <c r="I64" i="5"/>
  <c r="D65" i="5" s="1"/>
  <c r="E103" i="5"/>
  <c r="D104" i="5" s="1"/>
  <c r="K5" i="5"/>
  <c r="G6" i="5" s="1"/>
  <c r="G94" i="5"/>
  <c r="C95" i="5" s="1"/>
  <c r="J72" i="5"/>
  <c r="F73" i="5" s="1"/>
  <c r="J99" i="5"/>
  <c r="J100" i="5" s="1"/>
  <c r="E43" i="6"/>
  <c r="E44" i="6" s="1"/>
  <c r="C135" i="7"/>
  <c r="G26" i="6"/>
  <c r="F56" i="6"/>
  <c r="F31" i="6"/>
  <c r="I108" i="6"/>
  <c r="H109" i="6" s="1"/>
  <c r="I29" i="7"/>
  <c r="F60" i="5"/>
  <c r="C61" i="5" s="1"/>
  <c r="F85" i="5"/>
  <c r="E86" i="5" s="1"/>
  <c r="E35" i="6"/>
  <c r="C36" i="6" s="1"/>
  <c r="E91" i="6"/>
  <c r="E92" i="6" s="1"/>
  <c r="C114" i="6"/>
  <c r="I123" i="6"/>
  <c r="C124" i="6" s="1"/>
  <c r="G17" i="5"/>
  <c r="G18" i="5" s="1"/>
  <c r="E17" i="6"/>
  <c r="E18" i="6" s="1"/>
  <c r="H118" i="6"/>
  <c r="E77" i="5"/>
  <c r="E78" i="5" s="1"/>
  <c r="I107" i="5"/>
  <c r="G108" i="5" s="1"/>
  <c r="I112" i="5"/>
  <c r="H113" i="5" s="1"/>
  <c r="H123" i="5"/>
  <c r="F124" i="5" s="1"/>
  <c r="F13" i="6"/>
  <c r="E47" i="6"/>
  <c r="I95" i="6"/>
  <c r="C96" i="6" s="1"/>
  <c r="E105" i="7"/>
  <c r="E64" i="7"/>
  <c r="E27" i="7"/>
  <c r="E40" i="7"/>
  <c r="E117" i="5"/>
  <c r="D118" i="5" s="1"/>
  <c r="F68" i="5"/>
  <c r="F69" i="5" s="1"/>
  <c r="I128" i="5"/>
  <c r="H129" i="5" s="1"/>
  <c r="H5" i="6"/>
  <c r="H6" i="6" s="1"/>
  <c r="F29" i="7"/>
  <c r="F64" i="7"/>
  <c r="E97" i="7"/>
  <c r="F81" i="5"/>
  <c r="D56" i="6"/>
  <c r="D31" i="6"/>
  <c r="D13" i="6"/>
  <c r="D58" i="6"/>
  <c r="H58" i="6" s="1"/>
  <c r="E87" i="6"/>
  <c r="E88" i="6" s="1"/>
  <c r="G27" i="7"/>
  <c r="G40" i="7"/>
  <c r="G64" i="7"/>
  <c r="E31" i="6"/>
  <c r="E56" i="6"/>
  <c r="J71" i="6"/>
  <c r="I72" i="6" s="1"/>
  <c r="H9" i="7"/>
  <c r="C10" i="7" s="1"/>
  <c r="E48" i="7"/>
  <c r="D49" i="7" s="1"/>
  <c r="J76" i="7"/>
  <c r="J77" i="7" s="1"/>
  <c r="F97" i="7"/>
  <c r="I122" i="7"/>
  <c r="H123" i="7" s="1"/>
  <c r="I134" i="7"/>
  <c r="I135" i="7" s="1"/>
  <c r="F9" i="5"/>
  <c r="C10" i="5" s="1"/>
  <c r="K5" i="7"/>
  <c r="I6" i="7" s="1"/>
  <c r="C27" i="7"/>
  <c r="H27" i="7"/>
  <c r="E13" i="6"/>
  <c r="F40" i="7"/>
  <c r="H64" i="7"/>
  <c r="I118" i="7"/>
  <c r="H119" i="7" s="1"/>
  <c r="E126" i="7"/>
  <c r="C127" i="7" s="1"/>
  <c r="H40" i="7"/>
  <c r="C57" i="7"/>
  <c r="E92" i="7"/>
  <c r="E93" i="7" s="1"/>
  <c r="E100" i="7"/>
  <c r="E101" i="7" s="1"/>
  <c r="E88" i="7"/>
  <c r="E89" i="7" s="1"/>
  <c r="I109" i="7"/>
  <c r="D110" i="7" s="1"/>
  <c r="C97" i="7" l="1"/>
  <c r="D101" i="7"/>
  <c r="D105" i="7"/>
  <c r="D131" i="7"/>
  <c r="H131" i="7"/>
  <c r="H69" i="7"/>
  <c r="C131" i="7"/>
  <c r="E131" i="7"/>
  <c r="C33" i="7"/>
  <c r="E10" i="7"/>
  <c r="G131" i="7"/>
  <c r="D45" i="7"/>
  <c r="F23" i="7"/>
  <c r="E37" i="7"/>
  <c r="C37" i="7"/>
  <c r="C77" i="7"/>
  <c r="C110" i="7"/>
  <c r="C105" i="7"/>
  <c r="G23" i="7"/>
  <c r="C114" i="7"/>
  <c r="E23" i="7"/>
  <c r="K40" i="7"/>
  <c r="C41" i="7" s="1"/>
  <c r="G119" i="7"/>
  <c r="D69" i="7"/>
  <c r="D114" i="7"/>
  <c r="E69" i="7"/>
  <c r="D23" i="7"/>
  <c r="C49" i="7"/>
  <c r="D14" i="7"/>
  <c r="E14" i="7"/>
  <c r="C6" i="7"/>
  <c r="E6" i="7"/>
  <c r="C101" i="7"/>
  <c r="D97" i="7"/>
  <c r="H6" i="7"/>
  <c r="F69" i="7"/>
  <c r="G6" i="7"/>
  <c r="F119" i="7"/>
  <c r="F10" i="7"/>
  <c r="G69" i="7"/>
  <c r="D10" i="7"/>
  <c r="D114" i="6"/>
  <c r="I104" i="6"/>
  <c r="D100" i="6"/>
  <c r="C88" i="6"/>
  <c r="F10" i="6"/>
  <c r="C100" i="6"/>
  <c r="C52" i="6"/>
  <c r="H104" i="6"/>
  <c r="E76" i="6"/>
  <c r="D76" i="6"/>
  <c r="E52" i="6"/>
  <c r="D40" i="6"/>
  <c r="G104" i="6"/>
  <c r="F104" i="6"/>
  <c r="E104" i="6"/>
  <c r="D18" i="6"/>
  <c r="C84" i="6"/>
  <c r="G59" i="6"/>
  <c r="H124" i="6"/>
  <c r="E96" i="6"/>
  <c r="D72" i="6"/>
  <c r="D84" i="6"/>
  <c r="C104" i="6"/>
  <c r="E80" i="6"/>
  <c r="C80" i="6"/>
  <c r="F80" i="6"/>
  <c r="D92" i="6"/>
  <c r="G10" i="6"/>
  <c r="D80" i="6"/>
  <c r="D44" i="6"/>
  <c r="C59" i="6"/>
  <c r="C92" i="6"/>
  <c r="E10" i="6"/>
  <c r="E60" i="6"/>
  <c r="E59" i="6" s="1"/>
  <c r="D60" i="6"/>
  <c r="D59" i="6" s="1"/>
  <c r="D10" i="6"/>
  <c r="C44" i="6"/>
  <c r="F60" i="6"/>
  <c r="F59" i="6" s="1"/>
  <c r="H56" i="6"/>
  <c r="E91" i="5"/>
  <c r="C91" i="5"/>
  <c r="F57" i="5"/>
  <c r="H73" i="5"/>
  <c r="E57" i="5"/>
  <c r="G57" i="5"/>
  <c r="E14" i="5"/>
  <c r="H14" i="5"/>
  <c r="F95" i="5"/>
  <c r="F14" i="5"/>
  <c r="C57" i="5"/>
  <c r="D57" i="5"/>
  <c r="D95" i="5"/>
  <c r="I57" i="5"/>
  <c r="G95" i="5"/>
  <c r="H65" i="5"/>
  <c r="G65" i="5"/>
  <c r="H108" i="5"/>
  <c r="I65" i="5"/>
  <c r="E100" i="5"/>
  <c r="H100" i="5"/>
  <c r="C65" i="5"/>
  <c r="C14" i="5"/>
  <c r="E108" i="5"/>
  <c r="G100" i="5"/>
  <c r="C104" i="5"/>
  <c r="C100" i="5"/>
  <c r="F108" i="5"/>
  <c r="E95" i="5"/>
  <c r="E65" i="5"/>
  <c r="F65" i="5"/>
  <c r="D124" i="5"/>
  <c r="D6" i="5"/>
  <c r="E104" i="5"/>
  <c r="G14" i="5"/>
  <c r="J73" i="5"/>
  <c r="C73" i="5"/>
  <c r="D100" i="5"/>
  <c r="D73" i="5"/>
  <c r="E73" i="5"/>
  <c r="I100" i="5"/>
  <c r="F100" i="5"/>
  <c r="E6" i="5"/>
  <c r="I6" i="5"/>
  <c r="C6" i="5"/>
  <c r="G73" i="5"/>
  <c r="H6" i="5"/>
  <c r="I73" i="5"/>
  <c r="J6" i="5"/>
  <c r="K6" i="5"/>
  <c r="G124" i="5"/>
  <c r="F6" i="5"/>
  <c r="H31" i="6"/>
  <c r="F32" i="6" s="1"/>
  <c r="F18" i="5"/>
  <c r="D135" i="7"/>
  <c r="F72" i="6"/>
  <c r="G109" i="6"/>
  <c r="I109" i="6"/>
  <c r="D109" i="6"/>
  <c r="F109" i="6"/>
  <c r="I96" i="6"/>
  <c r="D96" i="6"/>
  <c r="H96" i="6"/>
  <c r="F96" i="6"/>
  <c r="E27" i="6"/>
  <c r="F27" i="6"/>
  <c r="D27" i="6"/>
  <c r="F129" i="5"/>
  <c r="I129" i="5"/>
  <c r="E129" i="5"/>
  <c r="C129" i="5"/>
  <c r="E135" i="7"/>
  <c r="I123" i="7"/>
  <c r="F123" i="7"/>
  <c r="D123" i="7"/>
  <c r="C123" i="7"/>
  <c r="C124" i="5"/>
  <c r="H124" i="5"/>
  <c r="C72" i="6"/>
  <c r="E127" i="7"/>
  <c r="D127" i="7"/>
  <c r="I113" i="5"/>
  <c r="F113" i="5"/>
  <c r="E113" i="5"/>
  <c r="C113" i="5"/>
  <c r="C109" i="6"/>
  <c r="D119" i="7"/>
  <c r="I119" i="7"/>
  <c r="C119" i="7"/>
  <c r="G29" i="7"/>
  <c r="D108" i="5"/>
  <c r="I108" i="5"/>
  <c r="C108" i="5"/>
  <c r="C89" i="7"/>
  <c r="D36" i="6"/>
  <c r="D86" i="5"/>
  <c r="C86" i="5"/>
  <c r="C27" i="6"/>
  <c r="C78" i="5"/>
  <c r="E29" i="7"/>
  <c r="C18" i="5"/>
  <c r="J72" i="6"/>
  <c r="E72" i="6"/>
  <c r="G72" i="6"/>
  <c r="G129" i="5"/>
  <c r="E123" i="7"/>
  <c r="E118" i="5"/>
  <c r="C118" i="5"/>
  <c r="E18" i="5"/>
  <c r="E69" i="5"/>
  <c r="C93" i="7"/>
  <c r="H119" i="6"/>
  <c r="D119" i="6"/>
  <c r="F119" i="6"/>
  <c r="C119" i="6"/>
  <c r="E6" i="6"/>
  <c r="H135" i="7"/>
  <c r="D129" i="5"/>
  <c r="K64" i="7"/>
  <c r="E65" i="7" s="1"/>
  <c r="G124" i="6"/>
  <c r="I124" i="6"/>
  <c r="D124" i="6"/>
  <c r="F124" i="6"/>
  <c r="I110" i="7"/>
  <c r="H110" i="7"/>
  <c r="F110" i="7"/>
  <c r="E110" i="7"/>
  <c r="C29" i="7"/>
  <c r="K27" i="7"/>
  <c r="G28" i="7" s="1"/>
  <c r="E119" i="6"/>
  <c r="D82" i="5"/>
  <c r="F82" i="5"/>
  <c r="C82" i="5"/>
  <c r="H72" i="6"/>
  <c r="K6" i="7"/>
  <c r="J6" i="7"/>
  <c r="F6" i="7"/>
  <c r="D6" i="7"/>
  <c r="D77" i="7"/>
  <c r="D6" i="6"/>
  <c r="E82" i="5"/>
  <c r="C69" i="5"/>
  <c r="G113" i="5"/>
  <c r="D88" i="6"/>
  <c r="I77" i="7"/>
  <c r="E48" i="6"/>
  <c r="C48" i="6"/>
  <c r="F77" i="7"/>
  <c r="G96" i="6"/>
  <c r="E109" i="6"/>
  <c r="D78" i="5"/>
  <c r="G110" i="7"/>
  <c r="D69" i="5"/>
  <c r="G77" i="7"/>
  <c r="E119" i="7"/>
  <c r="D41" i="7"/>
  <c r="K41" i="7"/>
  <c r="G6" i="6"/>
  <c r="F61" i="5"/>
  <c r="E61" i="5"/>
  <c r="H28" i="7"/>
  <c r="H29" i="7"/>
  <c r="E124" i="6"/>
  <c r="D113" i="5"/>
  <c r="D93" i="7"/>
  <c r="G123" i="7"/>
  <c r="E10" i="5"/>
  <c r="F10" i="5"/>
  <c r="D10" i="5"/>
  <c r="H10" i="7"/>
  <c r="G10" i="7"/>
  <c r="C6" i="6"/>
  <c r="J41" i="7"/>
  <c r="H13" i="6"/>
  <c r="G135" i="7"/>
  <c r="F135" i="7"/>
  <c r="C18" i="6"/>
  <c r="D48" i="6"/>
  <c r="G119" i="6"/>
  <c r="E124" i="5"/>
  <c r="D18" i="5"/>
  <c r="H77" i="7"/>
  <c r="F6" i="6"/>
  <c r="D61" i="5"/>
  <c r="D89" i="7"/>
  <c r="E77" i="7"/>
  <c r="E41" i="7" l="1"/>
  <c r="I41" i="7"/>
  <c r="F41" i="7"/>
  <c r="H41" i="7"/>
  <c r="G41" i="7"/>
  <c r="E32" i="6"/>
  <c r="E57" i="6"/>
  <c r="D57" i="6"/>
  <c r="H60" i="6"/>
  <c r="H59" i="6" s="1"/>
  <c r="F57" i="6"/>
  <c r="C14" i="6"/>
  <c r="H14" i="6"/>
  <c r="G14" i="6"/>
  <c r="D14" i="6"/>
  <c r="D65" i="7"/>
  <c r="K65" i="7"/>
  <c r="J65" i="7"/>
  <c r="I65" i="7"/>
  <c r="C65" i="7"/>
  <c r="H65" i="7"/>
  <c r="G65" i="7"/>
  <c r="D28" i="7"/>
  <c r="K28" i="7"/>
  <c r="J28" i="7"/>
  <c r="F28" i="7"/>
  <c r="I28" i="7"/>
  <c r="E14" i="6"/>
  <c r="C28" i="7"/>
  <c r="E28" i="7"/>
  <c r="H32" i="6"/>
  <c r="C32" i="6"/>
  <c r="G32" i="6"/>
  <c r="F14" i="6"/>
  <c r="F65" i="7"/>
  <c r="D32" i="6"/>
  <c r="F18" i="7"/>
  <c r="G18" i="7"/>
  <c r="C18" i="7"/>
  <c r="D18" i="7"/>
  <c r="E18" i="7"/>
  <c r="F22" i="6"/>
  <c r="E22" i="6"/>
  <c r="C22" i="6"/>
  <c r="D22" i="6"/>
  <c r="G22" i="6"/>
  <c r="I64" i="6"/>
  <c r="E64" i="6"/>
  <c r="C64" i="6"/>
  <c r="D64" i="6"/>
  <c r="F64" i="6"/>
  <c r="G64" i="6"/>
  <c r="H64" i="6"/>
  <c r="C85" i="7"/>
  <c r="E85" i="7"/>
  <c r="D85" i="7"/>
  <c r="G85" i="7"/>
  <c r="I85" i="7"/>
  <c r="H85" i="7"/>
  <c r="F85" i="7"/>
  <c r="H57" i="6" l="1"/>
</calcChain>
</file>

<file path=xl/sharedStrings.xml><?xml version="1.0" encoding="utf-8"?>
<sst xmlns="http://schemas.openxmlformats.org/spreadsheetml/2006/main" count="6143" uniqueCount="895">
  <si>
    <t>Tool 2: Mapping Focus group discussion</t>
  </si>
  <si>
    <t>Questionnaire question</t>
  </si>
  <si>
    <t xml:space="preserve">MFGD notes </t>
  </si>
  <si>
    <t>INTRODUCTION</t>
  </si>
  <si>
    <t>Date: 03/02/2022</t>
  </si>
  <si>
    <t>BOUNDARIES  AND SHELTERS</t>
  </si>
  <si>
    <t>What are the internal and external boundaries, if any, marking blocks/sections/areas within the camp?</t>
  </si>
  <si>
    <t>There are no internal boundaries inside the camp but the camp has external boundaries with Ayah 3B and Faluja/Ayah2.</t>
  </si>
  <si>
    <t>What is/are the names of the neighborhood(s) that  are bordering your neighborhood?</t>
  </si>
  <si>
    <t xml:space="preserve">The border areas are Fallujah, Haraf to the northwest, to the east a military base, to the south Ayah 4.•To the north there is Haraf, Faluuja, Ayah 3B)
•South and west there is an uninhabited land owned by the host community, to south there is also Ayah 
•East there is army barracks </t>
  </si>
  <si>
    <t>How many un-inhabited places are there in your camp/site?
Please draw on the map the boundaries of un-inhabited places and write on the map the name as UIP1, UIP 2 etc</t>
  </si>
  <si>
    <t>There are two uninhabited areas in the camp</t>
  </si>
  <si>
    <t xml:space="preserve">What areas/neighbohoods have damaged shelters? 
Please draw on the map the boundaries of areas with damaged shelters and write on the map the names as DA1, DA2, etc. </t>
  </si>
  <si>
    <t xml:space="preserve">There are no damaged areas </t>
  </si>
  <si>
    <t>WATER POINTS</t>
  </si>
  <si>
    <t xml:space="preserve">How many water structures/sources are there in your camp/site?
Please show on the map the location of each identified water structure/source, each service should be attributed a name as WS1, WS2, etc. </t>
  </si>
  <si>
    <t xml:space="preserve">There are non-functioning 3 water sources in this camp.       One water source is around the camp mosque  
The second water source is next to the Community center 
The third one is on the main road in the camp </t>
  </si>
  <si>
    <t>For each identified water source/structure, please mark those that are non-functional with an 'X'</t>
  </si>
  <si>
    <t>ELECTRICITY</t>
  </si>
  <si>
    <t>Is there public electricity supply in your camp/site? If yes, how many electric stations are there in your camp/site?
Please show on the map the location of each electricity station(s) identified in the camp/site, each service should be attributed a name as ES1, ES2, etc.</t>
  </si>
  <si>
    <t xml:space="preserve">There is one water source and it’s owned by Sompower. The minimum price they charge is $10 and most of the people can’t afford </t>
  </si>
  <si>
    <t>For each identified electricity station, please mark those that are non-functional with an added 'X' to the number code</t>
  </si>
  <si>
    <t>SANITATION</t>
  </si>
  <si>
    <t xml:space="preserve">Which areas in the camp/site do have their solid waste collected?
Please draw on the map the boundaries of neighbourhoods where solid waste is being collected.each service should be attributed a name as SW1, SW2, etc.
</t>
  </si>
  <si>
    <t>There is no waste collection area in this camp. There is a private car the comes to the camp once a week.</t>
  </si>
  <si>
    <t>Are there dumps or landfill site where solid waste is transported to in your camp/site? If yes, please draw on the map wherethe dump or landfill site(s) are located. each service should be attributed a name as DL1, DL2, etc.</t>
  </si>
  <si>
    <t>There is no dumps or landfills in this camp</t>
  </si>
  <si>
    <t>For each identified dump/landfill site on the map, please identify those which are not functional or in use by adding an 'X' to the code</t>
  </si>
  <si>
    <t>How many public latrines are there in the camp/site?
Please draw on the map where the public latrines are. each service should be attributed a name as PL1, PL2, etc.</t>
  </si>
  <si>
    <t xml:space="preserve">There are 150 toilets/latrines in the camp shared by a section of the community. Some of these latrines do not function. There are no public latrines but there are latrines shared by families </t>
  </si>
  <si>
    <t>For each identified public latrine on the map, please identify those which are not functional or in use by adding an 'X' to the code</t>
  </si>
  <si>
    <t>HEALTH</t>
  </si>
  <si>
    <t>How many healthcare facilities are there in your camp/site?
Please show on the map the healthcare facilities. Each service should be attributed a name as following:
- HC for health centers, clinics and hospitals;
- PH for pharmacies;
- NC for nutrition center</t>
  </si>
  <si>
    <t xml:space="preserve"> There are 2 pharmacies owned by one of the camp's residents and MCH. The 2 pharmacies are on the main road  in the camp</t>
  </si>
  <si>
    <t>For each identified healthcare facility on the map, please identify those which are not functional or in use by adding an 'X' to the code</t>
  </si>
  <si>
    <t>EDUCATION</t>
  </si>
  <si>
    <t xml:space="preserve">How many schools/educational facilities are there in your camp/site?
Please show on the map the location of the schools/educational facilities. Each service should be assigned a name as follows:
- PS for primary school; 
- SS for secondary school;
- VS for vocational school;
- QS for quranic school. </t>
  </si>
  <si>
    <t>1 primary school and 2 Quranic Schools.
The school is not enough for the students and also its attended Ayax 3b students.
The school is located south of the camp
The Quranic schools are north and east of the camp</t>
  </si>
  <si>
    <t>For each identified school/educational facility on the map, please identify those which are not functional or in use by adding an 'X' to the code</t>
  </si>
  <si>
    <t>PROTECTION</t>
  </si>
  <si>
    <t xml:space="preserve">What are the places in your camp/site that a majority of the people not go to because of dangers to their security and safety?
Please draw on the map these places, with the name US1, US2, etc. </t>
  </si>
  <si>
    <t>There are no dangerous places in the camp but due to lack of street lights women and children are afraid to walk late at night.</t>
  </si>
  <si>
    <t>What are the support facilities in your camp/site which provide help and support to people who have been victims of gender based violence and/or to support vulnerable children?
Please show on the map the location of the support facilities. Each support facility should be assigned a name as follows:
-GbVF for Gender based violence treatment/facility
-CPF for Child protection facility</t>
  </si>
  <si>
    <t>There are no support centers for vulnerable people or children in the camp, does not exist</t>
  </si>
  <si>
    <t>For each identified support facility on the map, please identify those which are not functional or in use by adding an 'X' to the code</t>
  </si>
  <si>
    <t xml:space="preserve">Does not exist  </t>
  </si>
  <si>
    <t>LIVELIHOODS</t>
  </si>
  <si>
    <t xml:space="preserve">How many market streets are there in your camp/site?
Please draw on the map the boundaries of the market. Each service should be attributed a name as following:
- FM for food market; 
- NFM for non-food market; </t>
  </si>
  <si>
    <t xml:space="preserve">There is one market street and its main road in the camp </t>
  </si>
  <si>
    <t>For each identified market street on the map, please identify those which are not functional or in use by adding an 'X' to the code</t>
  </si>
  <si>
    <t xml:space="preserve">How many agricultural areas are there in/around your camp/site?
Please draw on the map the boundaries of the agricultural areas and write on the map the name as AR1, AR2, etc. </t>
  </si>
  <si>
    <t>For each identified agricultural area on the map, please identify those which are not farmable or in use by adding an 'X' to the number code</t>
  </si>
  <si>
    <t xml:space="preserve">How many grazing areas are there in your camp/sites?
Please draw the boundaries of all grazing areas in the vicinity of the camp/site where residents of your neighborhood graze their flocks and write on the map the name as GA1, GA2, etc. </t>
  </si>
  <si>
    <t>Except an open land owned by people, there is no grazing land</t>
  </si>
  <si>
    <t>COMMUNITY CENTRES</t>
  </si>
  <si>
    <t>How many camp management offices are there in your camp/site?
Please show on the map the camp management offices and write on the map the name as CMO1, CMO2, etc.</t>
  </si>
  <si>
    <t>One office , near the school</t>
  </si>
  <si>
    <t>How many women committee offices are there in your camp/site?
Please show on the map the women centers and write on the map the name as WCO1, WCO2, etc.</t>
  </si>
  <si>
    <t xml:space="preserve">One office at the southern part of the camp </t>
  </si>
  <si>
    <t>How many public information centres are there in your camp/site?
please draw on the map the information centres and write on the map the name as IC1, IC2, etc. 
Code is IC</t>
  </si>
  <si>
    <t xml:space="preserve">There are no public information centers in the camp, but when we are going to inform people, we call them to gather in front of the community center  </t>
  </si>
  <si>
    <t xml:space="preserve">How many centers for persons with disabilities are there in your camp/site?
Please show on the map the centers for persons with disabilities and write on the map the name as PDC1, PDC2, etc. </t>
  </si>
  <si>
    <t>None</t>
  </si>
  <si>
    <t>CONCLUSION</t>
  </si>
  <si>
    <t>Do you have any other questions/is there something we missed?</t>
  </si>
  <si>
    <t xml:space="preserve">1.At the MCH there is a lot of work to be done and it does not work well 
2.At the roads we are in trouble and during the rainy seasons we are cut off form Hargeisa. Also, a lot of small streams is created. As a result, some people have moved out of their homes and settled elsewhere in the camp </t>
  </si>
  <si>
    <t>Thank you for taking the time to talk to us OR providing your consent to participate in the study.</t>
  </si>
  <si>
    <t>Total # References per Discussion Point</t>
  </si>
  <si>
    <t>Key Findings Summary
(Merged per Discussion Topic)</t>
  </si>
  <si>
    <t>7 KI respondents</t>
  </si>
  <si>
    <t>KI_001</t>
  </si>
  <si>
    <t>KI_002</t>
  </si>
  <si>
    <t>KI_003</t>
  </si>
  <si>
    <t>KI_004</t>
  </si>
  <si>
    <t>KI_005</t>
  </si>
  <si>
    <t>KI_006</t>
  </si>
  <si>
    <t>KI_007</t>
  </si>
  <si>
    <t>M</t>
  </si>
  <si>
    <t>F</t>
  </si>
  <si>
    <t>GENERAL SPACIAL AND SOCIAL ORGANIZATION OF THE IDP SITE</t>
  </si>
  <si>
    <t xml:space="preserve"> (C.1.1) When was the settlement established </t>
  </si>
  <si>
    <t xml:space="preserve"> (C.1.1) Date of establishment - 2012 </t>
  </si>
  <si>
    <t xml:space="preserve">Most of the respondents reported that Ayah 3A was established in 2012. </t>
  </si>
  <si>
    <t xml:space="preserve"> (C.1.1) Date of establishment - 2010</t>
  </si>
  <si>
    <t>(C.1.2) Why settlment established here in particular</t>
  </si>
  <si>
    <t xml:space="preserve"> </t>
  </si>
  <si>
    <t xml:space="preserve">(C.1.2) Decided by the authorities </t>
  </si>
  <si>
    <t>All respondents reported that the preceding land was owned by the authority and they relocated the residents to Ayah 3A</t>
  </si>
  <si>
    <t xml:space="preserve">(C.1.2) Don't know - out of topic </t>
  </si>
  <si>
    <t>(C.1.3) How was the settlment established</t>
  </si>
  <si>
    <t>(C.1.3) Government authorities relocated the residents from a previous land to this site</t>
  </si>
  <si>
    <t xml:space="preserve">All respondents reported that government authorities relocated residents from a previous land to this site. One respondent mentioned that NDRA was involved.  </t>
  </si>
  <si>
    <t>(C.1.3) the National Displacement and Refugee Agency (NDRA) was involved in this relocation</t>
  </si>
  <si>
    <t>(C.1.4) Land tenure system</t>
  </si>
  <si>
    <t>(C.1.4) Residents have ownership documents/own land</t>
  </si>
  <si>
    <t xml:space="preserve">All of the respondents reported that IDP's own a piece of land permenently and have documents given by the local government </t>
  </si>
  <si>
    <t xml:space="preserve">(C.1.5) Main particularities of the settlement </t>
  </si>
  <si>
    <t xml:space="preserve">(C.1.5)  No access to a road </t>
  </si>
  <si>
    <t xml:space="preserve"> All respondents reported different answers, either about the infrastructures, the community or the land.</t>
  </si>
  <si>
    <t xml:space="preserve">(C.1.5) The land is not flat </t>
  </si>
  <si>
    <t xml:space="preserve">(C.1.5) Peace - safe place </t>
  </si>
  <si>
    <t xml:space="preserve">(C.1.5) Small houses in compared to other IDP camps  </t>
  </si>
  <si>
    <t>(C.1.5) Supportive community</t>
  </si>
  <si>
    <t xml:space="preserve">(C.1.5) Access to transportation </t>
  </si>
  <si>
    <t xml:space="preserve">(C.1.5) Piped water system in rainy season </t>
  </si>
  <si>
    <t xml:space="preserve">(C.1.5) Good relationship with the town - not considered as a minority </t>
  </si>
  <si>
    <t xml:space="preserve">(C.1.5) Don't want to answer </t>
  </si>
  <si>
    <t xml:space="preserve">(C.2.1) Majority of residents came from </t>
  </si>
  <si>
    <t xml:space="preserve">(C.2.1) Different locations of Hargeysa </t>
  </si>
  <si>
    <t>All respondents reported that residents in the settlement were relocated from different locations. Some respondents mentioned specific governement owned land/ buildings of the city such as Governor Office building, 150 street Hargeisa Group Hospital and Goljanno Sementary.</t>
  </si>
  <si>
    <t>(C.2.1) Government owned land or buildings</t>
  </si>
  <si>
    <t xml:space="preserve">(C.2.2) Why do they chose to settle here </t>
  </si>
  <si>
    <t xml:space="preserve">(C.2.2) Residents did not have a choice </t>
  </si>
  <si>
    <t xml:space="preserve">Most of the respondents reported that the authorities relocated the residents from a previous land. Some respondents insisted on the fact that residents did not have a choice in the relocation process. </t>
  </si>
  <si>
    <t xml:space="preserve">(C.2.2) Authorities relocated the residents </t>
  </si>
  <si>
    <t xml:space="preserve">(C.2.3) What makes them stay  </t>
  </si>
  <si>
    <t xml:space="preserve">(C.2.3) Don't have other choice - nowhere else to go </t>
  </si>
  <si>
    <t xml:space="preserve">The majority of the respondents reported that residents stayed in the site because they had no other chocie. </t>
  </si>
  <si>
    <t>(C.2.4) Different community present in the settlement</t>
  </si>
  <si>
    <t xml:space="preserve">(C.2.4) Ethiopian community </t>
  </si>
  <si>
    <t xml:space="preserve">Respondents reported that a diversity of communities were present in the site. The most reported communities are: ethiopian community, southcentral somali communites and people belonging to the Isaaq clan. Elements of response have been found in other answers thoughout the questionnaire and compiled here. </t>
  </si>
  <si>
    <t xml:space="preserve">(C.2.4) Oromo community </t>
  </si>
  <si>
    <t xml:space="preserve">(C.2.4) Southcentral Somalia community  </t>
  </si>
  <si>
    <t xml:space="preserve">(C.2.4) Minority groups (Gaboye)  </t>
  </si>
  <si>
    <t xml:space="preserve">(C.2.4) Isaaq clan </t>
  </si>
  <si>
    <t xml:space="preserve">(C.2.4) Syrian </t>
  </si>
  <si>
    <t xml:space="preserve">(C.2.4) Yemeni </t>
  </si>
  <si>
    <t xml:space="preserve">(C.2.4) Somalilanders </t>
  </si>
  <si>
    <t xml:space="preserve">(C.2.4) Vague answer - different groups </t>
  </si>
  <si>
    <t xml:space="preserve">(C.2.5) Does a group have specific power in the settelment  </t>
  </si>
  <si>
    <t xml:space="preserve">(C.2.5) No </t>
  </si>
  <si>
    <t xml:space="preserve">The majority of respondents reported that there were no group which had more power in the settlement. </t>
  </si>
  <si>
    <t xml:space="preserve">(C.2.5) Don’t know </t>
  </si>
  <si>
    <t xml:space="preserve">(C.3.1) Boundaries of the settlement </t>
  </si>
  <si>
    <t>(C.3.1) East military zone</t>
  </si>
  <si>
    <t xml:space="preserve">Most of respondents reported not knowing the boundaries of the settlement. Some respondents have named adjacent neigbourhoods (faluuja in the north and Xaraf in the east) and landmarks (a military zone or an uninhabitated flat land).  </t>
  </si>
  <si>
    <t xml:space="preserve">(C.3.1) South - flat uninhabited land  </t>
  </si>
  <si>
    <t>(C.3.1) North: Faluuja</t>
  </si>
  <si>
    <t xml:space="preserve">(C.3.1) West: Xaraf </t>
  </si>
  <si>
    <t xml:space="preserve">(C.3.1) Don’t know   </t>
  </si>
  <si>
    <t>(C.3.2)  How is the settlement structured - what spacial distribution</t>
  </si>
  <si>
    <t xml:space="preserve">(C.3.2)  Spread out </t>
  </si>
  <si>
    <t xml:space="preserve">Most of the respondents reported the settlment is spreadout and don’t have proper urban plan. Some respondents insisted on the fact that the site has narrow streets, mainly because of people building on street space. </t>
  </si>
  <si>
    <t xml:space="preserve">(C.3.2)  No urban planning </t>
  </si>
  <si>
    <t xml:space="preserve">(C.3.2)  Crowded places </t>
  </si>
  <si>
    <t xml:space="preserve">(C.3.2) Narrow streets - people builded on the streets </t>
  </si>
  <si>
    <t>(C.3.3) Why is this spacial distribution in place</t>
  </si>
  <si>
    <t>(C.3.3) Existance of roads and small dry valley</t>
  </si>
  <si>
    <t>Most of the respondents reported the existance of roads and  small dry valley defined the spacial distribution in place. Some respondents highlighted that new arrivals were coming to the site and building shelters. However, as the land/space was limited, some of them reportedly built on streets spaces.</t>
  </si>
  <si>
    <t xml:space="preserve">(C.3.3) New arrivals but limited land - Some of them built on streets spaces </t>
  </si>
  <si>
    <t>(C.3.4) Part of the settelment more populated than another</t>
  </si>
  <si>
    <t xml:space="preserve">(C.3.4) Yes - the West side </t>
  </si>
  <si>
    <t xml:space="preserve">Most of the respondents reported that the west side of the settlement was more populated than the other. One respondent mentioned that is was because this side of the settlement had good services. </t>
  </si>
  <si>
    <t xml:space="preserve">(C.3.4) Yes - the West side - because of good services </t>
  </si>
  <si>
    <t xml:space="preserve">(C.3.4) Flat areas with no floods during rainy seasons </t>
  </si>
  <si>
    <t xml:space="preserve">(C.3.4) Last settled areas - west side lots of households accumulated </t>
  </si>
  <si>
    <t>(C.3.5) Residents look for economic opportunities</t>
  </si>
  <si>
    <t xml:space="preserve">(C.3.5) In the city of Hargeysa </t>
  </si>
  <si>
    <t xml:space="preserve">All respondents reported that the economic opportunities were sought in the city of Hargeysa. </t>
  </si>
  <si>
    <t>(C.3.6) Residents look for educational opportunities</t>
  </si>
  <si>
    <t xml:space="preserve">(C.3.6) Primary/elementary school in the site </t>
  </si>
  <si>
    <t>Most of the respondents reported that the primary and intermediate school are availablein the site while secondary and higher education are sought in the city</t>
  </si>
  <si>
    <t>(C.3.6) Secondary school in the city / city outskirts</t>
  </si>
  <si>
    <t>(C.3.6) University in the city / city outskirts</t>
  </si>
  <si>
    <t xml:space="preserve">(C.3.6) Don’t know </t>
  </si>
  <si>
    <t>(C.3.7) Residents look for social and leasure</t>
  </si>
  <si>
    <t>(C.3.7) Teashops in the centre of the site</t>
  </si>
  <si>
    <t xml:space="preserve">Most of the respondents reported that the places for leasure activities were not present in the site, while some respondents reported teashops in the centre of the site were an option for leisure in the settlement. </t>
  </si>
  <si>
    <t>(C.3.7) No dedicated place</t>
  </si>
  <si>
    <t xml:space="preserve">(C.3.7) Don’t know </t>
  </si>
  <si>
    <t xml:space="preserve">(C.3.8) Extent the settlement connected to the city centre  </t>
  </si>
  <si>
    <t xml:space="preserve">(C.3.8) Most of the community go to the city on a regular basis </t>
  </si>
  <si>
    <t xml:space="preserve">Most of the respondents reported that the households were very connected to the city centre. Some respondents highlighted the long distance to reach the center, leading to high transportation costs. </t>
  </si>
  <si>
    <t xml:space="preserve">(C.3.8) Far distance - burden to pay bus fare </t>
  </si>
  <si>
    <t xml:space="preserve">(C.3.8) Out of topic </t>
  </si>
  <si>
    <t xml:space="preserve">(C.3.9) Extent the settlement connected to urban poles  </t>
  </si>
  <si>
    <t xml:space="preserve">(C.3.9) Good connection </t>
  </si>
  <si>
    <t>Most of the respondents did not know how to answer the question.</t>
  </si>
  <si>
    <t xml:space="preserve">(C.3.9) Almost no connection </t>
  </si>
  <si>
    <t xml:space="preserve">(C.3.9) Don’t know </t>
  </si>
  <si>
    <t>GOVERNANCE STRUCTURE</t>
  </si>
  <si>
    <t xml:space="preserve">
The GOVERNANCE section is removed because we realized that some of our questions in the section and adapted to the KI/the KI was not enough aware of the topic we asked, so we decided to remove all the section where more than 50% ( or less/more) of the KI was not able to answer.
</t>
  </si>
  <si>
    <t xml:space="preserve">SOCIAL COHESSION </t>
  </si>
  <si>
    <t xml:space="preserve">(E.1.1) Social cohession within the settlement </t>
  </si>
  <si>
    <t xml:space="preserve">(E.1.1) Supportive community - people connected - high cohesion </t>
  </si>
  <si>
    <t xml:space="preserve">Most of the respondents reported theat the social cohesion in the settlement was stong, with supportive people. </t>
  </si>
  <si>
    <t xml:space="preserve">(E.1.1) Very Good </t>
  </si>
  <si>
    <t>(E.1.2) Necessary steps to ease calm the situation</t>
  </si>
  <si>
    <t>(E.1.2) No confilict at all</t>
  </si>
  <si>
    <t xml:space="preserve"> Most of the respondents reported that there were no conflict in the settlement. </t>
  </si>
  <si>
    <t xml:space="preserve">(E.1.2) Don’t know </t>
  </si>
  <si>
    <t xml:space="preserve">(E.1.3) Social integration between residents and Hargeisa urban population </t>
  </si>
  <si>
    <t xml:space="preserve">(E.1.3) Good </t>
  </si>
  <si>
    <t xml:space="preserve">All respondents agreed the settlement had good or very good relationship with Hargeisa urban pobulation.  </t>
  </si>
  <si>
    <t xml:space="preserve">(E.1.3) Very good </t>
  </si>
  <si>
    <t>(E.2.1) Justice/conflict management mechanisms</t>
  </si>
  <si>
    <t xml:space="preserve">(E.2.1) Community mediation (elders, community committee) </t>
  </si>
  <si>
    <t xml:space="preserve">Most of the respondents reported that conflicts were handled mainly through community mediation first. Then, if this mediation does not work, the event could be reported to the police station. Some respondents mentioned the CCCM team and the  formal process of justice. </t>
  </si>
  <si>
    <t xml:space="preserve">(E.2.1) CCCM team  mediation  </t>
  </si>
  <si>
    <t>(E.2.1) If mediation does not work, report the event to the police station</t>
  </si>
  <si>
    <t xml:space="preserve">(E.2.1) Justice court - for cases like rapes </t>
  </si>
  <si>
    <t xml:space="preserve">(E.2.1) Don't know </t>
  </si>
  <si>
    <t xml:space="preserve">(E.2.2)  Actors mobilized to ease tensions </t>
  </si>
  <si>
    <t>(E.2.2) Community Commitee</t>
  </si>
  <si>
    <t xml:space="preserve">Most of the respondents reported that the traditional elders were the main stakeholders mobilized to ease tensions in the settlement. Then, community committees and the police were also cited as key actors. </t>
  </si>
  <si>
    <t xml:space="preserve">(E.2.2) Police </t>
  </si>
  <si>
    <t>(E.2.2) Traditional elders</t>
  </si>
  <si>
    <t xml:space="preserve">(E.2.2) Don’t know </t>
  </si>
  <si>
    <t xml:space="preserve">PARTNERS AND DURABLS SOLUTIONS </t>
  </si>
  <si>
    <t xml:space="preserve">(F.1.1) Existance of other organizations involved in the development of the settlement (apart from ACTED) </t>
  </si>
  <si>
    <t xml:space="preserve">(F.1.1)Yes - international NGOs </t>
  </si>
  <si>
    <t xml:space="preserve">Some of the respondents reported that some international NGOs, in collaboration with government agencies like NDRA, were involved in the development of the settlement. Other respondents reported that no actoprs were involved in the settlement. </t>
  </si>
  <si>
    <t>(F.1.1)Yes -government agencies (NDRA)</t>
  </si>
  <si>
    <t>(F.1.1) No</t>
  </si>
  <si>
    <t>(F.1.1) Don’t know</t>
  </si>
  <si>
    <t>(F.1.2) Type of projects they are involved</t>
  </si>
  <si>
    <t xml:space="preserve">(F.1.2) Education - support (cash) for educational fees </t>
  </si>
  <si>
    <t>Mots of the respondent did not know what kind of projects were implemented to support the development of the settlement. Some respondents reported that the projects implemented in the site were mainly cash distribution to support children education.</t>
  </si>
  <si>
    <t xml:space="preserve">(F.1.2)  Don’t know </t>
  </si>
  <si>
    <t>(F.1.3) How the communites receive these projects</t>
  </si>
  <si>
    <t xml:space="preserve">(F.1.3) Very effective - useful </t>
  </si>
  <si>
    <t xml:space="preserve">For the respondents knowing about implemented projects, they reported that these projects were very useful to the settlement. </t>
  </si>
  <si>
    <t xml:space="preserve">(F.1.3) Don’t know </t>
  </si>
  <si>
    <t xml:space="preserve">(F.1.4) Durable solutions awareness </t>
  </si>
  <si>
    <t>(F.1.4) Did not hear it before</t>
  </si>
  <si>
    <t xml:space="preserve">All respondents agreed that they did not hear about durable solutions programming before and were not aware of such activities in the settlement. </t>
  </si>
  <si>
    <t>start</t>
  </si>
  <si>
    <t>end</t>
  </si>
  <si>
    <t>today</t>
  </si>
  <si>
    <t>deviceid</t>
  </si>
  <si>
    <t>location</t>
  </si>
  <si>
    <t>enumerator_feildofficer_name</t>
  </si>
  <si>
    <t>water</t>
  </si>
  <si>
    <t>sanitation</t>
  </si>
  <si>
    <t>education</t>
  </si>
  <si>
    <t>health</t>
  </si>
  <si>
    <t>markets</t>
  </si>
  <si>
    <t>info_name</t>
  </si>
  <si>
    <t>camp_role_water</t>
  </si>
  <si>
    <t>camp_role_sanitation</t>
  </si>
  <si>
    <t>camp_role_education</t>
  </si>
  <si>
    <t>camp_role_health</t>
  </si>
  <si>
    <t>camp_role_markets</t>
  </si>
  <si>
    <t>other_water_role</t>
  </si>
  <si>
    <t>other_sanitaiton_role</t>
  </si>
  <si>
    <t>other_education_role</t>
  </si>
  <si>
    <t>other_health_role</t>
  </si>
  <si>
    <t>other_markets_role</t>
  </si>
  <si>
    <t>info_contact</t>
  </si>
  <si>
    <t>consent</t>
  </si>
  <si>
    <t>water_source_gps</t>
  </si>
  <si>
    <t>_water_source_gps_latitude</t>
  </si>
  <si>
    <t>_water_source_gps_longitude</t>
  </si>
  <si>
    <t>_water_source_gps_altitude</t>
  </si>
  <si>
    <t>_water_source_gps_precision</t>
  </si>
  <si>
    <t>water_point_by_type</t>
  </si>
  <si>
    <t>water_point_by_type_other</t>
  </si>
  <si>
    <t>water_point_functional</t>
  </si>
  <si>
    <t>destruction</t>
  </si>
  <si>
    <t>water_contamination</t>
  </si>
  <si>
    <t>theft_equipment</t>
  </si>
  <si>
    <t>drying_spring</t>
  </si>
  <si>
    <t>lack_maintenance</t>
  </si>
  <si>
    <t>other_specify</t>
  </si>
  <si>
    <t>do_not_know</t>
  </si>
  <si>
    <t>water_points_reason_dysfunction_other</t>
  </si>
  <si>
    <t>water_point_period_dysfunction</t>
  </si>
  <si>
    <t>water_points_used_for_drinking</t>
  </si>
  <si>
    <t>water_points_need_additional_treatment</t>
  </si>
  <si>
    <t>number_of_water_points_where_treatment_material_is_available</t>
  </si>
  <si>
    <t>persons_with_disablities</t>
  </si>
  <si>
    <t>elder</t>
  </si>
  <si>
    <t>chidren</t>
  </si>
  <si>
    <t>number_of_water_points_by_number_of_users</t>
  </si>
  <si>
    <t>average_waiting_time_fetch_water</t>
  </si>
  <si>
    <t>water_points_that_experience_users_conflict</t>
  </si>
  <si>
    <t>municipal</t>
  </si>
  <si>
    <t>ingo</t>
  </si>
  <si>
    <t>lngo</t>
  </si>
  <si>
    <t>private_sector</t>
  </si>
  <si>
    <t>community</t>
  </si>
  <si>
    <t>religious_org</t>
  </si>
  <si>
    <t>water_point_by_type_actors_other</t>
  </si>
  <si>
    <t>water_points_have_mgt_committee</t>
  </si>
  <si>
    <t>water_points_by_actors_involved_mgt_committe_other</t>
  </si>
  <si>
    <t>water_points_freeto_use</t>
  </si>
  <si>
    <t>average_cost_water_points</t>
  </si>
  <si>
    <t>average_cost_water_points_other</t>
  </si>
  <si>
    <t>average_cost_of_use_for_water_points</t>
  </si>
  <si>
    <t>water_points_existance_sanction_mechanisms</t>
  </si>
  <si>
    <t>financial_penalty</t>
  </si>
  <si>
    <t>access_ban</t>
  </si>
  <si>
    <t>water_points_have_sanction_mechanisms_other</t>
  </si>
  <si>
    <t>lack_financial_resources</t>
  </si>
  <si>
    <t>lack_materials_equipment</t>
  </si>
  <si>
    <t>lack_qualified_personnel</t>
  </si>
  <si>
    <t>overuse_pressure</t>
  </si>
  <si>
    <t>none</t>
  </si>
  <si>
    <t>water_points_by_type_constraint_other</t>
  </si>
  <si>
    <t>service_mgt_support_received</t>
  </si>
  <si>
    <t>direct_cash_provision</t>
  </si>
  <si>
    <t>allocation_equipment</t>
  </si>
  <si>
    <t>rehabilitation</t>
  </si>
  <si>
    <t>training_personnel_technical</t>
  </si>
  <si>
    <t>training_personnel_mgt</t>
  </si>
  <si>
    <t>community_sensitization</t>
  </si>
  <si>
    <t>water_points_type_support_received_other</t>
  </si>
  <si>
    <t>type_stakeholders_involved_service_support_other</t>
  </si>
  <si>
    <t>water_points_receive_satisfactory_support</t>
  </si>
  <si>
    <t>not_enough</t>
  </si>
  <si>
    <t>not_suitable_needs</t>
  </si>
  <si>
    <t>not_qualitative</t>
  </si>
  <si>
    <t>not_sustainable</t>
  </si>
  <si>
    <t>delayed</t>
  </si>
  <si>
    <t>water_points_reason_nonsatisfactory_support_other</t>
  </si>
  <si>
    <t>water_points_by_support_needed_other</t>
  </si>
  <si>
    <t>lartine_facility_gps</t>
  </si>
  <si>
    <t>_lartine_facility_gps_latitude</t>
  </si>
  <si>
    <t>_lartine_facility_gps_longitude</t>
  </si>
  <si>
    <t>_lartine_facility_gps_altitude</t>
  </si>
  <si>
    <t>_lartine_facility_gps_precision</t>
  </si>
  <si>
    <t>latrine_facilities_bytype</t>
  </si>
  <si>
    <t>latrine_facilities_bytype_other</t>
  </si>
  <si>
    <t>door</t>
  </si>
  <si>
    <t>walls_privacy</t>
  </si>
  <si>
    <t>lock_close_door</t>
  </si>
  <si>
    <t>inside_light</t>
  </si>
  <si>
    <t>outside_light</t>
  </si>
  <si>
    <t>handwashing_station</t>
  </si>
  <si>
    <t>seperated_women_men</t>
  </si>
  <si>
    <t>number_functioning_latrine</t>
  </si>
  <si>
    <t>destruction_infrastructure</t>
  </si>
  <si>
    <t>latrines_full</t>
  </si>
  <si>
    <t>lack_cleaning</t>
  </si>
  <si>
    <t>non_functioning_facilities_reasons_other</t>
  </si>
  <si>
    <t>number_non-functioning_facilities_byduration</t>
  </si>
  <si>
    <t>number_functioning_facilities_during_rainyseason</t>
  </si>
  <si>
    <t>latrine_facilities_segregated_bygender</t>
  </si>
  <si>
    <t>Number_facilities_womenonly</t>
  </si>
  <si>
    <t>Number_facilities_menonly</t>
  </si>
  <si>
    <t>facilities_accessibility_personswith_disabilities</t>
  </si>
  <si>
    <t>facilities_accessibility_elders</t>
  </si>
  <si>
    <t>facilities_accessibility_children</t>
  </si>
  <si>
    <t>number_facilities_by_numberofusers</t>
  </si>
  <si>
    <t>average_waiting_time_sanitation_facilities</t>
  </si>
  <si>
    <t>number_sanitation_facilities_experience_users_confllict</t>
  </si>
  <si>
    <t>number_facilities_bytype_actors_other</t>
  </si>
  <si>
    <t>number_facilites_have_mgt_committee</t>
  </si>
  <si>
    <t>actors_involved_mgt_committee_other</t>
  </si>
  <si>
    <t>number_facilities_free_foruse</t>
  </si>
  <si>
    <t>average_unitcost_use_sanitation_facilities</t>
  </si>
  <si>
    <t>average_unitcost_use_sanitation_facilities_other</t>
  </si>
  <si>
    <t>average_cost_use_sanitation_facilities</t>
  </si>
  <si>
    <t>sanitation_facilities_sanction_mechanisms</t>
  </si>
  <si>
    <t>sanitation_facilities_have_sanction_mechanisms_other</t>
  </si>
  <si>
    <t>sanitation_facilities_bytype_ofconstraint_other</t>
  </si>
  <si>
    <t>number_facilities_receive_support_anykind</t>
  </si>
  <si>
    <t>number_facilities_type_support_recieived_other</t>
  </si>
  <si>
    <t>number_type_stakeholders_involved_sanitationservice_support_other</t>
  </si>
  <si>
    <t>number_sanitationfacilities_receive_satisfactory_support</t>
  </si>
  <si>
    <t>number_sanitationfacilities_byreason_non-satisfactory_support_other</t>
  </si>
  <si>
    <t>number_sanitationfacilities_support_needed_other</t>
  </si>
  <si>
    <t>school_facilty_gps</t>
  </si>
  <si>
    <t>_school_facilty_gps_latitude</t>
  </si>
  <si>
    <t>_school_facilty_gps_longitude</t>
  </si>
  <si>
    <t>_school_facilty_gps_altitude</t>
  </si>
  <si>
    <t>_school_facilty_gps_precision</t>
  </si>
  <si>
    <t>school_type</t>
  </si>
  <si>
    <t>school_type_other</t>
  </si>
  <si>
    <t>education_facilities_bytype_infrastructure</t>
  </si>
  <si>
    <t>education_facilities_bytype_infrastructure_other</t>
  </si>
  <si>
    <t>average_numberof_rooms_education_facilities</t>
  </si>
  <si>
    <t>number_opened_schools</t>
  </si>
  <si>
    <t>closed_covid19</t>
  </si>
  <si>
    <t>theft</t>
  </si>
  <si>
    <t>infrastructure_required</t>
  </si>
  <si>
    <t>absence_teachers</t>
  </si>
  <si>
    <t>number_schools_byreasons_closure_other</t>
  </si>
  <si>
    <t>number_schools_byduration_closure</t>
  </si>
  <si>
    <t>average_numberof_teachers_education_facilities</t>
  </si>
  <si>
    <t>average_numberof_paidteachers_education_facilities</t>
  </si>
  <si>
    <t>average_number_qualifiedteachers_per_education_facility</t>
  </si>
  <si>
    <t>average_number_facilities_boys</t>
  </si>
  <si>
    <t>average_number_facilities_girls</t>
  </si>
  <si>
    <t>number_education_facilities_accessible_vulnerable_population_groups</t>
  </si>
  <si>
    <t>average_number_enrolled_children</t>
  </si>
  <si>
    <t>average_number_enrolled_girls</t>
  </si>
  <si>
    <t>average_number_enrolled_boys</t>
  </si>
  <si>
    <t>number_educationfacilities_bytype_actors_other</t>
  </si>
  <si>
    <t>educationfacilities_have_management_committee</t>
  </si>
  <si>
    <t>actors_involved_schoolmanagement_committee_other</t>
  </si>
  <si>
    <t>educational_facilities_freeforuse</t>
  </si>
  <si>
    <t>average_unitcost_education_facilties_use</t>
  </si>
  <si>
    <t>average_cost_education_facilties_use</t>
  </si>
  <si>
    <t>education_facilities_apply_sanction</t>
  </si>
  <si>
    <t>education_facility_bytype_constraint_other</t>
  </si>
  <si>
    <t>educaiton_facility_recive_support</t>
  </si>
  <si>
    <t>education_facility_stakeholders_involve_service_support_other</t>
  </si>
  <si>
    <t>education_facility_receive_satifsfactory_support</t>
  </si>
  <si>
    <t>education_faclity_nonsatisfacotry_support_needed_other</t>
  </si>
  <si>
    <t>education_facilty_bysupport_needed_other</t>
  </si>
  <si>
    <t>health_facility_gps</t>
  </si>
  <si>
    <t>_health_facility_gps_latitude</t>
  </si>
  <si>
    <t>_health_facility_gps_longitude</t>
  </si>
  <si>
    <t>_health_facility_gps_altitude</t>
  </si>
  <si>
    <t>_health_facility_gps_precision</t>
  </si>
  <si>
    <t>health_facility_type</t>
  </si>
  <si>
    <t>health_facility_type_other</t>
  </si>
  <si>
    <t>health_facility_infrastructuretype</t>
  </si>
  <si>
    <t>health_facility_infrastructuretype_other</t>
  </si>
  <si>
    <t>number_functioning_facilities</t>
  </si>
  <si>
    <t>destruction_natural_hazards</t>
  </si>
  <si>
    <t>absence_doctors</t>
  </si>
  <si>
    <t>health_faclities_reasons_closure_other</t>
  </si>
  <si>
    <t>helath_facilitties_duration_closure</t>
  </si>
  <si>
    <t>number_medical_rooms_health_facilities</t>
  </si>
  <si>
    <t>health_facilities_have_referral_system</t>
  </si>
  <si>
    <t>health_facilities_provide_vaccination</t>
  </si>
  <si>
    <t>number_qualified_doctors_health_facility</t>
  </si>
  <si>
    <t>paid_teachers_per_education_facility</t>
  </si>
  <si>
    <t>health_faclity_qualified_doctors_qualification</t>
  </si>
  <si>
    <t>health_faciltity_accessible_personswithdisablities</t>
  </si>
  <si>
    <t>health_faciltity_accessible_elders</t>
  </si>
  <si>
    <t>health_facility_accessible_children</t>
  </si>
  <si>
    <t>health_faclility_number_patients_perday</t>
  </si>
  <si>
    <t>health_faclility_waitingtime_consultation</t>
  </si>
  <si>
    <t>health_facilities_experience_users_conflict</t>
  </si>
  <si>
    <t>health_facility_type_actors_other</t>
  </si>
  <si>
    <t>health_facility_have_management_committee</t>
  </si>
  <si>
    <t>health_facility_free_foruse</t>
  </si>
  <si>
    <t>yes_but_not_everyone</t>
  </si>
  <si>
    <t>no</t>
  </si>
  <si>
    <t>health_facility_averagecost</t>
  </si>
  <si>
    <t>health_facility_apply_sanctions</t>
  </si>
  <si>
    <t>health_facility_kind_ofsanctions_other</t>
  </si>
  <si>
    <t>health_facility_bytype_constraint_other</t>
  </si>
  <si>
    <t>health_facility_receive_support_anykind</t>
  </si>
  <si>
    <t>health_facility_kind_ofsupport_other</t>
  </si>
  <si>
    <t>health_facility_stakeholders_involve_service_support_other</t>
  </si>
  <si>
    <t>health_facility_receive_satisfactory_service_support</t>
  </si>
  <si>
    <t>health_facility_receive_non_satisfactory_service_support_other</t>
  </si>
  <si>
    <t>training_medical_staff</t>
  </si>
  <si>
    <t>health_facility_bysupport_needed_other</t>
  </si>
  <si>
    <t>markets_gps</t>
  </si>
  <si>
    <t>_markets_gps_latitude</t>
  </si>
  <si>
    <t>_markets_gps_longitude</t>
  </si>
  <si>
    <t>_markets_gps_altitude</t>
  </si>
  <si>
    <t>_markets_gps_precision</t>
  </si>
  <si>
    <t>market_bytype_service</t>
  </si>
  <si>
    <t>market_bytype_service_other</t>
  </si>
  <si>
    <t>markets_type_infrastructure</t>
  </si>
  <si>
    <t>markets_functioning</t>
  </si>
  <si>
    <t>absence_roof</t>
  </si>
  <si>
    <t>regular_shortage</t>
  </si>
  <si>
    <t>markets_byreasons_ofclosure_other</t>
  </si>
  <si>
    <t>markets_byduration_ofclosure</t>
  </si>
  <si>
    <t>markets_numberof_merchants</t>
  </si>
  <si>
    <t>vegetables_fruits</t>
  </si>
  <si>
    <t>cereals_flour</t>
  </si>
  <si>
    <t>meat</t>
  </si>
  <si>
    <t>seeds</t>
  </si>
  <si>
    <t>nfi</t>
  </si>
  <si>
    <t>construction_materials</t>
  </si>
  <si>
    <t>medicines</t>
  </si>
  <si>
    <t>markets_type_goods_available_other</t>
  </si>
  <si>
    <t>market_accessible_personswithdisablities</t>
  </si>
  <si>
    <t>market_accessible_elders</t>
  </si>
  <si>
    <t>market_accessible_children</t>
  </si>
  <si>
    <t>residents_visit_market</t>
  </si>
  <si>
    <t>credit_purchase_available_inmarket</t>
  </si>
  <si>
    <t>markets_credit_purchase_available</t>
  </si>
  <si>
    <t>markets_bartering_ifpossible</t>
  </si>
  <si>
    <t>number_markets_partering_ifpossible</t>
  </si>
  <si>
    <t>markets_experience_users_conflict</t>
  </si>
  <si>
    <t>markets_bytype_actors_other</t>
  </si>
  <si>
    <t>markets_have_management_committee</t>
  </si>
  <si>
    <t>only_merchants</t>
  </si>
  <si>
    <t>municipal_authorithies</t>
  </si>
  <si>
    <t>community_itself</t>
  </si>
  <si>
    <t>religious_organisation</t>
  </si>
  <si>
    <t>markets_actors_involved_mgt_committee_other</t>
  </si>
  <si>
    <t>markets_free_ofuse</t>
  </si>
  <si>
    <t>average_cost_for_marketplace</t>
  </si>
  <si>
    <t>average_cost_for_marketplace_other</t>
  </si>
  <si>
    <t>average_costof_merchants_for_marketplace</t>
  </si>
  <si>
    <t>markets_suppliespooling_isapplied</t>
  </si>
  <si>
    <t>markets_with_jointsaving_system</t>
  </si>
  <si>
    <t>invest_markets</t>
  </si>
  <si>
    <t>buy_more</t>
  </si>
  <si>
    <t>help_financial_difficulties</t>
  </si>
  <si>
    <t>markets_purpose_jointsaving_system_other</t>
  </si>
  <si>
    <t>lack_space</t>
  </si>
  <si>
    <t>security</t>
  </si>
  <si>
    <t>overuse</t>
  </si>
  <si>
    <t>markets_bytype_ofconstraint_other</t>
  </si>
  <si>
    <t>markets_receive_anykind_support</t>
  </si>
  <si>
    <t>training_merchants</t>
  </si>
  <si>
    <t>training_mgt_committee</t>
  </si>
  <si>
    <t>markets_bytype_support_recieved_other</t>
  </si>
  <si>
    <t>number_stakeholders_involved_inmarket_service_support_other</t>
  </si>
  <si>
    <t>number_markets_receive_satisfactory_support</t>
  </si>
  <si>
    <t>number_markets_byreason_nonsatisfactory_support_other</t>
  </si>
  <si>
    <t>markets_bysupport_isneeded_other</t>
  </si>
  <si>
    <t>__version__</t>
  </si>
  <si>
    <t>instanceID</t>
  </si>
  <si>
    <t>_uuid</t>
  </si>
  <si>
    <t>_submission_time</t>
  </si>
  <si>
    <t>_tags</t>
  </si>
  <si>
    <t>_notes</t>
  </si>
  <si>
    <t>_validation_status</t>
  </si>
  <si>
    <t>collect:zSzDmVPEq3PdOMRh</t>
  </si>
  <si>
    <t>ayah_3a</t>
  </si>
  <si>
    <t>E8</t>
  </si>
  <si>
    <t>R17</t>
  </si>
  <si>
    <t/>
  </si>
  <si>
    <t>school_director</t>
  </si>
  <si>
    <t>yes</t>
  </si>
  <si>
    <t>Quranic</t>
  </si>
  <si>
    <t>durable_building</t>
  </si>
  <si>
    <t>80</t>
  </si>
  <si>
    <t>37</t>
  </si>
  <si>
    <t>43</t>
  </si>
  <si>
    <t>year</t>
  </si>
  <si>
    <t>4.0</t>
  </si>
  <si>
    <t>vA9wiUq9znrFJtvwwxuutw</t>
  </si>
  <si>
    <t>uuid:f061bdbd-105f-4b65-bd5b-536734014037</t>
  </si>
  <si>
    <t>f061bdbd-105f-4b65-bd5b-536734014037</t>
  </si>
  <si>
    <t>{}</t>
  </si>
  <si>
    <t>R18</t>
  </si>
  <si>
    <t>medical_staff</t>
  </si>
  <si>
    <t>pharmacy</t>
  </si>
  <si>
    <t>between_6_15min</t>
  </si>
  <si>
    <t>uuid:e3df48be-1a44-41d0-a563-b9cc9bc529e6</t>
  </si>
  <si>
    <t>e3df48be-1a44-41d0-a563-b9cc9bc529e6</t>
  </si>
  <si>
    <t>R19</t>
  </si>
  <si>
    <t>owner_water_facility</t>
  </si>
  <si>
    <t>kiosk</t>
  </si>
  <si>
    <t>not_fully</t>
  </si>
  <si>
    <t>morethan_1year</t>
  </si>
  <si>
    <t>0.12</t>
  </si>
  <si>
    <t>uuid:2ba5ca98-ee9f-4545-83fd-028d574ff0a4</t>
  </si>
  <si>
    <t>2ba5ca98-ee9f-4545-83fd-028d574ff0a4</t>
  </si>
  <si>
    <t>collect:Nx4gZ6ufHXZ4zl0G</t>
  </si>
  <si>
    <t>E9</t>
  </si>
  <si>
    <t>R20</t>
  </si>
  <si>
    <t>MCH</t>
  </si>
  <si>
    <t>lessthan_5min</t>
  </si>
  <si>
    <t xml:space="preserve">The government </t>
  </si>
  <si>
    <t>People do not understand what the center is about</t>
  </si>
  <si>
    <t>uuid:b8437a1b-eedb-423b-b4e1-4dd0f716b04e</t>
  </si>
  <si>
    <t>b8437a1b-eedb-423b-b4e1-4dd0f716b04e</t>
  </si>
  <si>
    <t>R21</t>
  </si>
  <si>
    <t>I rented it</t>
  </si>
  <si>
    <t>uuid:f42c87e7-2695-4a34-b64b-680f449a7097</t>
  </si>
  <si>
    <t>f42c87e7-2695-4a34-b64b-680f449a7097</t>
  </si>
  <si>
    <t>collect:WEnzIR9MbGAhNawX</t>
  </si>
  <si>
    <t>E10</t>
  </si>
  <si>
    <t>R22</t>
  </si>
  <si>
    <t>250</t>
  </si>
  <si>
    <t>140</t>
  </si>
  <si>
    <t>110</t>
  </si>
  <si>
    <t>6.0</t>
  </si>
  <si>
    <t>uuid:b4f6f051-4cf3-4b3c-99fd-bc2b8d99e03a</t>
  </si>
  <si>
    <t>b4f6f051-4cf3-4b3c-99fd-bc2b8d99e03a</t>
  </si>
  <si>
    <t>R23</t>
  </si>
  <si>
    <t>resident_camp</t>
  </si>
  <si>
    <t>piped_system</t>
  </si>
  <si>
    <t>0.6</t>
  </si>
  <si>
    <t xml:space="preserve">Lack of water, The source of water is seasonal </t>
  </si>
  <si>
    <t>uuid:5d1749a5-7768-4bdf-83ba-604007d06913</t>
  </si>
  <si>
    <t>5d1749a5-7768-4bdf-83ba-604007d06913</t>
  </si>
  <si>
    <t>collect:7KTuU7t8kCyJH621</t>
  </si>
  <si>
    <t>E12</t>
  </si>
  <si>
    <t>R27</t>
  </si>
  <si>
    <t>Primary</t>
  </si>
  <si>
    <t>60</t>
  </si>
  <si>
    <t>The parents</t>
  </si>
  <si>
    <t>3.5</t>
  </si>
  <si>
    <t>uuid:92259090-a771-4f06-9306-0edb4e18cce9</t>
  </si>
  <si>
    <t>92259090-a771-4f06-9306-0edb4e18cce9</t>
  </si>
  <si>
    <t>R28</t>
  </si>
  <si>
    <t>not_at_all</t>
  </si>
  <si>
    <t>morethan_1hour</t>
  </si>
  <si>
    <t>1.7</t>
  </si>
  <si>
    <t>uuid:d7115617-755b-4535-83d2-8ee18cc1cfc1</t>
  </si>
  <si>
    <t>d7115617-755b-4535-83d2-8ee18cc1cfc1</t>
  </si>
  <si>
    <t>WATER</t>
  </si>
  <si>
    <t xml:space="preserve">What type of water point is it? </t>
  </si>
  <si>
    <t xml:space="preserve">Water faclility type </t>
  </si>
  <si>
    <t>1. Water kiosk</t>
  </si>
  <si>
    <t>2. Piped system</t>
  </si>
  <si>
    <t>3. Protected well with hand pump</t>
  </si>
  <si>
    <t xml:space="preserve">4. Protected well without hand pump </t>
  </si>
  <si>
    <t>5. Unprotected well</t>
  </si>
  <si>
    <t>6. River / pond / earth water pan</t>
  </si>
  <si>
    <t>7. Water tank and tap</t>
  </si>
  <si>
    <t xml:space="preserve">8. Borehole with submersible pump </t>
  </si>
  <si>
    <t>Total</t>
  </si>
  <si>
    <t># Number</t>
  </si>
  <si>
    <t xml:space="preserve">% Percentage </t>
  </si>
  <si>
    <t xml:space="preserve">Is this water point functionning? </t>
  </si>
  <si>
    <t xml:space="preserve">Water facilities functional </t>
  </si>
  <si>
    <t>Yes</t>
  </si>
  <si>
    <t>Not fully</t>
  </si>
  <si>
    <t>Not at all</t>
  </si>
  <si>
    <t xml:space="preserve">TOTAL </t>
  </si>
  <si>
    <t>If not, for what are the reasons of closure?</t>
  </si>
  <si>
    <t xml:space="preserve">Reasons of Closure </t>
  </si>
  <si>
    <t>1. Destruction of the infrastructure</t>
  </si>
  <si>
    <t>2. Water contamination</t>
  </si>
  <si>
    <t>3. Theft of equipment</t>
  </si>
  <si>
    <t>4. Drying up of the spring</t>
  </si>
  <si>
    <t xml:space="preserve">5. Lack of maintenance </t>
  </si>
  <si>
    <t>If not functioning how long?</t>
  </si>
  <si>
    <t>Period education facilities are not functing</t>
  </si>
  <si>
    <t>1. Less than a month</t>
  </si>
  <si>
    <t>2. Between 1 month and 6 months</t>
  </si>
  <si>
    <t>3. Between 6months and 1 year</t>
  </si>
  <si>
    <t>4. More than 1 year</t>
  </si>
  <si>
    <t xml:space="preserve">If the water point is functioning is it used for drinking </t>
  </si>
  <si>
    <t xml:space="preserve">Water used for drinking </t>
  </si>
  <si>
    <t>No</t>
  </si>
  <si>
    <t xml:space="preserve">If yes, do you, as a service provider, have to treat the water before drinking? </t>
  </si>
  <si>
    <t>Service provider water treatment for drinking</t>
  </si>
  <si>
    <t>If yes, do you have the necessary material to treat the water?</t>
  </si>
  <si>
    <t>Service provider have water treatment for drinking</t>
  </si>
  <si>
    <t>Water point accessible to persons with dissablities</t>
  </si>
  <si>
    <t xml:space="preserve">Water facilities accessibe to persons with disabilities </t>
  </si>
  <si>
    <t>Water point accessible to elders</t>
  </si>
  <si>
    <t>Water facilities accessibe to elders</t>
  </si>
  <si>
    <t>Water point accessible to children</t>
  </si>
  <si>
    <t>Water facilities accessible to children</t>
  </si>
  <si>
    <t>How many households come to this water point on a daily basis?</t>
  </si>
  <si>
    <t>Number of Households come to the water facility on daily basis?</t>
  </si>
  <si>
    <t>-</t>
  </si>
  <si>
    <t>How long do people wait at this water point to fetch water?</t>
  </si>
  <si>
    <t xml:space="preserve">Water facilities waiting time to fetch water </t>
  </si>
  <si>
    <t>1. Less than 5min</t>
  </si>
  <si>
    <t>2. Between 6 and 15 min</t>
  </si>
  <si>
    <t>3. Between 16 and 30 min</t>
  </si>
  <si>
    <t>4. Between 31 min and 1hour</t>
  </si>
  <si>
    <t>5. More than 1 hour</t>
  </si>
  <si>
    <t>6. Don't know</t>
  </si>
  <si>
    <t xml:space="preserve">Have you witnessed any dispute between residents regarding access to this water point? </t>
  </si>
  <si>
    <t>Service provider witnessing dispute in access to water point</t>
  </si>
  <si>
    <t>1. Yes</t>
  </si>
  <si>
    <t>2. No</t>
  </si>
  <si>
    <t>3. Don't know</t>
  </si>
  <si>
    <t xml:space="preserve">Who built this waterpoint? </t>
  </si>
  <si>
    <t xml:space="preserve">Water facilities actors built </t>
  </si>
  <si>
    <t>1. Municipal authorithies</t>
  </si>
  <si>
    <t>2. International NGO</t>
  </si>
  <si>
    <t>3. National or local NGO</t>
  </si>
  <si>
    <t>4. Private sector</t>
  </si>
  <si>
    <t>5. Community itself</t>
  </si>
  <si>
    <t>6. Religious organisation</t>
  </si>
  <si>
    <t>Is there a management committee for this water point?</t>
  </si>
  <si>
    <t>Water facility have management committees</t>
  </si>
  <si>
    <t>1. Yes - just for this water points</t>
  </si>
  <si>
    <t>2. Yes - with other water point</t>
  </si>
  <si>
    <t xml:space="preserve">3. No </t>
  </si>
  <si>
    <t>Number</t>
  </si>
  <si>
    <t>%</t>
  </si>
  <si>
    <t xml:space="preserve">If yes, who is involved in this committee? </t>
  </si>
  <si>
    <t xml:space="preserve">Actors invovled in the water facility mangement </t>
  </si>
  <si>
    <t xml:space="preserve">7. Don’t know </t>
  </si>
  <si>
    <t>Is the use of this water point free?</t>
  </si>
  <si>
    <t xml:space="preserve">Water facility free of use </t>
  </si>
  <si>
    <t xml:space="preserve">If not, what is the unit of payment? </t>
  </si>
  <si>
    <t xml:space="preserve">Water facility charges unit of payment </t>
  </si>
  <si>
    <t xml:space="preserve">1. Per can / per use </t>
  </si>
  <si>
    <t xml:space="preserve">2. Per week </t>
  </si>
  <si>
    <t>3. Per month</t>
  </si>
  <si>
    <t xml:space="preserve">How much do people have to pay? </t>
  </si>
  <si>
    <t>Water facility payment Amount per unit</t>
  </si>
  <si>
    <t>0.12 USD</t>
  </si>
  <si>
    <t>0.6 USD</t>
  </si>
  <si>
    <t>1.7 USD</t>
  </si>
  <si>
    <t>Average</t>
  </si>
  <si>
    <t>Is there any sanctions if people cannot pay?</t>
  </si>
  <si>
    <t>Water facility access existance of sanctions</t>
  </si>
  <si>
    <t xml:space="preserve">Yes </t>
  </si>
  <si>
    <t>If yes, what kind of sanctions?</t>
  </si>
  <si>
    <t>Water facilty type of sanctions</t>
  </si>
  <si>
    <t>1. Financial penalty</t>
  </si>
  <si>
    <t>2. Access ban</t>
  </si>
  <si>
    <t xml:space="preserve">3. Other - please specify </t>
  </si>
  <si>
    <t>4. Don't know</t>
  </si>
  <si>
    <t>What are the main constraints that you face as a service provider?</t>
  </si>
  <si>
    <t xml:space="preserve">Water facilities main constraints </t>
  </si>
  <si>
    <t>1. Lack of financial resources:</t>
  </si>
  <si>
    <t>2. Lack of materials/equipment</t>
  </si>
  <si>
    <t>3. Lack of qualified personnel for maintenance</t>
  </si>
  <si>
    <t>4. Theft of equipment</t>
  </si>
  <si>
    <t>5. Overuse and pressure on the service</t>
  </si>
  <si>
    <t>6. Lack of water, seasonality</t>
  </si>
  <si>
    <t>6. None</t>
  </si>
  <si>
    <t xml:space="preserve">Did you receive any support for this service management? </t>
  </si>
  <si>
    <t>Water facilities receive support</t>
  </si>
  <si>
    <t xml:space="preserve">If yes, what kind of support? </t>
  </si>
  <si>
    <t xml:space="preserve">Water facility kind of support received </t>
  </si>
  <si>
    <t xml:space="preserve">1. Direct cash provision </t>
  </si>
  <si>
    <t xml:space="preserve">2. Allocation of building materials or equipment </t>
  </si>
  <si>
    <t>3. Rehabilitation of infrastructure</t>
  </si>
  <si>
    <t>4. Training of personnel for technical maintenance</t>
  </si>
  <si>
    <t xml:space="preserve">5. Training of personnel for service management </t>
  </si>
  <si>
    <t xml:space="preserve">6. Community sensitization on the infrastruture use </t>
  </si>
  <si>
    <t xml:space="preserve">If yes, from who? </t>
  </si>
  <si>
    <t xml:space="preserve">Actors provide support </t>
  </si>
  <si>
    <t xml:space="preserve">Did you find this support satisfying? </t>
  </si>
  <si>
    <t xml:space="preserve">Water facility receives satisfying support </t>
  </si>
  <si>
    <t xml:space="preserve">Total </t>
  </si>
  <si>
    <t xml:space="preserve">If not, why support is not satisfying? </t>
  </si>
  <si>
    <t>Water facilities support why not satisfying</t>
  </si>
  <si>
    <t>1. Not enough</t>
  </si>
  <si>
    <t xml:space="preserve">2. Not suitable for the needs </t>
  </si>
  <si>
    <t xml:space="preserve">3. Not qualitative </t>
  </si>
  <si>
    <t>4. Not sustainable</t>
  </si>
  <si>
    <t>5. Delayed</t>
  </si>
  <si>
    <t xml:space="preserve">What would be necessary to make your service more efficient? </t>
  </si>
  <si>
    <t>Water facilities necessary support needed</t>
  </si>
  <si>
    <t xml:space="preserve">What type of school is it? </t>
  </si>
  <si>
    <t>Education facility type</t>
  </si>
  <si>
    <t>Primary school</t>
  </si>
  <si>
    <t>Intermediate school</t>
  </si>
  <si>
    <t xml:space="preserve">Secondary school </t>
  </si>
  <si>
    <t xml:space="preserve">Vocational school </t>
  </si>
  <si>
    <t xml:space="preserve">Quranic school </t>
  </si>
  <si>
    <t xml:space="preserve">Number </t>
  </si>
  <si>
    <t xml:space="preserve">Percentage% </t>
  </si>
  <si>
    <t xml:space="preserve">What type of infrastructure is it? </t>
  </si>
  <si>
    <t xml:space="preserve">Education facility infrastructure </t>
  </si>
  <si>
    <t xml:space="preserve">1. Durable building (brick and concrete building) </t>
  </si>
  <si>
    <t>2. Unfinished / non-enclosed building</t>
  </si>
  <si>
    <t xml:space="preserve">3. Stick wall and thatch roof </t>
  </si>
  <si>
    <t xml:space="preserve">4. Tent, Makeshift shelter </t>
  </si>
  <si>
    <t xml:space="preserve">How many teaching rooms does the school have? </t>
  </si>
  <si>
    <t>Number of teaching rooms</t>
  </si>
  <si>
    <t xml:space="preserve">Is the school opened and providing classes for the school year 2021-2022? </t>
  </si>
  <si>
    <t>Education facility functionality</t>
  </si>
  <si>
    <t xml:space="preserve">No </t>
  </si>
  <si>
    <t xml:space="preserve">% </t>
  </si>
  <si>
    <t xml:space="preserve">1. Closed due to COVID-19 </t>
  </si>
  <si>
    <t xml:space="preserve">2. Destruction of the infrastructure due to natural hazards </t>
  </si>
  <si>
    <t>4. Infrastructure required for other purposes</t>
  </si>
  <si>
    <t xml:space="preserve">5. Absence of qualified teachers </t>
  </si>
  <si>
    <t xml:space="preserve">How many teachers work in this school? </t>
  </si>
  <si>
    <t>Average number of teachers per school</t>
  </si>
  <si>
    <t xml:space="preserve">Are they paid for teaching in the school? </t>
  </si>
  <si>
    <t xml:space="preserve">Teachers have salary </t>
  </si>
  <si>
    <t xml:space="preserve">Do they have official teaching diploma? </t>
  </si>
  <si>
    <t xml:space="preserve">Qualified teachers in the education facility </t>
  </si>
  <si>
    <t>Is school open to boys?</t>
  </si>
  <si>
    <t>Education facility open to boys</t>
  </si>
  <si>
    <t xml:space="preserve"> Total</t>
  </si>
  <si>
    <t>Is school open to girls ?</t>
  </si>
  <si>
    <t>Education facility open to girls</t>
  </si>
  <si>
    <t>Are all teaching rooms accessible for children with disabilities?</t>
  </si>
  <si>
    <t xml:space="preserve">Education facility accessible to People with Disablities </t>
  </si>
  <si>
    <t>How many children are enrolled in this school for the school year 2021-2022?</t>
  </si>
  <si>
    <t>Education facility enrolled children for 2021/2022</t>
  </si>
  <si>
    <t xml:space="preserve">Girls </t>
  </si>
  <si>
    <t>Boys</t>
  </si>
  <si>
    <t xml:space="preserve">Who built this school? </t>
  </si>
  <si>
    <t xml:space="preserve">Education Facilities actors built </t>
  </si>
  <si>
    <t>Is there any management committee in place for this school?</t>
  </si>
  <si>
    <t>Education facility have management committee</t>
  </si>
  <si>
    <t xml:space="preserve">Actors invovled in the education facility mangement </t>
  </si>
  <si>
    <t>Do parents have to pay to enrol their children?</t>
  </si>
  <si>
    <t>Education facility charges enrollment</t>
  </si>
  <si>
    <t xml:space="preserve">If yes, what is the unit of payment? </t>
  </si>
  <si>
    <t xml:space="preserve">Unit of payment </t>
  </si>
  <si>
    <t xml:space="preserve">1. Per week </t>
  </si>
  <si>
    <t>2. Per month</t>
  </si>
  <si>
    <t xml:space="preserve">3. Per year </t>
  </si>
  <si>
    <t>Payment Amount of enrollemnt</t>
  </si>
  <si>
    <t xml:space="preserve">1-5 USD </t>
  </si>
  <si>
    <t xml:space="preserve">5-10 USD </t>
  </si>
  <si>
    <t>Is there any sanctions if parents cannot pay?</t>
  </si>
  <si>
    <t>Education facility existance of sanctions</t>
  </si>
  <si>
    <t xml:space="preserve">Education facilty type of  sanctions </t>
  </si>
  <si>
    <t xml:space="preserve">Education facilities main constraints </t>
  </si>
  <si>
    <t>Education facility receive support</t>
  </si>
  <si>
    <t xml:space="preserve">Education facility kind of support received </t>
  </si>
  <si>
    <t xml:space="preserve">Education facility receives satisfying support </t>
  </si>
  <si>
    <t xml:space="preserve">Education facility support why not satisfying </t>
  </si>
  <si>
    <t>Education facilities necessary support needed</t>
  </si>
  <si>
    <t xml:space="preserve">What type of health facility is it? </t>
  </si>
  <si>
    <t>Health facilities type</t>
  </si>
  <si>
    <t>1.First aid post</t>
  </si>
  <si>
    <t>2.Pharmacy</t>
  </si>
  <si>
    <t>3.District hospital</t>
  </si>
  <si>
    <t>4.Mobile clinic</t>
  </si>
  <si>
    <t>5.Private clinic</t>
  </si>
  <si>
    <t>6.NGO clinic</t>
  </si>
  <si>
    <t>7.Government run clinic</t>
  </si>
  <si>
    <t>8.Maternal Child Health (MCH)</t>
  </si>
  <si>
    <t xml:space="preserve">Health facilities infrastructure </t>
  </si>
  <si>
    <t>5. Iron Sheets</t>
  </si>
  <si>
    <t xml:space="preserve">Is this facility functional? </t>
  </si>
  <si>
    <t>Health facilities functionality</t>
  </si>
  <si>
    <t xml:space="preserve">Health facilites reasons of Closure </t>
  </si>
  <si>
    <t>5. Absence of qualified doctors</t>
  </si>
  <si>
    <t>Period health facilities are not functing</t>
  </si>
  <si>
    <t xml:space="preserve">How many treatment rooms does the facilities have? </t>
  </si>
  <si>
    <t>Health facility type</t>
  </si>
  <si>
    <t># Number of treatment rooms</t>
  </si>
  <si>
    <t>Average number of rooms per facility</t>
  </si>
  <si>
    <t xml:space="preserve">Does the facility have a patient referral system? </t>
  </si>
  <si>
    <t>Health facilities have referral system</t>
  </si>
  <si>
    <t xml:space="preserve">Can this facility provide vaccination?  </t>
  </si>
  <si>
    <t>Health facilities provide vaccination</t>
  </si>
  <si>
    <t xml:space="preserve">How many qualified doctors work in this health facility? </t>
  </si>
  <si>
    <t>Average number of qualified doctors per health facility</t>
  </si>
  <si>
    <t>\</t>
  </si>
  <si>
    <t xml:space="preserve">Are they paid for their work? </t>
  </si>
  <si>
    <t xml:space="preserve">Doctors have salary </t>
  </si>
  <si>
    <t xml:space="preserve">Do they have official medical diploma? </t>
  </si>
  <si>
    <t xml:space="preserve">Qualified doctors in the medical facility </t>
  </si>
  <si>
    <t>Are all treatment rooms accessible for persons with disabilities?</t>
  </si>
  <si>
    <t xml:space="preserve">Health facility accessible to People with Disablities </t>
  </si>
  <si>
    <t>Is the health facility accessible to to elders?</t>
  </si>
  <si>
    <t>Health facility accessible elders</t>
  </si>
  <si>
    <t>Is the health facility accessible to children ?</t>
  </si>
  <si>
    <t>Health facility accessible to children</t>
  </si>
  <si>
    <t>How many residents come for consultations, per day?</t>
  </si>
  <si>
    <t xml:space="preserve">Health facility number of residents visit daily </t>
  </si>
  <si>
    <t xml:space="preserve">How long do people have to wait to have a consultation? </t>
  </si>
  <si>
    <t>Health facility waiting time for consultation</t>
  </si>
  <si>
    <t xml:space="preserve">Have you witnessed any dispute between residents regarding access to this health facility? </t>
  </si>
  <si>
    <t>Service provider witnessed dispute access to health facility?</t>
  </si>
  <si>
    <t xml:space="preserve">Who built this health facility? </t>
  </si>
  <si>
    <t xml:space="preserve">Health facilities actors built </t>
  </si>
  <si>
    <t>7. Private Ownership</t>
  </si>
  <si>
    <t>Is there any management committee in place for this health facility?</t>
  </si>
  <si>
    <t>Health facility have management committee</t>
  </si>
  <si>
    <t xml:space="preserve">Actors invovled in the health facility mangement </t>
  </si>
  <si>
    <t>Do patients have to pay for a consultation?</t>
  </si>
  <si>
    <t>Health facility charges for a consultation</t>
  </si>
  <si>
    <t>Who does not have to pay?</t>
  </si>
  <si>
    <t xml:space="preserve">1. Yes - but not everyone </t>
  </si>
  <si>
    <t xml:space="preserve">Health facility payment amount of consultation </t>
  </si>
  <si>
    <t>1-4 USD</t>
  </si>
  <si>
    <t>5-10 USD</t>
  </si>
  <si>
    <t>11-20 USD</t>
  </si>
  <si>
    <t xml:space="preserve"> MORE THAN 21 USD</t>
  </si>
  <si>
    <t>Health facility existance of sanctions if people cannot pay</t>
  </si>
  <si>
    <t xml:space="preserve">If yes, what kind of sanctions? </t>
  </si>
  <si>
    <t xml:space="preserve">Health facilities type of sanctions </t>
  </si>
  <si>
    <t xml:space="preserve">Health facilities main constraints </t>
  </si>
  <si>
    <t>Health facilities receive support</t>
  </si>
  <si>
    <t xml:space="preserve">Health facilities kind of support received </t>
  </si>
  <si>
    <t xml:space="preserve">Health facilities actors provide support </t>
  </si>
  <si>
    <t xml:space="preserve">Health facility receives satisfying support </t>
  </si>
  <si>
    <t xml:space="preserve">Health facility support why not satisfying </t>
  </si>
  <si>
    <t>Health facilities necessary support needed</t>
  </si>
  <si>
    <t>4. Training of medical staff</t>
  </si>
  <si>
    <t>Items</t>
  </si>
  <si>
    <t>Description</t>
  </si>
  <si>
    <t>Project Background</t>
  </si>
  <si>
    <t>Contacts</t>
  </si>
  <si>
    <t>Sheets</t>
  </si>
  <si>
    <t xml:space="preserve">This data is for Ayah 3A settlement </t>
  </si>
  <si>
    <t>Geographic Coverage</t>
  </si>
  <si>
    <t>School locates the south of the camp where the Quranic school is located north of the camp</t>
  </si>
  <si>
    <t>There is only one agricultural area. This agricultural area is on the western side of the camp, in and around the dry valley.</t>
  </si>
  <si>
    <t>Tools information</t>
  </si>
  <si>
    <t>Settlement: Ayah 3A</t>
  </si>
  <si>
    <t>Settlement : Ayah 3A</t>
  </si>
  <si>
    <t>All personally identifiable data has been removed from the dataset prior to publication.</t>
  </si>
  <si>
    <t xml:space="preserve">Interviews with local leaders </t>
  </si>
  <si>
    <t>Tool 1: Key Informant Interview with local leaders Data Saturation and Analysis Grid</t>
  </si>
  <si>
    <t>Tool 3: Interviews with service providers</t>
  </si>
  <si>
    <t xml:space="preserve">Section </t>
  </si>
  <si>
    <t>MFGD transcript</t>
  </si>
  <si>
    <t>Interviews service providers</t>
  </si>
  <si>
    <t xml:space="preserve">Interviews with service providers: shows the clean_data of the services mapped. </t>
  </si>
  <si>
    <t>Interviews services_WATER</t>
  </si>
  <si>
    <t>Interviews services_WATER: this sheet presents a quantitative analysis of the water infrastructures in the settlement, tool questions were also included.</t>
  </si>
  <si>
    <t>Interviews services_EDUCATION: this sheet presents the quantitative analysis of the education infrastructures in the settlement; tool questions were also included.</t>
  </si>
  <si>
    <t>Interviews services_HEALTH</t>
  </si>
  <si>
    <t>Interviews services_HEALTH: this sheet presents the quantitative analysis of the health infrastructures in the settlement; tool questions were also included.</t>
  </si>
  <si>
    <t>KIIs with local leaders were conducted from 26/01/2022 to 27/01/2022 
MFGD was held at the site on 03/02/2022
KIIs with service providers were conducted from 08/02/2022 to 08/03/2022</t>
  </si>
  <si>
    <t xml:space="preserve">Amelie  Salmon- Amelie.salmon@reach-initiative.org
Elias Abdirahman - Elias.abdirahman@reach-initiative.org </t>
  </si>
  <si>
    <t>Mapping Focus Group Discussion [MFGD]: A printed map was used by the participants and key informants to identify the internal and external boundaries of the settlements as well as the key infrastructures available for the community. The transcript of the mapping exercise is attached.</t>
  </si>
  <si>
    <r>
      <t xml:space="preserve">KIIs with the local leaders used data saturation and analysis grid tool to qualitatively analyse and summarize the key findings of the data: 
</t>
    </r>
    <r>
      <rPr>
        <b/>
        <sz val="10"/>
        <rFont val="Arial Narrow"/>
        <family val="2"/>
      </rPr>
      <t>Interviews with local leaders</t>
    </r>
    <r>
      <rPr>
        <sz val="10"/>
        <rFont val="Arial Narrow"/>
        <family val="2"/>
      </rPr>
      <t xml:space="preserve"> sheet presents the results of the analysed data by counting the occurrence of different discussion topics mentioned by the KIs. The results were sorted according to the extent each topic was stated in different sections of the tool i.e general and social organization of the IDP site, governance, social cohesion, partners and durable solutions awareness of the communities per settlement.
Note: 
• The GOVERNANCE section was removed because we realized that some of our questions in the section and adapted to the KI/the KI was not enough aware of the topic we was asked, so we decided to remove all the section where more than 50% (or less/more) of the KI was not able to answer.</t>
    </r>
  </si>
  <si>
    <t>Interviews services_EDUCATION</t>
  </si>
  <si>
    <r>
      <rPr>
        <b/>
        <sz val="10"/>
        <rFont val="Arial Narrow"/>
        <family val="2"/>
      </rPr>
      <t xml:space="preserve">Note: </t>
    </r>
    <r>
      <rPr>
        <sz val="10"/>
        <rFont val="Arial Narrow"/>
        <family val="2"/>
      </rPr>
      <t xml:space="preserve">
The MARKETS &amp; SANITATION sections tool did not capture any services because of inexistence, the analysis sheets were removed.</t>
    </r>
  </si>
  <si>
    <t>The AGORA pilot in Hargeisa offers to carry out a territorial needs assessment and to identify programmatic recommendations for further Camp Coordination and Camp Management CCCM activities in three selected  Internal Displaced Peoples (IDPs) sites. The purpose of the territorial evaluation proposed by AGORA is to develop an innovative analysis grid, designed to be: 
1. Territorial. AGORA approach takes into account the urban and peri-urban context, the ecosystem of services and the modes of governance specific to each IDP site targeted; 
2. Inclusive. The research aims to reflect the challenges and priorities in all sectors of intervention, by involving all relevant stakeholders; 
3. Community driven. All outputs will be developed in order to enhance more appropriation by all relevant local stakeholders and aid actors, for better community planning. 
The general objective of the Area Based Assessment (ABA) pilot project is to provide evidence-based information on the immediate and long-term local community needs through durable solutions.</t>
  </si>
  <si>
    <t>AGORA phase one data collection used three tools:
i. Key informant interviews (KIIs) with local leaders:  was the first tool for the AGORA assessment to establish a relationship with the communities,  AGORA field officers were targeting key local site managers, community and religious leaders, and any other resource person deemed relevant to the context of each IDP site. KIs were selected based on their knowledge of the site and their status as representatives of the community.
ii. Mapping focus group discussion [MFGD]: brought together the interviewed Key informants who participated in KI for local leaders to map where the services are located in the settlement, and to identify the boundaries of the settlement. To support the discussion printed satellite imagery maps were presented to the participants.
iii. KIIs for services. AGORA targeted the key informant interview with the service providers of WASH, education, health, and market by geo-referencing each facility through using KOBO. The key people that the assessment interviewed include service managers (i.e. for schools AGORA interviewed the school principals), and the host community and IDPs service providers or members of service management committees for basic services. 
For more information, please refer to the published SOM_2102_AGORA_TOR link below: https://www.impact-repository.org/document/repository/96c6d901/AGORA_SOM2102_ToRs_NOV2021_external.pdf</t>
  </si>
  <si>
    <t>Data collection period</t>
  </si>
  <si>
    <r>
      <t xml:space="preserve"> </t>
    </r>
    <r>
      <rPr>
        <b/>
        <sz val="10"/>
        <color theme="1"/>
        <rFont val="Arial Narrow"/>
        <family val="2"/>
      </rPr>
      <t xml:space="preserve">Note: </t>
    </r>
    <r>
      <rPr>
        <sz val="10"/>
        <color theme="1"/>
        <rFont val="Arial Narrow"/>
        <family val="2"/>
      </rPr>
      <t>this question was not analysed either because of the negative response of the previous question in the tool or lack of services at all</t>
    </r>
  </si>
  <si>
    <r>
      <t xml:space="preserve"> </t>
    </r>
    <r>
      <rPr>
        <b/>
        <sz val="10"/>
        <color theme="1"/>
        <rFont val="Arial Narrow"/>
        <family val="2"/>
      </rPr>
      <t xml:space="preserve">Note: </t>
    </r>
    <r>
      <rPr>
        <sz val="10"/>
        <color theme="1"/>
        <rFont val="Arial Narrow"/>
        <family val="2"/>
      </rPr>
      <t>this question was not analysed either because of the negative response of the previous question in the tool or irrelevant to be asked to KIs.</t>
    </r>
  </si>
  <si>
    <r>
      <t xml:space="preserve">Other FGD Metadata (Anonymised) 
</t>
    </r>
    <r>
      <rPr>
        <i/>
        <sz val="10"/>
        <rFont val="Arial Narrow"/>
        <family val="2"/>
      </rPr>
      <t xml:space="preserve">e.g. location or gender - Add as many rows as needed. </t>
    </r>
  </si>
  <si>
    <t>Ayah 3A Settlement phase one DATASET AGORA Hargeisa  SOM2102 | ABA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</si>
</sst>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color theme="1"/>
      <name val="Calibri"/>
      <family val="2"/>
      <scheme val="minor"/>
    </font>
    <font>
      <sz val="11"/>
      <color theme="1"/>
      <name val="Calibri"/>
      <family val="2"/>
      <scheme val="minor"/>
    </font>
    <font>
      <b/>
      <sz val="11"/>
      <color theme="1"/>
      <name val="Calibri"/>
      <family val="2"/>
      <scheme val="minor"/>
    </font>
    <font>
      <b/>
      <i/>
      <sz val="10"/>
      <name val="Arial Narrow"/>
      <family val="2"/>
    </font>
    <font>
      <i/>
      <sz val="10"/>
      <color theme="1"/>
      <name val="Arial Narrow"/>
      <family val="2"/>
    </font>
    <font>
      <b/>
      <i/>
      <sz val="10"/>
      <color theme="1"/>
      <name val="Arial Narrow"/>
      <family val="2"/>
    </font>
    <font>
      <i/>
      <sz val="10"/>
      <name val="Arial Narrow"/>
      <family val="2"/>
    </font>
    <font>
      <b/>
      <sz val="10"/>
      <color theme="1"/>
      <name val="Arial Narrow"/>
      <family val="2"/>
    </font>
    <font>
      <sz val="11"/>
      <color theme="1"/>
      <name val="Arial Narrow"/>
      <family val="2"/>
    </font>
    <font>
      <vertAlign val="superscript"/>
      <sz val="10"/>
      <color theme="1"/>
      <name val="Calibri"/>
      <family val="2"/>
      <scheme val="minor"/>
    </font>
    <font>
      <sz val="9"/>
      <color theme="1"/>
      <name val="Arial Narrow"/>
      <family val="2"/>
    </font>
    <font>
      <sz val="10"/>
      <name val="Arial Narrow"/>
      <family val="2"/>
    </font>
    <font>
      <b/>
      <sz val="10"/>
      <name val="Arial Narrow"/>
      <family val="2"/>
    </font>
    <font>
      <u/>
      <sz val="11"/>
      <color theme="10"/>
      <name val="Calibri"/>
      <family val="2"/>
      <scheme val="minor"/>
    </font>
    <font>
      <sz val="10"/>
      <color theme="1"/>
      <name val="Arial Narrow"/>
      <family val="2"/>
    </font>
    <font>
      <b/>
      <i/>
      <sz val="10"/>
      <color theme="0"/>
      <name val="Arial Narrow"/>
      <family val="2"/>
    </font>
    <font>
      <i/>
      <sz val="10"/>
      <color theme="1" tint="0.499984740745262"/>
      <name val="Arial Narrow"/>
      <family val="2"/>
    </font>
    <font>
      <sz val="10"/>
      <name val="Calibri"/>
      <family val="2"/>
      <scheme val="minor"/>
    </font>
    <font>
      <b/>
      <sz val="10"/>
      <color theme="0"/>
      <name val="Arial Narrow"/>
      <family val="2"/>
    </font>
    <font>
      <b/>
      <sz val="12"/>
      <color rgb="FF000000"/>
      <name val="Arial Narrow"/>
      <family val="2"/>
    </font>
  </fonts>
  <fills count="8">
    <fill>
      <patternFill patternType="none"/>
    </fill>
    <fill>
      <patternFill patternType="gray125"/>
    </fill>
    <fill>
      <patternFill patternType="solid">
        <fgColor theme="0"/>
        <bgColor indexed="64"/>
      </patternFill>
    </fill>
    <fill>
      <patternFill patternType="solid">
        <fgColor theme="6"/>
        <bgColor indexed="64"/>
      </patternFill>
    </fill>
    <fill>
      <patternFill patternType="solid">
        <fgColor rgb="FF581522"/>
        <bgColor indexed="64"/>
      </patternFill>
    </fill>
    <fill>
      <patternFill patternType="solid">
        <fgColor theme="0" tint="-0.14999847407452621"/>
        <bgColor indexed="64"/>
      </patternFill>
    </fill>
    <fill>
      <patternFill patternType="solid">
        <fgColor rgb="FF581522"/>
        <bgColor rgb="FFD63F40"/>
      </patternFill>
    </fill>
    <fill>
      <patternFill patternType="solid">
        <fgColor theme="0" tint="-0.14999847407452621"/>
        <bgColor rgb="FFA6A6A6"/>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medium">
        <color indexed="64"/>
      </left>
      <right style="medium">
        <color theme="0"/>
      </right>
      <top style="medium">
        <color theme="0"/>
      </top>
      <bottom/>
      <diagonal/>
    </border>
    <border>
      <left style="medium">
        <color theme="0"/>
      </left>
      <right style="medium">
        <color indexed="64"/>
      </right>
      <top style="medium">
        <color theme="0"/>
      </top>
      <bottom/>
      <diagonal/>
    </border>
    <border>
      <left style="medium">
        <color indexed="64"/>
      </left>
      <right/>
      <top style="medium">
        <color indexed="64"/>
      </top>
      <bottom style="medium">
        <color indexed="64"/>
      </bottom>
      <diagonal/>
    </border>
    <border>
      <left style="medium">
        <color indexed="64"/>
      </left>
      <right/>
      <top style="medium">
        <color theme="0"/>
      </top>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
      <left style="medium">
        <color indexed="64"/>
      </left>
      <right style="medium">
        <color theme="0"/>
      </right>
      <top style="medium">
        <color theme="0"/>
      </top>
      <bottom style="medium">
        <color theme="0"/>
      </bottom>
      <diagonal/>
    </border>
    <border>
      <left style="medium">
        <color theme="0"/>
      </left>
      <right style="medium">
        <color indexed="64"/>
      </right>
      <top style="medium">
        <color theme="0"/>
      </top>
      <bottom style="medium">
        <color theme="0"/>
      </bottom>
      <diagonal/>
    </border>
  </borders>
  <cellStyleXfs count="3">
    <xf numFmtId="0" fontId="0" fillId="0" borderId="0"/>
    <xf numFmtId="9" fontId="1" fillId="0" borderId="0" applyFont="0" applyFill="0" applyBorder="0" applyAlignment="0" applyProtection="0"/>
    <xf numFmtId="0" fontId="13" fillId="0" borderId="0" applyNumberFormat="0" applyFill="0" applyBorder="0" applyAlignment="0" applyProtection="0"/>
  </cellStyleXfs>
  <cellXfs count="170">
    <xf numFmtId="0" fontId="0" fillId="0" borderId="0" xfId="0"/>
    <xf numFmtId="0" fontId="2" fillId="2" borderId="0" xfId="0" applyFont="1" applyFill="1"/>
    <xf numFmtId="0" fontId="0" fillId="2" borderId="0" xfId="0" applyFill="1"/>
    <xf numFmtId="0" fontId="0" fillId="0" borderId="6" xfId="0" applyBorder="1"/>
    <xf numFmtId="0" fontId="3" fillId="0" borderId="10" xfId="0" applyFont="1" applyBorder="1" applyAlignment="1">
      <alignment horizontal="center" vertical="center"/>
    </xf>
    <xf numFmtId="0" fontId="4" fillId="0" borderId="1" xfId="0" applyFont="1" applyBorder="1" applyAlignment="1">
      <alignment horizontal="left" vertical="top" wrapText="1"/>
    </xf>
    <xf numFmtId="0" fontId="3" fillId="0" borderId="12" xfId="0" applyFont="1" applyBorder="1" applyAlignment="1">
      <alignment horizontal="center" vertical="center"/>
    </xf>
    <xf numFmtId="0" fontId="4" fillId="0" borderId="11" xfId="0" applyFont="1" applyBorder="1" applyAlignment="1">
      <alignment horizontal="left" vertical="top" wrapText="1"/>
    </xf>
    <xf numFmtId="0" fontId="4" fillId="0" borderId="11" xfId="0" applyFont="1" applyFill="1" applyBorder="1" applyAlignment="1">
      <alignment horizontal="left" vertical="top" wrapText="1"/>
    </xf>
    <xf numFmtId="0" fontId="7" fillId="5" borderId="13" xfId="0" applyFont="1" applyFill="1" applyBorder="1" applyAlignment="1">
      <alignment horizontal="right" vertical="top" wrapText="1"/>
    </xf>
    <xf numFmtId="0" fontId="8" fillId="5" borderId="14" xfId="0" applyFont="1" applyFill="1" applyBorder="1" applyAlignment="1">
      <alignment horizontal="center" vertical="top"/>
    </xf>
    <xf numFmtId="0" fontId="8" fillId="5" borderId="15" xfId="0" applyFont="1" applyFill="1" applyBorder="1" applyAlignment="1">
      <alignment horizontal="center" vertical="top"/>
    </xf>
    <xf numFmtId="0" fontId="8" fillId="5" borderId="31" xfId="0" applyFont="1" applyFill="1" applyBorder="1" applyAlignment="1">
      <alignment horizontal="center" vertical="top"/>
    </xf>
    <xf numFmtId="0" fontId="4" fillId="5" borderId="31"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vertical="top"/>
    </xf>
    <xf numFmtId="0" fontId="0" fillId="0" borderId="0" xfId="0" applyAlignment="1">
      <alignment horizontal="center" vertical="top"/>
    </xf>
    <xf numFmtId="0" fontId="0" fillId="0" borderId="0" xfId="0" applyAlignment="1">
      <alignment horizontal="center" vertical="center"/>
    </xf>
    <xf numFmtId="0" fontId="9" fillId="0" borderId="0" xfId="0" applyFont="1" applyAlignment="1">
      <alignment vertical="center"/>
    </xf>
    <xf numFmtId="0" fontId="10" fillId="0" borderId="0" xfId="0" applyFont="1"/>
    <xf numFmtId="0" fontId="11" fillId="0" borderId="1" xfId="0" applyFont="1" applyFill="1" applyBorder="1" applyAlignment="1">
      <alignment horizontal="left" vertical="top" wrapText="1"/>
    </xf>
    <xf numFmtId="0" fontId="11" fillId="0" borderId="1" xfId="0" applyFont="1" applyFill="1" applyBorder="1" applyAlignment="1"/>
    <xf numFmtId="0" fontId="11" fillId="0" borderId="1" xfId="0" applyNumberFormat="1" applyFont="1" applyFill="1" applyBorder="1" applyAlignment="1"/>
    <xf numFmtId="9" fontId="11" fillId="0" borderId="1" xfId="1" applyFont="1" applyFill="1" applyBorder="1" applyAlignment="1"/>
    <xf numFmtId="0" fontId="11" fillId="0" borderId="0" xfId="0" applyFont="1" applyFill="1" applyBorder="1" applyAlignment="1">
      <alignment vertical="top" wrapText="1"/>
    </xf>
    <xf numFmtId="0" fontId="11" fillId="0" borderId="0" xfId="0" applyFont="1" applyFill="1" applyBorder="1" applyAlignment="1">
      <alignment wrapText="1"/>
    </xf>
    <xf numFmtId="0" fontId="11" fillId="0" borderId="1" xfId="0" applyFont="1" applyFill="1" applyBorder="1" applyAlignment="1">
      <alignment vertical="top" wrapText="1"/>
    </xf>
    <xf numFmtId="0" fontId="11" fillId="0" borderId="0" xfId="0" applyFont="1" applyFill="1" applyBorder="1" applyAlignment="1">
      <alignment horizontal="left" vertical="top" wrapText="1"/>
    </xf>
    <xf numFmtId="0" fontId="11" fillId="0" borderId="0" xfId="0" applyFont="1" applyFill="1" applyAlignment="1"/>
    <xf numFmtId="9" fontId="11" fillId="0" borderId="0" xfId="1" applyFont="1" applyFill="1" applyBorder="1" applyAlignment="1"/>
    <xf numFmtId="0" fontId="11" fillId="0" borderId="1" xfId="0" applyFont="1" applyFill="1" applyBorder="1" applyAlignment="1">
      <alignment wrapText="1"/>
    </xf>
    <xf numFmtId="0" fontId="11" fillId="0" borderId="0" xfId="0" applyFont="1" applyFill="1" applyAlignment="1">
      <alignment horizontal="left" vertical="top" wrapText="1"/>
    </xf>
    <xf numFmtId="0" fontId="11" fillId="5" borderId="34" xfId="0" applyFont="1" applyFill="1" applyBorder="1" applyAlignment="1">
      <alignment vertical="top" wrapText="1"/>
    </xf>
    <xf numFmtId="0" fontId="11" fillId="5" borderId="26" xfId="0" applyFont="1" applyFill="1" applyBorder="1" applyAlignment="1">
      <alignment horizontal="left" vertical="top" wrapText="1"/>
    </xf>
    <xf numFmtId="0" fontId="13" fillId="0" borderId="0" xfId="2"/>
    <xf numFmtId="0" fontId="11" fillId="0" borderId="34" xfId="0" applyFont="1" applyFill="1" applyBorder="1" applyAlignment="1">
      <alignment vertical="top" wrapText="1"/>
    </xf>
    <xf numFmtId="17" fontId="11" fillId="0" borderId="35" xfId="0" applyNumberFormat="1" applyFont="1" applyFill="1" applyBorder="1" applyAlignment="1">
      <alignment horizontal="left" vertical="top" wrapText="1"/>
    </xf>
    <xf numFmtId="0" fontId="11" fillId="7" borderId="26" xfId="0" applyFont="1" applyFill="1" applyBorder="1" applyAlignment="1">
      <alignment horizontal="left" vertical="top" wrapText="1"/>
    </xf>
    <xf numFmtId="0" fontId="11" fillId="2" borderId="36" xfId="0" applyFont="1" applyFill="1" applyBorder="1" applyAlignment="1">
      <alignment vertical="top" wrapText="1"/>
    </xf>
    <xf numFmtId="0" fontId="11" fillId="2" borderId="37" xfId="0" applyFont="1" applyFill="1" applyBorder="1" applyAlignment="1">
      <alignment vertical="top" wrapText="1"/>
    </xf>
    <xf numFmtId="17" fontId="11" fillId="0" borderId="0" xfId="0" applyNumberFormat="1" applyFont="1" applyFill="1" applyBorder="1" applyAlignment="1">
      <alignment horizontal="left" vertical="top" wrapText="1"/>
    </xf>
    <xf numFmtId="0" fontId="11" fillId="5" borderId="38" xfId="0" applyFont="1" applyFill="1" applyBorder="1" applyAlignment="1">
      <alignment vertical="top" wrapText="1"/>
    </xf>
    <xf numFmtId="0" fontId="11" fillId="5" borderId="39" xfId="0" applyFont="1" applyFill="1" applyBorder="1" applyAlignment="1">
      <alignment horizontal="left" vertical="top" wrapText="1"/>
    </xf>
    <xf numFmtId="0" fontId="12" fillId="2" borderId="7" xfId="0" applyFont="1" applyFill="1" applyBorder="1" applyAlignment="1">
      <alignment horizontal="right" vertical="top" wrapText="1"/>
    </xf>
    <xf numFmtId="0" fontId="3" fillId="2" borderId="11" xfId="0" applyFont="1" applyFill="1" applyBorder="1" applyAlignment="1">
      <alignment horizontal="right" vertical="top" wrapText="1"/>
    </xf>
    <xf numFmtId="0" fontId="3" fillId="2" borderId="16" xfId="0" applyFont="1" applyFill="1" applyBorder="1" applyAlignment="1">
      <alignment vertical="top" wrapText="1"/>
    </xf>
    <xf numFmtId="0" fontId="3" fillId="2" borderId="16" xfId="0" applyFont="1" applyFill="1" applyBorder="1" applyAlignment="1">
      <alignment horizontal="center" vertical="center" wrapText="1"/>
    </xf>
    <xf numFmtId="0" fontId="11" fillId="2" borderId="38" xfId="0" applyFont="1" applyFill="1" applyBorder="1" applyAlignment="1">
      <alignment vertical="top" wrapText="1"/>
    </xf>
    <xf numFmtId="0" fontId="11" fillId="2" borderId="39" xfId="0" applyFont="1" applyFill="1" applyBorder="1" applyAlignment="1">
      <alignment horizontal="left" vertical="top" wrapText="1"/>
    </xf>
    <xf numFmtId="0" fontId="11" fillId="5" borderId="44" xfId="0" applyFont="1" applyFill="1" applyBorder="1" applyAlignment="1">
      <alignment vertical="top" wrapText="1"/>
    </xf>
    <xf numFmtId="0" fontId="11" fillId="5" borderId="45" xfId="0" applyFont="1" applyFill="1" applyBorder="1" applyAlignment="1">
      <alignment horizontal="left" vertical="top" wrapText="1"/>
    </xf>
    <xf numFmtId="0" fontId="11" fillId="2" borderId="44" xfId="0" applyFont="1" applyFill="1" applyBorder="1" applyAlignment="1">
      <alignment vertical="top" wrapText="1"/>
    </xf>
    <xf numFmtId="0" fontId="11" fillId="2" borderId="45" xfId="0" applyFont="1" applyFill="1" applyBorder="1" applyAlignment="1">
      <alignment horizontal="left" vertical="top" wrapText="1"/>
    </xf>
    <xf numFmtId="0" fontId="11" fillId="2" borderId="42" xfId="0" applyFont="1" applyFill="1" applyBorder="1" applyAlignment="1">
      <alignment vertical="top" wrapText="1"/>
    </xf>
    <xf numFmtId="0" fontId="11" fillId="2" borderId="43" xfId="0" applyFont="1" applyFill="1" applyBorder="1" applyAlignment="1">
      <alignment horizontal="left" vertical="top" wrapText="1"/>
    </xf>
    <xf numFmtId="0" fontId="11" fillId="5" borderId="41" xfId="0" applyFont="1" applyFill="1" applyBorder="1" applyAlignment="1">
      <alignment horizontal="left" vertical="top" wrapText="1"/>
    </xf>
    <xf numFmtId="0" fontId="4" fillId="0" borderId="20"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26" xfId="0" applyFont="1" applyBorder="1" applyAlignment="1">
      <alignment horizontal="center" vertical="center" wrapText="1"/>
    </xf>
    <xf numFmtId="0" fontId="7" fillId="0" borderId="0" xfId="0" applyFont="1"/>
    <xf numFmtId="0" fontId="14" fillId="0" borderId="0" xfId="0" applyFont="1"/>
    <xf numFmtId="0" fontId="14" fillId="0" borderId="0" xfId="0" applyFont="1" applyAlignment="1">
      <alignment horizontal="left" vertical="top" wrapText="1"/>
    </xf>
    <xf numFmtId="0" fontId="14" fillId="0" borderId="1" xfId="0" applyFont="1" applyFill="1" applyBorder="1" applyAlignment="1">
      <alignment horizontal="left" vertical="top" wrapText="1"/>
    </xf>
    <xf numFmtId="0" fontId="14" fillId="0" borderId="1" xfId="0" applyFont="1" applyBorder="1" applyAlignment="1">
      <alignment horizontal="left" vertical="top" wrapText="1"/>
    </xf>
    <xf numFmtId="0" fontId="14" fillId="0" borderId="1" xfId="0" applyFont="1" applyFill="1" applyBorder="1"/>
    <xf numFmtId="0" fontId="14" fillId="0" borderId="29" xfId="0" applyFont="1" applyFill="1" applyBorder="1"/>
    <xf numFmtId="0" fontId="14" fillId="0" borderId="29" xfId="0" applyFont="1" applyBorder="1"/>
    <xf numFmtId="9" fontId="14" fillId="0" borderId="1" xfId="1" applyFont="1" applyFill="1" applyBorder="1"/>
    <xf numFmtId="9" fontId="14" fillId="0" borderId="2" xfId="1" applyFont="1" applyFill="1" applyBorder="1"/>
    <xf numFmtId="0" fontId="14" fillId="0" borderId="0" xfId="0" applyFont="1" applyFill="1"/>
    <xf numFmtId="9" fontId="14" fillId="0" borderId="0" xfId="1" applyFont="1" applyFill="1" applyBorder="1"/>
    <xf numFmtId="0" fontId="14" fillId="0" borderId="0" xfId="0" applyFont="1" applyAlignment="1">
      <alignment wrapText="1"/>
    </xf>
    <xf numFmtId="0" fontId="14" fillId="0" borderId="0" xfId="0" applyFont="1" applyFill="1" applyBorder="1"/>
    <xf numFmtId="0" fontId="14" fillId="0" borderId="0" xfId="0" applyFont="1" applyAlignment="1">
      <alignment vertical="top" wrapText="1"/>
    </xf>
    <xf numFmtId="0" fontId="14" fillId="0" borderId="1" xfId="0" applyFont="1" applyFill="1" applyBorder="1" applyAlignment="1">
      <alignment vertical="top" wrapText="1"/>
    </xf>
    <xf numFmtId="9" fontId="14" fillId="0" borderId="0" xfId="1" applyFont="1" applyFill="1" applyBorder="1" applyAlignment="1"/>
    <xf numFmtId="9" fontId="14" fillId="0" borderId="0" xfId="1" applyFont="1" applyBorder="1"/>
    <xf numFmtId="0" fontId="14" fillId="0" borderId="0" xfId="0" applyFont="1" applyFill="1" applyAlignment="1">
      <alignment horizontal="left" vertical="top" wrapText="1"/>
    </xf>
    <xf numFmtId="0" fontId="14" fillId="0" borderId="0" xfId="0" applyFont="1" applyFill="1" applyBorder="1" applyAlignment="1">
      <alignment wrapText="1"/>
    </xf>
    <xf numFmtId="0" fontId="14" fillId="0" borderId="1" xfId="0" applyFont="1" applyFill="1" applyBorder="1" applyAlignment="1">
      <alignment wrapText="1"/>
    </xf>
    <xf numFmtId="0" fontId="14" fillId="0" borderId="1" xfId="0" applyFont="1" applyBorder="1"/>
    <xf numFmtId="0" fontId="14" fillId="0" borderId="0" xfId="0" applyFont="1" applyFill="1" applyBorder="1" applyAlignment="1">
      <alignment horizontal="left" vertical="top" wrapText="1"/>
    </xf>
    <xf numFmtId="0" fontId="14" fillId="0" borderId="0" xfId="0" applyFont="1" applyAlignment="1"/>
    <xf numFmtId="9" fontId="14" fillId="0" borderId="1" xfId="1" applyFont="1" applyBorder="1"/>
    <xf numFmtId="0" fontId="14" fillId="0" borderId="1" xfId="0" applyFont="1" applyBorder="1" applyAlignment="1">
      <alignment wrapText="1"/>
    </xf>
    <xf numFmtId="0" fontId="14" fillId="0" borderId="1" xfId="0" applyFont="1" applyFill="1" applyBorder="1" applyAlignment="1">
      <alignment vertical="top"/>
    </xf>
    <xf numFmtId="9" fontId="14" fillId="0" borderId="1" xfId="1" applyFont="1" applyBorder="1" applyAlignment="1">
      <alignment wrapText="1"/>
    </xf>
    <xf numFmtId="0" fontId="14" fillId="0" borderId="1" xfId="0" quotePrefix="1" applyFont="1" applyFill="1" applyBorder="1"/>
    <xf numFmtId="1" fontId="11" fillId="0" borderId="1" xfId="1" applyNumberFormat="1" applyFont="1" applyBorder="1" applyAlignment="1">
      <alignment wrapText="1"/>
    </xf>
    <xf numFmtId="1" fontId="14" fillId="0" borderId="1" xfId="0" applyNumberFormat="1" applyFont="1" applyBorder="1" applyAlignment="1">
      <alignment wrapText="1"/>
    </xf>
    <xf numFmtId="0" fontId="14" fillId="0" borderId="1" xfId="0" applyFont="1" applyBorder="1" applyAlignment="1">
      <alignment vertical="top" wrapText="1"/>
    </xf>
    <xf numFmtId="0" fontId="14" fillId="0" borderId="0" xfId="0" applyFont="1" applyBorder="1" applyAlignment="1">
      <alignment wrapText="1"/>
    </xf>
    <xf numFmtId="0" fontId="14" fillId="0" borderId="0" xfId="0" applyFont="1" applyFill="1" applyBorder="1" applyAlignment="1">
      <alignment horizontal="left" vertical="top"/>
    </xf>
    <xf numFmtId="0" fontId="14" fillId="0" borderId="0" xfId="0" applyFont="1" applyBorder="1"/>
    <xf numFmtId="0" fontId="14" fillId="0" borderId="0" xfId="0" applyFont="1" applyFill="1" applyBorder="1" applyAlignment="1">
      <alignment vertical="top" wrapText="1"/>
    </xf>
    <xf numFmtId="0" fontId="14" fillId="0" borderId="1" xfId="0" applyFont="1" applyFill="1" applyBorder="1" applyAlignment="1">
      <alignment horizontal="left" vertical="top"/>
    </xf>
    <xf numFmtId="2" fontId="14" fillId="0" borderId="1" xfId="1" applyNumberFormat="1" applyFont="1" applyFill="1" applyBorder="1"/>
    <xf numFmtId="9" fontId="14" fillId="0" borderId="0" xfId="1" applyFont="1"/>
    <xf numFmtId="1" fontId="14" fillId="0" borderId="1" xfId="1" applyNumberFormat="1" applyFont="1" applyBorder="1" applyAlignment="1">
      <alignment wrapText="1"/>
    </xf>
    <xf numFmtId="0" fontId="14" fillId="0" borderId="1" xfId="1" applyNumberFormat="1" applyFont="1" applyBorder="1"/>
    <xf numFmtId="0" fontId="14" fillId="0" borderId="0" xfId="0" applyFont="1" applyBorder="1" applyAlignment="1">
      <alignment horizontal="left" vertical="top" wrapText="1"/>
    </xf>
    <xf numFmtId="9" fontId="14" fillId="0" borderId="1" xfId="1" applyFont="1" applyFill="1" applyBorder="1" applyAlignment="1">
      <alignment vertical="top" wrapText="1"/>
    </xf>
    <xf numFmtId="1" fontId="14" fillId="0" borderId="1" xfId="1" applyNumberFormat="1" applyFont="1" applyFill="1" applyBorder="1"/>
    <xf numFmtId="9" fontId="14" fillId="0" borderId="1" xfId="1" applyFont="1" applyFill="1" applyBorder="1" applyAlignment="1">
      <alignment vertical="top"/>
    </xf>
    <xf numFmtId="0" fontId="14" fillId="0" borderId="1" xfId="1" applyNumberFormat="1" applyFont="1" applyFill="1" applyBorder="1"/>
    <xf numFmtId="9" fontId="14" fillId="0" borderId="1" xfId="1" applyFont="1" applyFill="1" applyBorder="1" applyAlignment="1">
      <alignment wrapText="1"/>
    </xf>
    <xf numFmtId="9" fontId="14" fillId="0" borderId="2" xfId="1" applyFont="1" applyBorder="1"/>
    <xf numFmtId="9" fontId="14" fillId="0" borderId="0" xfId="1" applyFont="1" applyFill="1" applyBorder="1" applyAlignment="1">
      <alignment wrapText="1"/>
    </xf>
    <xf numFmtId="0" fontId="14" fillId="0" borderId="2" xfId="0" applyFont="1" applyFill="1" applyBorder="1"/>
    <xf numFmtId="0" fontId="14" fillId="0" borderId="0" xfId="0" applyFont="1" applyAlignment="1">
      <alignment horizontal="left" vertical="top"/>
    </xf>
    <xf numFmtId="14" fontId="14" fillId="0" borderId="0" xfId="0" applyNumberFormat="1" applyFont="1"/>
    <xf numFmtId="0" fontId="7" fillId="2" borderId="0" xfId="0" applyFont="1" applyFill="1"/>
    <xf numFmtId="0" fontId="16" fillId="0" borderId="1" xfId="0" applyFont="1" applyBorder="1" applyAlignment="1">
      <alignment horizontal="left" vertical="center" wrapText="1"/>
    </xf>
    <xf numFmtId="0" fontId="7" fillId="3" borderId="1" xfId="0" applyFont="1" applyFill="1" applyBorder="1" applyAlignment="1">
      <alignment horizontal="center" vertical="top" wrapText="1"/>
    </xf>
    <xf numFmtId="0" fontId="6" fillId="0" borderId="1" xfId="0" applyFont="1" applyBorder="1" applyAlignment="1">
      <alignment horizontal="left" vertical="center" wrapText="1"/>
    </xf>
    <xf numFmtId="0" fontId="6" fillId="0" borderId="1" xfId="0" applyFont="1" applyBorder="1" applyAlignment="1">
      <alignment horizontal="left" vertical="top" wrapText="1"/>
    </xf>
    <xf numFmtId="0" fontId="6" fillId="0" borderId="1" xfId="0" applyFont="1" applyBorder="1" applyAlignment="1">
      <alignment horizontal="left" vertical="center"/>
    </xf>
    <xf numFmtId="0" fontId="17" fillId="2" borderId="1" xfId="0" applyFont="1" applyFill="1" applyBorder="1"/>
    <xf numFmtId="0" fontId="4" fillId="0" borderId="5" xfId="0" applyFont="1" applyBorder="1" applyAlignment="1">
      <alignment horizontal="center" vertical="center"/>
    </xf>
    <xf numFmtId="0" fontId="3" fillId="2" borderId="8" xfId="0" applyFont="1" applyFill="1" applyBorder="1" applyAlignment="1">
      <alignment vertical="top"/>
    </xf>
    <xf numFmtId="0" fontId="3" fillId="2" borderId="9" xfId="0" applyFont="1" applyFill="1" applyBorder="1" applyAlignment="1">
      <alignment vertical="top"/>
    </xf>
    <xf numFmtId="0" fontId="3" fillId="2" borderId="1" xfId="0" applyFont="1" applyFill="1" applyBorder="1" applyAlignment="1">
      <alignment vertical="top"/>
    </xf>
    <xf numFmtId="0" fontId="3" fillId="2" borderId="13" xfId="0" applyFont="1" applyFill="1" applyBorder="1" applyAlignment="1">
      <alignment horizontal="right" vertical="top" wrapText="1"/>
    </xf>
    <xf numFmtId="0" fontId="3" fillId="2" borderId="14" xfId="0" applyFont="1" applyFill="1" applyBorder="1" applyAlignment="1">
      <alignment vertical="top"/>
    </xf>
    <xf numFmtId="0" fontId="3" fillId="2" borderId="15" xfId="0" applyFont="1" applyFill="1" applyBorder="1" applyAlignment="1">
      <alignment vertical="top"/>
    </xf>
    <xf numFmtId="0" fontId="4" fillId="0" borderId="1" xfId="0" applyFont="1" applyBorder="1" applyAlignment="1">
      <alignment horizontal="center" vertical="top"/>
    </xf>
    <xf numFmtId="0" fontId="4" fillId="0" borderId="19" xfId="0" applyFont="1" applyBorder="1" applyAlignment="1">
      <alignment horizontal="center" vertical="top"/>
    </xf>
    <xf numFmtId="0" fontId="4" fillId="0" borderId="2" xfId="0" applyFont="1" applyBorder="1" applyAlignment="1">
      <alignment horizontal="center" vertical="top"/>
    </xf>
    <xf numFmtId="0" fontId="4" fillId="0" borderId="25" xfId="0" applyFont="1" applyBorder="1" applyAlignment="1">
      <alignment horizontal="center" vertical="top"/>
    </xf>
    <xf numFmtId="0" fontId="4" fillId="0" borderId="20" xfId="0" applyFont="1" applyBorder="1" applyAlignment="1">
      <alignment horizontal="center" vertical="top"/>
    </xf>
    <xf numFmtId="0" fontId="18" fillId="6" borderId="18" xfId="0" applyFont="1" applyFill="1" applyBorder="1" applyAlignment="1">
      <alignment vertical="top" wrapText="1"/>
    </xf>
    <xf numFmtId="0" fontId="18" fillId="6" borderId="33" xfId="0" applyFont="1" applyFill="1" applyBorder="1" applyAlignment="1">
      <alignment horizontal="left" vertical="top" wrapText="1"/>
    </xf>
    <xf numFmtId="0" fontId="19" fillId="0" borderId="4" xfId="0" applyFont="1" applyFill="1" applyBorder="1" applyAlignment="1">
      <alignment horizontal="left" vertical="top" wrapText="1"/>
    </xf>
    <xf numFmtId="0" fontId="19" fillId="0" borderId="32" xfId="0" applyFont="1" applyFill="1" applyBorder="1" applyAlignment="1">
      <alignment horizontal="left" vertical="top" wrapText="1"/>
    </xf>
    <xf numFmtId="0" fontId="11" fillId="0" borderId="18" xfId="0" applyFont="1" applyFill="1" applyBorder="1" applyAlignment="1">
      <alignment horizontal="left" vertical="top" wrapText="1"/>
    </xf>
    <xf numFmtId="0" fontId="12" fillId="0" borderId="26" xfId="0" applyFont="1" applyFill="1" applyBorder="1" applyAlignment="1">
      <alignment horizontal="left" vertical="top" wrapText="1"/>
    </xf>
    <xf numFmtId="0" fontId="5" fillId="0" borderId="25" xfId="0" applyFont="1" applyBorder="1" applyAlignment="1">
      <alignment horizontal="left" wrapText="1"/>
    </xf>
    <xf numFmtId="0" fontId="5" fillId="0" borderId="19" xfId="0" applyFont="1" applyBorder="1" applyAlignment="1">
      <alignment horizontal="left" wrapText="1"/>
    </xf>
    <xf numFmtId="0" fontId="5" fillId="0" borderId="30" xfId="0" applyFont="1" applyBorder="1" applyAlignment="1">
      <alignment horizontal="left"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2" xfId="0" applyFont="1" applyBorder="1" applyAlignment="1">
      <alignment horizontal="center" vertical="center" wrapText="1"/>
    </xf>
    <xf numFmtId="0" fontId="15" fillId="4" borderId="1" xfId="0" applyFont="1" applyFill="1" applyBorder="1" applyAlignment="1">
      <alignment horizontal="center" wrapText="1"/>
    </xf>
    <xf numFmtId="0" fontId="6" fillId="0" borderId="23"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24" xfId="0" applyFont="1" applyBorder="1" applyAlignment="1">
      <alignment horizontal="center" vertical="center" wrapText="1"/>
    </xf>
    <xf numFmtId="0" fontId="4" fillId="0" borderId="16" xfId="0" applyFont="1" applyBorder="1" applyAlignment="1">
      <alignment horizontal="center" vertical="center" wrapText="1"/>
    </xf>
    <xf numFmtId="0" fontId="15" fillId="4" borderId="29" xfId="0" applyFont="1" applyFill="1" applyBorder="1" applyAlignment="1">
      <alignment horizontal="center" wrapText="1"/>
    </xf>
    <xf numFmtId="0" fontId="4" fillId="0" borderId="27"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8" xfId="0" applyFont="1" applyBorder="1" applyAlignment="1">
      <alignment horizontal="center" vertical="center" wrapText="1"/>
    </xf>
    <xf numFmtId="0" fontId="3" fillId="0" borderId="25" xfId="0" applyFont="1" applyBorder="1" applyAlignment="1">
      <alignment horizontal="left" wrapText="1"/>
    </xf>
    <xf numFmtId="0" fontId="3" fillId="0" borderId="19" xfId="0" applyFont="1" applyBorder="1" applyAlignment="1">
      <alignment horizontal="left" wrapText="1"/>
    </xf>
    <xf numFmtId="0" fontId="3" fillId="0" borderId="21" xfId="0" applyFont="1" applyBorder="1" applyAlignment="1">
      <alignment horizontal="left" wrapText="1"/>
    </xf>
    <xf numFmtId="0" fontId="3" fillId="0" borderId="22" xfId="0" applyFont="1" applyBorder="1" applyAlignment="1">
      <alignment horizontal="left" wrapText="1"/>
    </xf>
    <xf numFmtId="0" fontId="7" fillId="2" borderId="40" xfId="0" applyFont="1" applyFill="1" applyBorder="1" applyAlignment="1">
      <alignment horizontal="left" vertical="top" wrapText="1"/>
    </xf>
    <xf numFmtId="0" fontId="7" fillId="2" borderId="6" xfId="0" applyFont="1" applyFill="1" applyBorder="1" applyAlignment="1">
      <alignment horizontal="left" vertical="top" wrapText="1"/>
    </xf>
    <xf numFmtId="0" fontId="3" fillId="2" borderId="10" xfId="0" applyFont="1" applyFill="1" applyBorder="1" applyAlignment="1">
      <alignment horizontal="center" vertical="top" wrapText="1"/>
    </xf>
    <xf numFmtId="0" fontId="3" fillId="2" borderId="12" xfId="0" applyFont="1" applyFill="1" applyBorder="1" applyAlignment="1">
      <alignment horizontal="center" vertical="top" wrapText="1"/>
    </xf>
    <xf numFmtId="0" fontId="3" fillId="2" borderId="10"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5" fillId="4" borderId="17" xfId="0" applyFont="1" applyFill="1" applyBorder="1" applyAlignment="1">
      <alignment horizontal="center" wrapText="1"/>
    </xf>
    <xf numFmtId="0" fontId="3" fillId="0" borderId="18" xfId="0" applyFont="1" applyBorder="1" applyAlignment="1">
      <alignment horizontal="left" wrapText="1"/>
    </xf>
    <xf numFmtId="0" fontId="3" fillId="0" borderId="0" xfId="0" applyFont="1" applyAlignment="1">
      <alignment horizontal="left" wrapText="1"/>
    </xf>
    <xf numFmtId="0" fontId="4" fillId="0" borderId="20" xfId="0" applyFont="1" applyBorder="1" applyAlignment="1">
      <alignment horizontal="center" vertical="center" wrapText="1"/>
    </xf>
    <xf numFmtId="0" fontId="15" fillId="4" borderId="2" xfId="0" applyFont="1" applyFill="1" applyBorder="1" applyAlignment="1">
      <alignment horizontal="center" vertical="top" wrapText="1"/>
    </xf>
    <xf numFmtId="0" fontId="15" fillId="4" borderId="3" xfId="0" applyFont="1" applyFill="1" applyBorder="1" applyAlignment="1">
      <alignment horizontal="center" vertical="top" wrapText="1"/>
    </xf>
    <xf numFmtId="0" fontId="15" fillId="4" borderId="1" xfId="0" applyFont="1" applyFill="1" applyBorder="1" applyAlignment="1">
      <alignment horizontal="center" vertical="top" wrapText="1"/>
    </xf>
    <xf numFmtId="0" fontId="15" fillId="4" borderId="0" xfId="0" applyFont="1" applyFill="1" applyAlignment="1">
      <alignment horizontal="left" vertical="center"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607522</xdr:colOff>
      <xdr:row>3</xdr:row>
      <xdr:rowOff>72390</xdr:rowOff>
    </xdr:from>
    <xdr:to>
      <xdr:col>1</xdr:col>
      <xdr:colOff>608215</xdr:colOff>
      <xdr:row>3</xdr:row>
      <xdr:rowOff>74814</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000-000002000000}"/>
            </a:ext>
          </a:extLst>
        </xdr:cNvPr>
        <xdr:cNvSpPr/>
      </xdr:nvSpPr>
      <xdr:spPr>
        <a:xfrm>
          <a:off x="4512772" y="720090"/>
          <a:ext cx="693" cy="242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zoomScaleNormal="100" workbookViewId="0">
      <selection sqref="A1:B1"/>
    </sheetView>
  </sheetViews>
  <sheetFormatPr defaultColWidth="30.54296875" defaultRowHeight="11.5" x14ac:dyDescent="0.25"/>
  <cols>
    <col min="1" max="1" width="38.7265625" style="19" customWidth="1"/>
    <col min="2" max="2" width="92.81640625" style="19" customWidth="1"/>
    <col min="3" max="16384" width="30.54296875" style="19"/>
  </cols>
  <sheetData>
    <row r="1" spans="1:4" ht="23.5" customHeight="1" x14ac:dyDescent="0.25">
      <c r="A1" s="133" t="s">
        <v>894</v>
      </c>
      <c r="B1" s="134"/>
    </row>
    <row r="2" spans="1:4" ht="13" x14ac:dyDescent="0.25">
      <c r="A2" s="135" t="s">
        <v>869</v>
      </c>
      <c r="B2" s="136"/>
    </row>
    <row r="3" spans="1:4" ht="13.5" thickBot="1" x14ac:dyDescent="0.3">
      <c r="A3" s="131" t="s">
        <v>857</v>
      </c>
      <c r="B3" s="132" t="s">
        <v>858</v>
      </c>
    </row>
    <row r="4" spans="1:4" ht="130.5" thickBot="1" x14ac:dyDescent="0.4">
      <c r="A4" s="32" t="s">
        <v>859</v>
      </c>
      <c r="B4" s="33" t="s">
        <v>888</v>
      </c>
      <c r="D4" s="34"/>
    </row>
    <row r="5" spans="1:4" ht="182.5" thickBot="1" x14ac:dyDescent="0.3">
      <c r="A5" s="38" t="s">
        <v>866</v>
      </c>
      <c r="B5" s="39" t="s">
        <v>889</v>
      </c>
    </row>
    <row r="6" spans="1:4" ht="13.5" thickBot="1" x14ac:dyDescent="0.3">
      <c r="A6" s="32" t="s">
        <v>863</v>
      </c>
      <c r="B6" s="37" t="s">
        <v>862</v>
      </c>
    </row>
    <row r="7" spans="1:4" ht="39.5" thickBot="1" x14ac:dyDescent="0.3">
      <c r="A7" s="35" t="s">
        <v>890</v>
      </c>
      <c r="B7" s="36" t="s">
        <v>882</v>
      </c>
      <c r="D7" s="40"/>
    </row>
    <row r="8" spans="1:4" ht="13.5" thickBot="1" x14ac:dyDescent="0.3">
      <c r="A8" s="131" t="s">
        <v>861</v>
      </c>
      <c r="B8" s="132" t="s">
        <v>858</v>
      </c>
    </row>
    <row r="9" spans="1:4" ht="117.5" thickBot="1" x14ac:dyDescent="0.3">
      <c r="A9" s="41" t="s">
        <v>870</v>
      </c>
      <c r="B9" s="42" t="s">
        <v>885</v>
      </c>
    </row>
    <row r="10" spans="1:4" ht="39.5" thickBot="1" x14ac:dyDescent="0.3">
      <c r="A10" s="47" t="s">
        <v>874</v>
      </c>
      <c r="B10" s="48" t="s">
        <v>884</v>
      </c>
    </row>
    <row r="11" spans="1:4" ht="13.5" thickBot="1" x14ac:dyDescent="0.3">
      <c r="A11" s="49" t="s">
        <v>875</v>
      </c>
      <c r="B11" s="50" t="s">
        <v>876</v>
      </c>
    </row>
    <row r="12" spans="1:4" ht="26.5" thickBot="1" x14ac:dyDescent="0.3">
      <c r="A12" s="47" t="s">
        <v>877</v>
      </c>
      <c r="B12" s="48" t="s">
        <v>878</v>
      </c>
    </row>
    <row r="13" spans="1:4" ht="26.5" thickBot="1" x14ac:dyDescent="0.3">
      <c r="A13" s="49" t="s">
        <v>886</v>
      </c>
      <c r="B13" s="50" t="s">
        <v>879</v>
      </c>
    </row>
    <row r="14" spans="1:4" ht="26.5" thickBot="1" x14ac:dyDescent="0.3">
      <c r="A14" s="51" t="s">
        <v>880</v>
      </c>
      <c r="B14" s="52" t="s">
        <v>881</v>
      </c>
    </row>
    <row r="15" spans="1:4" ht="26.5" thickBot="1" x14ac:dyDescent="0.3">
      <c r="A15" s="55"/>
      <c r="B15" s="33" t="s">
        <v>887</v>
      </c>
    </row>
    <row r="16" spans="1:4" ht="26.5" thickBot="1" x14ac:dyDescent="0.3">
      <c r="A16" s="53" t="s">
        <v>860</v>
      </c>
      <c r="B16" s="54" t="s">
        <v>883</v>
      </c>
    </row>
  </sheetData>
  <mergeCells count="2">
    <mergeCell ref="A1:B1"/>
    <mergeCell ref="A2:B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W124"/>
  <sheetViews>
    <sheetView zoomScale="85" zoomScaleNormal="85" workbookViewId="0">
      <pane ySplit="3" topLeftCell="A4" activePane="bottomLeft" state="frozen"/>
      <selection activeCell="A3" sqref="A3"/>
      <selection pane="bottomLeft" activeCell="A2" sqref="A1:J122"/>
    </sheetView>
  </sheetViews>
  <sheetFormatPr defaultRowHeight="14.5" x14ac:dyDescent="0.35"/>
  <cols>
    <col min="1" max="1" width="47.81640625" style="14" customWidth="1"/>
    <col min="2" max="2" width="6.453125" style="15" customWidth="1"/>
    <col min="3" max="8" width="6.453125" style="16" customWidth="1"/>
    <col min="9" max="9" width="13.81640625" style="16" customWidth="1"/>
    <col min="10" max="10" width="59.26953125" style="17" customWidth="1"/>
    <col min="11" max="11" width="19.1796875" customWidth="1"/>
    <col min="12" max="12" width="21.81640625" customWidth="1"/>
    <col min="17" max="18" width="9.81640625" customWidth="1"/>
  </cols>
  <sheetData>
    <row r="1" spans="1:595" s="3" customFormat="1" ht="15" thickBot="1" x14ac:dyDescent="0.4">
      <c r="A1" s="156" t="s">
        <v>871</v>
      </c>
      <c r="B1" s="157"/>
      <c r="C1" s="157"/>
      <c r="D1" s="157"/>
      <c r="E1" s="157"/>
      <c r="F1" s="157"/>
      <c r="G1" s="157"/>
      <c r="H1" s="157"/>
      <c r="I1" s="157"/>
      <c r="J1" s="119"/>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row>
    <row r="2" spans="1:595" ht="13.15" customHeight="1" x14ac:dyDescent="0.35">
      <c r="A2" s="43" t="s">
        <v>867</v>
      </c>
      <c r="B2" s="120"/>
      <c r="C2" s="120"/>
      <c r="D2" s="120"/>
      <c r="E2" s="120"/>
      <c r="F2" s="120"/>
      <c r="G2" s="120"/>
      <c r="H2" s="121"/>
      <c r="I2" s="158" t="s">
        <v>67</v>
      </c>
      <c r="J2" s="160" t="s">
        <v>68</v>
      </c>
    </row>
    <row r="3" spans="1:595" ht="29.5" customHeight="1" x14ac:dyDescent="0.35">
      <c r="A3" s="44" t="s">
        <v>69</v>
      </c>
      <c r="B3" s="122" t="s">
        <v>70</v>
      </c>
      <c r="C3" s="122" t="s">
        <v>71</v>
      </c>
      <c r="D3" s="122" t="s">
        <v>72</v>
      </c>
      <c r="E3" s="122" t="s">
        <v>73</v>
      </c>
      <c r="F3" s="122" t="s">
        <v>74</v>
      </c>
      <c r="G3" s="122" t="s">
        <v>75</v>
      </c>
      <c r="H3" s="122" t="s">
        <v>76</v>
      </c>
      <c r="I3" s="159"/>
      <c r="J3" s="161"/>
    </row>
    <row r="4" spans="1:595" ht="26.5" thickBot="1" x14ac:dyDescent="0.4">
      <c r="A4" s="123" t="s">
        <v>893</v>
      </c>
      <c r="B4" s="124" t="s">
        <v>77</v>
      </c>
      <c r="C4" s="124" t="s">
        <v>77</v>
      </c>
      <c r="D4" s="124" t="s">
        <v>78</v>
      </c>
      <c r="E4" s="124" t="s">
        <v>77</v>
      </c>
      <c r="F4" s="124" t="s">
        <v>78</v>
      </c>
      <c r="G4" s="124" t="s">
        <v>78</v>
      </c>
      <c r="H4" s="125" t="s">
        <v>77</v>
      </c>
      <c r="I4" s="45"/>
      <c r="J4" s="46"/>
    </row>
    <row r="5" spans="1:595" ht="15" thickBot="1" x14ac:dyDescent="0.4">
      <c r="A5" s="143" t="s">
        <v>79</v>
      </c>
      <c r="B5" s="143"/>
      <c r="C5" s="143"/>
      <c r="D5" s="143"/>
      <c r="E5" s="143"/>
      <c r="F5" s="143"/>
      <c r="G5" s="143"/>
      <c r="H5" s="143"/>
      <c r="I5" s="143"/>
      <c r="J5" s="162"/>
    </row>
    <row r="6" spans="1:595" x14ac:dyDescent="0.35">
      <c r="A6" s="163" t="s">
        <v>80</v>
      </c>
      <c r="B6" s="164"/>
      <c r="C6" s="164"/>
      <c r="D6" s="164"/>
      <c r="E6" s="164"/>
      <c r="F6" s="164"/>
      <c r="G6" s="164"/>
      <c r="H6" s="164"/>
      <c r="I6" s="164"/>
      <c r="J6" s="4"/>
    </row>
    <row r="7" spans="1:595" ht="14.5" customHeight="1" x14ac:dyDescent="0.35">
      <c r="A7" s="5" t="s">
        <v>81</v>
      </c>
      <c r="B7" s="126">
        <v>1</v>
      </c>
      <c r="C7" s="126">
        <v>1</v>
      </c>
      <c r="D7" s="126">
        <v>1</v>
      </c>
      <c r="E7" s="126">
        <v>1</v>
      </c>
      <c r="F7" s="126">
        <v>1</v>
      </c>
      <c r="G7" s="126">
        <v>0</v>
      </c>
      <c r="H7" s="126">
        <v>0</v>
      </c>
      <c r="I7" s="127">
        <f>SUM(B7:H7)</f>
        <v>5</v>
      </c>
      <c r="J7" s="165" t="s">
        <v>82</v>
      </c>
    </row>
    <row r="8" spans="1:595" ht="14.5" customHeight="1" x14ac:dyDescent="0.35">
      <c r="A8" s="5" t="s">
        <v>83</v>
      </c>
      <c r="B8" s="126">
        <v>0</v>
      </c>
      <c r="C8" s="126">
        <v>0</v>
      </c>
      <c r="D8" s="126">
        <v>0</v>
      </c>
      <c r="E8" s="126">
        <v>0</v>
      </c>
      <c r="F8" s="126">
        <v>0</v>
      </c>
      <c r="G8" s="126">
        <v>1</v>
      </c>
      <c r="H8" s="126">
        <v>1</v>
      </c>
      <c r="I8" s="127">
        <f>SUM(B8:H8)</f>
        <v>2</v>
      </c>
      <c r="J8" s="165"/>
    </row>
    <row r="9" spans="1:595" x14ac:dyDescent="0.35">
      <c r="A9" s="154" t="s">
        <v>84</v>
      </c>
      <c r="B9" s="155"/>
      <c r="C9" s="155"/>
      <c r="D9" s="155"/>
      <c r="E9" s="155"/>
      <c r="F9" s="155"/>
      <c r="G9" s="155"/>
      <c r="H9" s="155"/>
      <c r="I9" s="155"/>
      <c r="J9" s="6" t="s">
        <v>85</v>
      </c>
    </row>
    <row r="10" spans="1:595" ht="16" customHeight="1" x14ac:dyDescent="0.35">
      <c r="A10" s="5" t="s">
        <v>86</v>
      </c>
      <c r="B10" s="126">
        <v>0</v>
      </c>
      <c r="C10" s="126">
        <v>0</v>
      </c>
      <c r="D10" s="126">
        <v>0</v>
      </c>
      <c r="E10" s="126">
        <v>0</v>
      </c>
      <c r="F10" s="126">
        <v>1</v>
      </c>
      <c r="G10" s="126">
        <v>1</v>
      </c>
      <c r="H10" s="126">
        <v>1</v>
      </c>
      <c r="I10" s="128">
        <f t="shared" ref="I10:I11" si="0">SUM(B10:H10)</f>
        <v>3</v>
      </c>
      <c r="J10" s="140" t="s">
        <v>87</v>
      </c>
    </row>
    <row r="11" spans="1:595" ht="16.5" customHeight="1" x14ac:dyDescent="0.35">
      <c r="A11" s="5" t="s">
        <v>88</v>
      </c>
      <c r="B11" s="126">
        <v>1</v>
      </c>
      <c r="C11" s="126">
        <v>1</v>
      </c>
      <c r="D11" s="126">
        <v>1</v>
      </c>
      <c r="E11" s="126">
        <v>1</v>
      </c>
      <c r="F11" s="126">
        <v>0</v>
      </c>
      <c r="G11" s="126">
        <v>0</v>
      </c>
      <c r="H11" s="126">
        <v>0</v>
      </c>
      <c r="I11" s="128">
        <f t="shared" si="0"/>
        <v>4</v>
      </c>
      <c r="J11" s="141"/>
    </row>
    <row r="12" spans="1:595" ht="15.65" customHeight="1" x14ac:dyDescent="0.35">
      <c r="A12" s="152" t="s">
        <v>89</v>
      </c>
      <c r="B12" s="153"/>
      <c r="C12" s="153"/>
      <c r="D12" s="153"/>
      <c r="E12" s="153"/>
      <c r="F12" s="153"/>
      <c r="G12" s="153"/>
      <c r="H12" s="153"/>
      <c r="I12" s="153"/>
      <c r="J12" s="6"/>
    </row>
    <row r="13" spans="1:595" ht="31.5" customHeight="1" x14ac:dyDescent="0.35">
      <c r="A13" s="5" t="s">
        <v>90</v>
      </c>
      <c r="B13" s="126">
        <v>1</v>
      </c>
      <c r="C13" s="126">
        <v>1</v>
      </c>
      <c r="D13" s="126">
        <v>1</v>
      </c>
      <c r="E13" s="126">
        <v>1</v>
      </c>
      <c r="F13" s="126">
        <v>1</v>
      </c>
      <c r="G13" s="126">
        <v>1</v>
      </c>
      <c r="H13" s="126">
        <v>1</v>
      </c>
      <c r="I13" s="128">
        <f t="shared" ref="I13:I75" si="1">SUM(B13:H13)</f>
        <v>7</v>
      </c>
      <c r="J13" s="140" t="s">
        <v>91</v>
      </c>
    </row>
    <row r="14" spans="1:595" ht="28" customHeight="1" x14ac:dyDescent="0.35">
      <c r="A14" s="5" t="s">
        <v>92</v>
      </c>
      <c r="B14" s="126">
        <v>0</v>
      </c>
      <c r="C14" s="126">
        <v>1</v>
      </c>
      <c r="D14" s="126">
        <v>0</v>
      </c>
      <c r="E14" s="126">
        <v>0</v>
      </c>
      <c r="F14" s="126">
        <v>0</v>
      </c>
      <c r="G14" s="126">
        <v>0</v>
      </c>
      <c r="H14" s="126">
        <v>0</v>
      </c>
      <c r="I14" s="128">
        <f t="shared" si="1"/>
        <v>1</v>
      </c>
      <c r="J14" s="141"/>
    </row>
    <row r="15" spans="1:595" x14ac:dyDescent="0.35">
      <c r="A15" s="154" t="s">
        <v>93</v>
      </c>
      <c r="B15" s="155"/>
      <c r="C15" s="155"/>
      <c r="D15" s="155"/>
      <c r="E15" s="155"/>
      <c r="F15" s="155"/>
      <c r="G15" s="155"/>
      <c r="H15" s="155"/>
      <c r="I15" s="155"/>
      <c r="J15" s="6"/>
    </row>
    <row r="16" spans="1:595" ht="26" x14ac:dyDescent="0.35">
      <c r="A16" s="5" t="s">
        <v>94</v>
      </c>
      <c r="B16" s="126">
        <v>1</v>
      </c>
      <c r="C16" s="126">
        <v>1</v>
      </c>
      <c r="D16" s="126">
        <v>1</v>
      </c>
      <c r="E16" s="126">
        <v>1</v>
      </c>
      <c r="F16" s="126">
        <v>1</v>
      </c>
      <c r="G16" s="126">
        <v>1</v>
      </c>
      <c r="H16" s="126">
        <v>1</v>
      </c>
      <c r="I16" s="128">
        <f>SUM(B16:H16)</f>
        <v>7</v>
      </c>
      <c r="J16" s="56" t="s">
        <v>95</v>
      </c>
    </row>
    <row r="17" spans="1:10" x14ac:dyDescent="0.35">
      <c r="A17" s="154" t="s">
        <v>96</v>
      </c>
      <c r="B17" s="155"/>
      <c r="C17" s="155"/>
      <c r="D17" s="155"/>
      <c r="E17" s="155"/>
      <c r="F17" s="155"/>
      <c r="G17" s="155"/>
      <c r="H17" s="155"/>
      <c r="I17" s="155"/>
      <c r="J17" s="6"/>
    </row>
    <row r="18" spans="1:10" ht="14.5" customHeight="1" x14ac:dyDescent="0.35">
      <c r="A18" s="5" t="s">
        <v>97</v>
      </c>
      <c r="B18" s="126">
        <v>1</v>
      </c>
      <c r="C18" s="126">
        <v>0</v>
      </c>
      <c r="D18" s="126">
        <v>0</v>
      </c>
      <c r="E18" s="126">
        <v>0</v>
      </c>
      <c r="F18" s="126">
        <v>0</v>
      </c>
      <c r="G18" s="126">
        <v>0</v>
      </c>
      <c r="H18" s="126">
        <v>0</v>
      </c>
      <c r="I18" s="126">
        <f t="shared" ref="I18:I21" si="2">SUM(B18:H18)</f>
        <v>1</v>
      </c>
      <c r="J18" s="140" t="s">
        <v>98</v>
      </c>
    </row>
    <row r="19" spans="1:10" x14ac:dyDescent="0.35">
      <c r="A19" s="5" t="s">
        <v>99</v>
      </c>
      <c r="B19" s="126">
        <v>1</v>
      </c>
      <c r="C19" s="126">
        <v>0</v>
      </c>
      <c r="D19" s="126">
        <v>0</v>
      </c>
      <c r="E19" s="126">
        <v>0</v>
      </c>
      <c r="F19" s="126">
        <v>0</v>
      </c>
      <c r="G19" s="126">
        <v>0</v>
      </c>
      <c r="H19" s="126">
        <v>0</v>
      </c>
      <c r="I19" s="126">
        <f t="shared" si="2"/>
        <v>1</v>
      </c>
      <c r="J19" s="142"/>
    </row>
    <row r="20" spans="1:10" x14ac:dyDescent="0.35">
      <c r="A20" s="5" t="s">
        <v>100</v>
      </c>
      <c r="B20" s="126">
        <v>0</v>
      </c>
      <c r="C20" s="126">
        <v>1</v>
      </c>
      <c r="D20" s="126">
        <v>0</v>
      </c>
      <c r="E20" s="126">
        <v>0</v>
      </c>
      <c r="F20" s="126">
        <v>0</v>
      </c>
      <c r="G20" s="126">
        <v>0</v>
      </c>
      <c r="H20" s="126">
        <v>0</v>
      </c>
      <c r="I20" s="126">
        <f t="shared" si="2"/>
        <v>1</v>
      </c>
      <c r="J20" s="142"/>
    </row>
    <row r="21" spans="1:10" ht="15" customHeight="1" x14ac:dyDescent="0.35">
      <c r="A21" s="5" t="s">
        <v>101</v>
      </c>
      <c r="B21" s="126">
        <v>0</v>
      </c>
      <c r="C21" s="126">
        <v>0</v>
      </c>
      <c r="D21" s="126">
        <v>0</v>
      </c>
      <c r="E21" s="126">
        <v>0</v>
      </c>
      <c r="F21" s="126">
        <v>1</v>
      </c>
      <c r="G21" s="126">
        <v>0</v>
      </c>
      <c r="H21" s="126">
        <v>0</v>
      </c>
      <c r="I21" s="126">
        <f t="shared" si="2"/>
        <v>1</v>
      </c>
      <c r="J21" s="142"/>
    </row>
    <row r="22" spans="1:10" x14ac:dyDescent="0.35">
      <c r="A22" s="5" t="s">
        <v>102</v>
      </c>
      <c r="B22" s="126">
        <v>0</v>
      </c>
      <c r="C22" s="126">
        <v>0</v>
      </c>
      <c r="D22" s="126">
        <v>0</v>
      </c>
      <c r="E22" s="126">
        <v>1</v>
      </c>
      <c r="F22" s="126">
        <v>0</v>
      </c>
      <c r="G22" s="126">
        <v>0</v>
      </c>
      <c r="H22" s="126">
        <v>0</v>
      </c>
      <c r="I22" s="126">
        <f>SUM(B22:H22)</f>
        <v>1</v>
      </c>
      <c r="J22" s="142"/>
    </row>
    <row r="23" spans="1:10" x14ac:dyDescent="0.35">
      <c r="A23" s="5" t="s">
        <v>103</v>
      </c>
      <c r="B23" s="126">
        <v>0</v>
      </c>
      <c r="C23" s="126">
        <v>0</v>
      </c>
      <c r="D23" s="126">
        <v>0</v>
      </c>
      <c r="E23" s="126">
        <v>0</v>
      </c>
      <c r="F23" s="126">
        <v>0</v>
      </c>
      <c r="G23" s="126">
        <v>0</v>
      </c>
      <c r="H23" s="126">
        <v>1</v>
      </c>
      <c r="I23" s="126">
        <f t="shared" ref="I23:I26" si="3">SUM(B23:H23)</f>
        <v>1</v>
      </c>
      <c r="J23" s="142"/>
    </row>
    <row r="24" spans="1:10" x14ac:dyDescent="0.35">
      <c r="A24" s="5" t="s">
        <v>104</v>
      </c>
      <c r="B24" s="126">
        <v>0</v>
      </c>
      <c r="C24" s="126">
        <v>0</v>
      </c>
      <c r="D24" s="126">
        <v>0</v>
      </c>
      <c r="E24" s="126">
        <v>0</v>
      </c>
      <c r="F24" s="126">
        <v>0</v>
      </c>
      <c r="G24" s="126">
        <v>0</v>
      </c>
      <c r="H24" s="126">
        <v>1</v>
      </c>
      <c r="I24" s="126">
        <f t="shared" si="3"/>
        <v>1</v>
      </c>
      <c r="J24" s="142"/>
    </row>
    <row r="25" spans="1:10" ht="26" x14ac:dyDescent="0.35">
      <c r="A25" s="5" t="s">
        <v>105</v>
      </c>
      <c r="B25" s="126">
        <v>0</v>
      </c>
      <c r="C25" s="126">
        <v>0</v>
      </c>
      <c r="D25" s="126">
        <v>1</v>
      </c>
      <c r="E25" s="126">
        <v>0</v>
      </c>
      <c r="F25" s="126">
        <v>0</v>
      </c>
      <c r="G25" s="126">
        <v>0</v>
      </c>
      <c r="H25" s="126">
        <v>0</v>
      </c>
      <c r="I25" s="126">
        <f t="shared" si="3"/>
        <v>1</v>
      </c>
      <c r="J25" s="142"/>
    </row>
    <row r="26" spans="1:10" x14ac:dyDescent="0.35">
      <c r="A26" s="5" t="s">
        <v>106</v>
      </c>
      <c r="B26" s="126">
        <v>0</v>
      </c>
      <c r="C26" s="126">
        <v>0</v>
      </c>
      <c r="D26" s="126">
        <v>0</v>
      </c>
      <c r="E26" s="126">
        <v>0</v>
      </c>
      <c r="F26" s="126">
        <v>0</v>
      </c>
      <c r="G26" s="126">
        <v>1</v>
      </c>
      <c r="H26" s="126">
        <v>0</v>
      </c>
      <c r="I26" s="127">
        <f t="shared" si="3"/>
        <v>1</v>
      </c>
      <c r="J26" s="141"/>
    </row>
    <row r="27" spans="1:10" x14ac:dyDescent="0.35">
      <c r="A27" s="137" t="s">
        <v>107</v>
      </c>
      <c r="B27" s="138"/>
      <c r="C27" s="138"/>
      <c r="D27" s="138"/>
      <c r="E27" s="138"/>
      <c r="F27" s="138"/>
      <c r="G27" s="138"/>
      <c r="H27" s="138"/>
      <c r="I27" s="138"/>
      <c r="J27" s="58"/>
    </row>
    <row r="28" spans="1:10" ht="14.5" customHeight="1" x14ac:dyDescent="0.35">
      <c r="A28" s="5" t="s">
        <v>108</v>
      </c>
      <c r="B28" s="126">
        <v>1</v>
      </c>
      <c r="C28" s="126">
        <v>1</v>
      </c>
      <c r="D28" s="126">
        <v>1</v>
      </c>
      <c r="E28" s="126">
        <v>1</v>
      </c>
      <c r="F28" s="126">
        <v>1</v>
      </c>
      <c r="G28" s="126">
        <v>1</v>
      </c>
      <c r="H28" s="126">
        <v>1</v>
      </c>
      <c r="I28" s="128">
        <f t="shared" si="1"/>
        <v>7</v>
      </c>
      <c r="J28" s="140" t="s">
        <v>109</v>
      </c>
    </row>
    <row r="29" spans="1:10" ht="19" customHeight="1" x14ac:dyDescent="0.35">
      <c r="A29" s="5" t="s">
        <v>110</v>
      </c>
      <c r="B29" s="126">
        <v>0</v>
      </c>
      <c r="C29" s="126">
        <v>0</v>
      </c>
      <c r="D29" s="126">
        <v>0</v>
      </c>
      <c r="E29" s="126">
        <v>0</v>
      </c>
      <c r="F29" s="126">
        <v>1</v>
      </c>
      <c r="G29" s="126">
        <v>1</v>
      </c>
      <c r="H29" s="126">
        <v>1</v>
      </c>
      <c r="I29" s="127">
        <f t="shared" si="1"/>
        <v>3</v>
      </c>
      <c r="J29" s="141"/>
    </row>
    <row r="30" spans="1:10" x14ac:dyDescent="0.35">
      <c r="A30" s="137" t="s">
        <v>111</v>
      </c>
      <c r="B30" s="138"/>
      <c r="C30" s="138"/>
      <c r="D30" s="138"/>
      <c r="E30" s="138"/>
      <c r="F30" s="138"/>
      <c r="G30" s="138"/>
      <c r="H30" s="138"/>
      <c r="I30" s="138"/>
      <c r="J30" s="56"/>
    </row>
    <row r="31" spans="1:10" ht="19" customHeight="1" x14ac:dyDescent="0.35">
      <c r="A31" s="5" t="s">
        <v>112</v>
      </c>
      <c r="B31" s="126">
        <v>0</v>
      </c>
      <c r="C31" s="126">
        <v>0</v>
      </c>
      <c r="D31" s="126">
        <v>1</v>
      </c>
      <c r="E31" s="126">
        <v>0</v>
      </c>
      <c r="F31" s="126">
        <v>1</v>
      </c>
      <c r="G31" s="126">
        <v>1</v>
      </c>
      <c r="H31" s="126">
        <v>1</v>
      </c>
      <c r="I31" s="128">
        <f t="shared" si="1"/>
        <v>4</v>
      </c>
      <c r="J31" s="140" t="s">
        <v>113</v>
      </c>
    </row>
    <row r="32" spans="1:10" ht="21" customHeight="1" x14ac:dyDescent="0.35">
      <c r="A32" s="5" t="s">
        <v>114</v>
      </c>
      <c r="B32" s="126">
        <v>1</v>
      </c>
      <c r="C32" s="126">
        <v>1</v>
      </c>
      <c r="D32" s="126">
        <v>1</v>
      </c>
      <c r="E32" s="126">
        <v>1</v>
      </c>
      <c r="F32" s="126">
        <v>1</v>
      </c>
      <c r="G32" s="126">
        <v>0</v>
      </c>
      <c r="H32" s="126">
        <v>0</v>
      </c>
      <c r="I32" s="128">
        <f t="shared" si="1"/>
        <v>5</v>
      </c>
      <c r="J32" s="141"/>
    </row>
    <row r="33" spans="1:10" x14ac:dyDescent="0.35">
      <c r="A33" s="137" t="s">
        <v>115</v>
      </c>
      <c r="B33" s="138"/>
      <c r="C33" s="138"/>
      <c r="D33" s="138"/>
      <c r="E33" s="138"/>
      <c r="F33" s="138"/>
      <c r="G33" s="138"/>
      <c r="H33" s="138"/>
      <c r="I33" s="138"/>
      <c r="J33" s="56"/>
    </row>
    <row r="34" spans="1:10" ht="26" x14ac:dyDescent="0.35">
      <c r="A34" s="5" t="s">
        <v>116</v>
      </c>
      <c r="B34" s="126">
        <v>1</v>
      </c>
      <c r="C34" s="126">
        <v>1</v>
      </c>
      <c r="D34" s="126">
        <v>1</v>
      </c>
      <c r="E34" s="126">
        <v>1</v>
      </c>
      <c r="F34" s="126">
        <v>0</v>
      </c>
      <c r="G34" s="126">
        <v>1</v>
      </c>
      <c r="H34" s="126">
        <v>1</v>
      </c>
      <c r="I34" s="126">
        <f t="shared" si="1"/>
        <v>6</v>
      </c>
      <c r="J34" s="59" t="s">
        <v>117</v>
      </c>
    </row>
    <row r="35" spans="1:10" x14ac:dyDescent="0.35">
      <c r="A35" s="137" t="s">
        <v>118</v>
      </c>
      <c r="B35" s="138"/>
      <c r="C35" s="138"/>
      <c r="D35" s="138"/>
      <c r="E35" s="138"/>
      <c r="F35" s="138"/>
      <c r="G35" s="138"/>
      <c r="H35" s="138"/>
      <c r="I35" s="138"/>
      <c r="J35" s="56"/>
    </row>
    <row r="36" spans="1:10" ht="14.5" customHeight="1" x14ac:dyDescent="0.35">
      <c r="A36" s="5" t="s">
        <v>119</v>
      </c>
      <c r="B36" s="126">
        <v>1</v>
      </c>
      <c r="C36" s="126">
        <v>0</v>
      </c>
      <c r="D36" s="126">
        <v>0</v>
      </c>
      <c r="E36" s="126">
        <v>0</v>
      </c>
      <c r="F36" s="126">
        <v>1</v>
      </c>
      <c r="G36" s="126">
        <v>0</v>
      </c>
      <c r="H36" s="126">
        <v>1</v>
      </c>
      <c r="I36" s="128">
        <f t="shared" si="1"/>
        <v>3</v>
      </c>
      <c r="J36" s="140" t="s">
        <v>120</v>
      </c>
    </row>
    <row r="37" spans="1:10" ht="14.5" customHeight="1" x14ac:dyDescent="0.35">
      <c r="A37" s="5" t="s">
        <v>121</v>
      </c>
      <c r="B37" s="126">
        <v>0</v>
      </c>
      <c r="C37" s="126">
        <v>1</v>
      </c>
      <c r="D37" s="126">
        <v>0</v>
      </c>
      <c r="E37" s="126">
        <v>0</v>
      </c>
      <c r="F37" s="126">
        <v>1</v>
      </c>
      <c r="G37" s="126">
        <v>0</v>
      </c>
      <c r="H37" s="126">
        <v>0</v>
      </c>
      <c r="I37" s="128">
        <f t="shared" si="1"/>
        <v>2</v>
      </c>
      <c r="J37" s="142"/>
    </row>
    <row r="38" spans="1:10" x14ac:dyDescent="0.35">
      <c r="A38" s="5" t="s">
        <v>122</v>
      </c>
      <c r="B38" s="126">
        <v>0</v>
      </c>
      <c r="C38" s="126">
        <v>1</v>
      </c>
      <c r="D38" s="126">
        <v>0</v>
      </c>
      <c r="E38" s="126">
        <v>0</v>
      </c>
      <c r="F38" s="126">
        <v>0</v>
      </c>
      <c r="G38" s="126">
        <v>1</v>
      </c>
      <c r="H38" s="126">
        <v>1</v>
      </c>
      <c r="I38" s="128">
        <f t="shared" si="1"/>
        <v>3</v>
      </c>
      <c r="J38" s="142"/>
    </row>
    <row r="39" spans="1:10" x14ac:dyDescent="0.35">
      <c r="A39" s="5" t="s">
        <v>123</v>
      </c>
      <c r="B39" s="126">
        <v>0</v>
      </c>
      <c r="C39" s="126">
        <v>1</v>
      </c>
      <c r="D39" s="126">
        <v>0</v>
      </c>
      <c r="E39" s="126">
        <v>0</v>
      </c>
      <c r="F39" s="126">
        <v>0</v>
      </c>
      <c r="G39" s="126">
        <v>0</v>
      </c>
      <c r="H39" s="126">
        <v>1</v>
      </c>
      <c r="I39" s="128">
        <f t="shared" si="1"/>
        <v>2</v>
      </c>
      <c r="J39" s="142"/>
    </row>
    <row r="40" spans="1:10" x14ac:dyDescent="0.35">
      <c r="A40" s="5" t="s">
        <v>124</v>
      </c>
      <c r="B40" s="126">
        <v>0</v>
      </c>
      <c r="C40" s="126">
        <v>1</v>
      </c>
      <c r="D40" s="126">
        <v>0</v>
      </c>
      <c r="E40" s="126">
        <v>0</v>
      </c>
      <c r="F40" s="126">
        <v>1</v>
      </c>
      <c r="G40" s="126">
        <v>0</v>
      </c>
      <c r="H40" s="126">
        <v>1</v>
      </c>
      <c r="I40" s="128">
        <f t="shared" si="1"/>
        <v>3</v>
      </c>
      <c r="J40" s="142"/>
    </row>
    <row r="41" spans="1:10" x14ac:dyDescent="0.35">
      <c r="A41" s="5" t="s">
        <v>125</v>
      </c>
      <c r="B41" s="126">
        <v>0</v>
      </c>
      <c r="C41" s="126">
        <v>1</v>
      </c>
      <c r="D41" s="126">
        <v>0</v>
      </c>
      <c r="E41" s="126">
        <v>0</v>
      </c>
      <c r="F41" s="126">
        <v>0</v>
      </c>
      <c r="G41" s="126">
        <v>0</v>
      </c>
      <c r="H41" s="126">
        <v>0</v>
      </c>
      <c r="I41" s="128">
        <f t="shared" si="1"/>
        <v>1</v>
      </c>
      <c r="J41" s="142"/>
    </row>
    <row r="42" spans="1:10" x14ac:dyDescent="0.35">
      <c r="A42" s="5" t="s">
        <v>126</v>
      </c>
      <c r="B42" s="126">
        <v>1</v>
      </c>
      <c r="C42" s="126">
        <v>0</v>
      </c>
      <c r="D42" s="126">
        <v>0</v>
      </c>
      <c r="E42" s="126">
        <v>0</v>
      </c>
      <c r="F42" s="126">
        <v>1</v>
      </c>
      <c r="G42" s="126">
        <v>0</v>
      </c>
      <c r="H42" s="126">
        <v>0</v>
      </c>
      <c r="I42" s="128">
        <f t="shared" si="1"/>
        <v>2</v>
      </c>
      <c r="J42" s="142"/>
    </row>
    <row r="43" spans="1:10" x14ac:dyDescent="0.35">
      <c r="A43" s="5" t="s">
        <v>127</v>
      </c>
      <c r="B43" s="126">
        <v>1</v>
      </c>
      <c r="C43" s="126">
        <v>0</v>
      </c>
      <c r="D43" s="126">
        <v>0</v>
      </c>
      <c r="E43" s="126">
        <v>0</v>
      </c>
      <c r="F43" s="126">
        <v>1</v>
      </c>
      <c r="G43" s="126">
        <v>0</v>
      </c>
      <c r="H43" s="126">
        <v>0</v>
      </c>
      <c r="I43" s="128">
        <f t="shared" si="1"/>
        <v>2</v>
      </c>
      <c r="J43" s="142"/>
    </row>
    <row r="44" spans="1:10" x14ac:dyDescent="0.35">
      <c r="A44" s="5" t="s">
        <v>128</v>
      </c>
      <c r="B44" s="126">
        <v>0</v>
      </c>
      <c r="C44" s="126">
        <v>0</v>
      </c>
      <c r="D44" s="126">
        <v>1</v>
      </c>
      <c r="E44" s="126">
        <v>1</v>
      </c>
      <c r="F44" s="126">
        <v>0</v>
      </c>
      <c r="G44" s="126">
        <v>0</v>
      </c>
      <c r="H44" s="126">
        <v>0</v>
      </c>
      <c r="I44" s="128">
        <f t="shared" si="1"/>
        <v>2</v>
      </c>
      <c r="J44" s="141"/>
    </row>
    <row r="45" spans="1:10" x14ac:dyDescent="0.35">
      <c r="A45" s="137" t="s">
        <v>129</v>
      </c>
      <c r="B45" s="138"/>
      <c r="C45" s="138"/>
      <c r="D45" s="138"/>
      <c r="E45" s="138"/>
      <c r="F45" s="138"/>
      <c r="G45" s="138"/>
      <c r="H45" s="138"/>
      <c r="I45" s="138"/>
      <c r="J45" s="56"/>
    </row>
    <row r="46" spans="1:10" x14ac:dyDescent="0.35">
      <c r="A46" s="5" t="s">
        <v>130</v>
      </c>
      <c r="B46" s="126">
        <v>0</v>
      </c>
      <c r="C46" s="126">
        <v>1</v>
      </c>
      <c r="D46" s="126">
        <v>1</v>
      </c>
      <c r="E46" s="126">
        <v>1</v>
      </c>
      <c r="F46" s="126">
        <v>1</v>
      </c>
      <c r="G46" s="126">
        <v>1</v>
      </c>
      <c r="H46" s="126">
        <v>1</v>
      </c>
      <c r="I46" s="128">
        <f t="shared" ref="I46" si="4">SUM(B46:H46)</f>
        <v>6</v>
      </c>
      <c r="J46" s="140" t="s">
        <v>131</v>
      </c>
    </row>
    <row r="47" spans="1:10" ht="17.149999999999999" customHeight="1" x14ac:dyDescent="0.35">
      <c r="A47" s="5" t="s">
        <v>132</v>
      </c>
      <c r="B47" s="126">
        <v>1</v>
      </c>
      <c r="C47" s="126">
        <v>0</v>
      </c>
      <c r="D47" s="126">
        <v>0</v>
      </c>
      <c r="E47" s="126">
        <v>0</v>
      </c>
      <c r="F47" s="126">
        <v>0</v>
      </c>
      <c r="G47" s="126">
        <v>0</v>
      </c>
      <c r="H47" s="126">
        <v>0</v>
      </c>
      <c r="I47" s="128">
        <f t="shared" si="1"/>
        <v>1</v>
      </c>
      <c r="J47" s="141"/>
    </row>
    <row r="48" spans="1:10" x14ac:dyDescent="0.35">
      <c r="A48" s="137" t="s">
        <v>133</v>
      </c>
      <c r="B48" s="138"/>
      <c r="C48" s="138"/>
      <c r="D48" s="138"/>
      <c r="E48" s="138"/>
      <c r="F48" s="138"/>
      <c r="G48" s="138"/>
      <c r="H48" s="138"/>
      <c r="I48" s="138"/>
      <c r="J48" s="56"/>
    </row>
    <row r="49" spans="1:10" x14ac:dyDescent="0.35">
      <c r="A49" s="5" t="s">
        <v>134</v>
      </c>
      <c r="B49" s="126">
        <v>0</v>
      </c>
      <c r="C49" s="126">
        <v>0</v>
      </c>
      <c r="D49" s="126">
        <v>0</v>
      </c>
      <c r="E49" s="126">
        <v>0</v>
      </c>
      <c r="F49" s="126">
        <v>1</v>
      </c>
      <c r="G49" s="126">
        <v>1</v>
      </c>
      <c r="H49" s="126">
        <v>1</v>
      </c>
      <c r="I49" s="126">
        <f t="shared" si="1"/>
        <v>3</v>
      </c>
      <c r="J49" s="149" t="s">
        <v>135</v>
      </c>
    </row>
    <row r="50" spans="1:10" x14ac:dyDescent="0.35">
      <c r="A50" s="5" t="s">
        <v>136</v>
      </c>
      <c r="B50" s="126">
        <v>0</v>
      </c>
      <c r="C50" s="126">
        <v>0</v>
      </c>
      <c r="D50" s="126">
        <v>0</v>
      </c>
      <c r="E50" s="126">
        <v>0</v>
      </c>
      <c r="F50" s="126">
        <v>1</v>
      </c>
      <c r="G50" s="126">
        <v>1</v>
      </c>
      <c r="H50" s="126">
        <v>1</v>
      </c>
      <c r="I50" s="126">
        <f t="shared" si="1"/>
        <v>3</v>
      </c>
      <c r="J50" s="150"/>
    </row>
    <row r="51" spans="1:10" x14ac:dyDescent="0.35">
      <c r="A51" s="5" t="s">
        <v>137</v>
      </c>
      <c r="B51" s="126">
        <v>0</v>
      </c>
      <c r="C51" s="126">
        <v>0</v>
      </c>
      <c r="D51" s="126">
        <v>0</v>
      </c>
      <c r="E51" s="126">
        <v>0</v>
      </c>
      <c r="F51" s="126">
        <v>1</v>
      </c>
      <c r="G51" s="126">
        <v>1</v>
      </c>
      <c r="H51" s="126">
        <v>1</v>
      </c>
      <c r="I51" s="126">
        <f t="shared" si="1"/>
        <v>3</v>
      </c>
      <c r="J51" s="150"/>
    </row>
    <row r="52" spans="1:10" x14ac:dyDescent="0.35">
      <c r="A52" s="5" t="s">
        <v>138</v>
      </c>
      <c r="B52" s="126">
        <v>0</v>
      </c>
      <c r="C52" s="126">
        <v>0</v>
      </c>
      <c r="D52" s="126">
        <v>0</v>
      </c>
      <c r="E52" s="126">
        <v>0</v>
      </c>
      <c r="F52" s="126">
        <v>1</v>
      </c>
      <c r="G52" s="126">
        <v>1</v>
      </c>
      <c r="H52" s="126">
        <v>1</v>
      </c>
      <c r="I52" s="126">
        <f t="shared" si="1"/>
        <v>3</v>
      </c>
      <c r="J52" s="150"/>
    </row>
    <row r="53" spans="1:10" x14ac:dyDescent="0.35">
      <c r="A53" s="5" t="s">
        <v>139</v>
      </c>
      <c r="B53" s="126">
        <v>1</v>
      </c>
      <c r="C53" s="126">
        <v>1</v>
      </c>
      <c r="D53" s="126">
        <v>1</v>
      </c>
      <c r="E53" s="126">
        <v>1</v>
      </c>
      <c r="F53" s="126">
        <v>0</v>
      </c>
      <c r="G53" s="126">
        <v>0</v>
      </c>
      <c r="H53" s="126">
        <v>0</v>
      </c>
      <c r="I53" s="126">
        <f t="shared" si="1"/>
        <v>4</v>
      </c>
      <c r="J53" s="151"/>
    </row>
    <row r="54" spans="1:10" x14ac:dyDescent="0.35">
      <c r="A54" s="137" t="s">
        <v>140</v>
      </c>
      <c r="B54" s="138"/>
      <c r="C54" s="138"/>
      <c r="D54" s="138"/>
      <c r="E54" s="138"/>
      <c r="F54" s="138"/>
      <c r="G54" s="138"/>
      <c r="H54" s="138"/>
      <c r="I54" s="138"/>
      <c r="J54" s="56"/>
    </row>
    <row r="55" spans="1:10" x14ac:dyDescent="0.35">
      <c r="A55" s="5" t="s">
        <v>141</v>
      </c>
      <c r="B55" s="126">
        <v>1</v>
      </c>
      <c r="C55" s="126">
        <v>1</v>
      </c>
      <c r="D55" s="126">
        <v>1</v>
      </c>
      <c r="E55" s="126">
        <v>1</v>
      </c>
      <c r="F55" s="126">
        <v>1</v>
      </c>
      <c r="G55" s="126">
        <v>0</v>
      </c>
      <c r="H55" s="126">
        <v>0</v>
      </c>
      <c r="I55" s="126">
        <f t="shared" si="1"/>
        <v>5</v>
      </c>
      <c r="J55" s="149" t="s">
        <v>142</v>
      </c>
    </row>
    <row r="56" spans="1:10" x14ac:dyDescent="0.35">
      <c r="A56" s="5" t="s">
        <v>143</v>
      </c>
      <c r="B56" s="126">
        <v>0</v>
      </c>
      <c r="C56" s="126">
        <v>0</v>
      </c>
      <c r="D56" s="126">
        <v>0</v>
      </c>
      <c r="E56" s="126">
        <v>0</v>
      </c>
      <c r="F56" s="126">
        <v>1</v>
      </c>
      <c r="G56" s="126">
        <v>0</v>
      </c>
      <c r="H56" s="126">
        <v>0</v>
      </c>
      <c r="I56" s="126">
        <f t="shared" si="1"/>
        <v>1</v>
      </c>
      <c r="J56" s="150"/>
    </row>
    <row r="57" spans="1:10" x14ac:dyDescent="0.35">
      <c r="A57" s="5" t="s">
        <v>144</v>
      </c>
      <c r="B57" s="126">
        <v>0</v>
      </c>
      <c r="C57" s="126">
        <v>0</v>
      </c>
      <c r="D57" s="126">
        <v>0</v>
      </c>
      <c r="E57" s="126">
        <v>0</v>
      </c>
      <c r="F57" s="126">
        <v>0</v>
      </c>
      <c r="G57" s="126">
        <v>1</v>
      </c>
      <c r="H57" s="126">
        <v>0</v>
      </c>
      <c r="I57" s="126">
        <f t="shared" si="1"/>
        <v>1</v>
      </c>
      <c r="J57" s="150"/>
    </row>
    <row r="58" spans="1:10" x14ac:dyDescent="0.35">
      <c r="A58" s="5" t="s">
        <v>145</v>
      </c>
      <c r="B58" s="126">
        <v>0</v>
      </c>
      <c r="C58" s="126">
        <v>0</v>
      </c>
      <c r="D58" s="126">
        <v>0</v>
      </c>
      <c r="E58" s="126">
        <v>0</v>
      </c>
      <c r="F58" s="126">
        <v>1</v>
      </c>
      <c r="G58" s="126">
        <v>1</v>
      </c>
      <c r="H58" s="126">
        <v>1</v>
      </c>
      <c r="I58" s="126">
        <f t="shared" si="1"/>
        <v>3</v>
      </c>
      <c r="J58" s="151"/>
    </row>
    <row r="59" spans="1:10" x14ac:dyDescent="0.35">
      <c r="A59" s="137" t="s">
        <v>146</v>
      </c>
      <c r="B59" s="138"/>
      <c r="C59" s="138"/>
      <c r="D59" s="138"/>
      <c r="E59" s="138"/>
      <c r="F59" s="138"/>
      <c r="G59" s="138"/>
      <c r="H59" s="138"/>
      <c r="I59" s="138"/>
      <c r="J59" s="56"/>
    </row>
    <row r="60" spans="1:10" ht="14.5" customHeight="1" x14ac:dyDescent="0.35">
      <c r="A60" s="7" t="s">
        <v>147</v>
      </c>
      <c r="B60" s="126">
        <v>1</v>
      </c>
      <c r="C60" s="126">
        <v>1</v>
      </c>
      <c r="D60" s="126">
        <v>1</v>
      </c>
      <c r="E60" s="126">
        <v>1</v>
      </c>
      <c r="F60" s="126">
        <v>0</v>
      </c>
      <c r="G60" s="126">
        <v>0</v>
      </c>
      <c r="H60" s="128">
        <v>0</v>
      </c>
      <c r="I60" s="129">
        <f t="shared" si="1"/>
        <v>4</v>
      </c>
      <c r="J60" s="140" t="s">
        <v>148</v>
      </c>
    </row>
    <row r="61" spans="1:10" ht="40.5" customHeight="1" x14ac:dyDescent="0.35">
      <c r="A61" s="7" t="s">
        <v>149</v>
      </c>
      <c r="B61" s="126">
        <v>0</v>
      </c>
      <c r="C61" s="126">
        <v>0</v>
      </c>
      <c r="D61" s="126">
        <v>0</v>
      </c>
      <c r="E61" s="126">
        <v>0</v>
      </c>
      <c r="F61" s="126">
        <v>1</v>
      </c>
      <c r="G61" s="126">
        <v>1</v>
      </c>
      <c r="H61" s="128">
        <v>1</v>
      </c>
      <c r="I61" s="129">
        <f t="shared" si="1"/>
        <v>3</v>
      </c>
      <c r="J61" s="142"/>
    </row>
    <row r="62" spans="1:10" x14ac:dyDescent="0.35">
      <c r="A62" s="137" t="s">
        <v>150</v>
      </c>
      <c r="B62" s="138"/>
      <c r="C62" s="138"/>
      <c r="D62" s="138"/>
      <c r="E62" s="138"/>
      <c r="F62" s="138"/>
      <c r="G62" s="138"/>
      <c r="H62" s="138"/>
      <c r="I62" s="138"/>
      <c r="J62" s="56"/>
    </row>
    <row r="63" spans="1:10" ht="14.5" customHeight="1" x14ac:dyDescent="0.35">
      <c r="A63" s="7" t="s">
        <v>151</v>
      </c>
      <c r="B63" s="126">
        <v>1</v>
      </c>
      <c r="C63" s="126">
        <v>1</v>
      </c>
      <c r="D63" s="126">
        <v>1</v>
      </c>
      <c r="E63" s="126">
        <v>1</v>
      </c>
      <c r="F63" s="126">
        <v>0</v>
      </c>
      <c r="G63" s="126">
        <v>0</v>
      </c>
      <c r="H63" s="128">
        <v>0</v>
      </c>
      <c r="I63" s="129">
        <f t="shared" ref="I63:I66" si="5">SUM(B63:H63)</f>
        <v>4</v>
      </c>
      <c r="J63" s="140" t="s">
        <v>152</v>
      </c>
    </row>
    <row r="64" spans="1:10" ht="14.5" customHeight="1" x14ac:dyDescent="0.35">
      <c r="A64" s="7" t="s">
        <v>153</v>
      </c>
      <c r="B64" s="126">
        <v>0</v>
      </c>
      <c r="C64" s="126">
        <v>0</v>
      </c>
      <c r="D64" s="126">
        <v>0</v>
      </c>
      <c r="E64" s="126">
        <v>0</v>
      </c>
      <c r="F64" s="126">
        <v>1</v>
      </c>
      <c r="G64" s="126">
        <v>0</v>
      </c>
      <c r="H64" s="128">
        <v>0</v>
      </c>
      <c r="I64" s="129">
        <f t="shared" si="5"/>
        <v>1</v>
      </c>
      <c r="J64" s="142"/>
    </row>
    <row r="65" spans="1:10" x14ac:dyDescent="0.35">
      <c r="A65" s="8" t="s">
        <v>154</v>
      </c>
      <c r="B65" s="126">
        <v>0</v>
      </c>
      <c r="C65" s="126">
        <v>0</v>
      </c>
      <c r="D65" s="126">
        <v>0</v>
      </c>
      <c r="E65" s="126">
        <v>0</v>
      </c>
      <c r="F65" s="126">
        <v>0</v>
      </c>
      <c r="G65" s="126">
        <v>1</v>
      </c>
      <c r="H65" s="128">
        <v>0</v>
      </c>
      <c r="I65" s="129">
        <f t="shared" si="5"/>
        <v>1</v>
      </c>
      <c r="J65" s="142"/>
    </row>
    <row r="66" spans="1:10" x14ac:dyDescent="0.35">
      <c r="A66" s="8" t="s">
        <v>155</v>
      </c>
      <c r="B66" s="126">
        <v>0</v>
      </c>
      <c r="C66" s="126">
        <v>0</v>
      </c>
      <c r="D66" s="126">
        <v>0</v>
      </c>
      <c r="E66" s="126">
        <v>0</v>
      </c>
      <c r="F66" s="126">
        <v>1</v>
      </c>
      <c r="G66" s="126">
        <v>1</v>
      </c>
      <c r="H66" s="128">
        <v>1</v>
      </c>
      <c r="I66" s="129">
        <f t="shared" si="5"/>
        <v>3</v>
      </c>
      <c r="J66" s="141"/>
    </row>
    <row r="67" spans="1:10" x14ac:dyDescent="0.35">
      <c r="A67" s="137" t="s">
        <v>156</v>
      </c>
      <c r="B67" s="138"/>
      <c r="C67" s="138"/>
      <c r="D67" s="138"/>
      <c r="E67" s="138"/>
      <c r="F67" s="138"/>
      <c r="G67" s="138"/>
      <c r="H67" s="138"/>
      <c r="I67" s="138"/>
      <c r="J67" s="56"/>
    </row>
    <row r="68" spans="1:10" ht="26" x14ac:dyDescent="0.35">
      <c r="A68" s="7" t="s">
        <v>157</v>
      </c>
      <c r="B68" s="126">
        <v>1</v>
      </c>
      <c r="C68" s="126">
        <v>1</v>
      </c>
      <c r="D68" s="126">
        <v>1</v>
      </c>
      <c r="E68" s="126">
        <v>1</v>
      </c>
      <c r="F68" s="126">
        <v>1</v>
      </c>
      <c r="G68" s="126">
        <v>1</v>
      </c>
      <c r="H68" s="128">
        <v>1</v>
      </c>
      <c r="I68" s="129">
        <f t="shared" si="1"/>
        <v>7</v>
      </c>
      <c r="J68" s="57" t="s">
        <v>158</v>
      </c>
    </row>
    <row r="69" spans="1:10" x14ac:dyDescent="0.35">
      <c r="A69" s="137" t="s">
        <v>159</v>
      </c>
      <c r="B69" s="138"/>
      <c r="C69" s="138"/>
      <c r="D69" s="138"/>
      <c r="E69" s="138"/>
      <c r="F69" s="138"/>
      <c r="G69" s="138"/>
      <c r="H69" s="138"/>
      <c r="I69" s="138"/>
      <c r="J69" s="56"/>
    </row>
    <row r="70" spans="1:10" ht="14.5" customHeight="1" x14ac:dyDescent="0.35">
      <c r="A70" s="7" t="s">
        <v>160</v>
      </c>
      <c r="B70" s="126">
        <v>1</v>
      </c>
      <c r="C70" s="126">
        <v>1</v>
      </c>
      <c r="D70" s="126">
        <v>1</v>
      </c>
      <c r="E70" s="126">
        <v>0</v>
      </c>
      <c r="F70" s="126">
        <v>1</v>
      </c>
      <c r="G70" s="126">
        <v>1</v>
      </c>
      <c r="H70" s="128">
        <v>1</v>
      </c>
      <c r="I70" s="129">
        <f t="shared" si="1"/>
        <v>6</v>
      </c>
      <c r="J70" s="140" t="s">
        <v>161</v>
      </c>
    </row>
    <row r="71" spans="1:10" x14ac:dyDescent="0.35">
      <c r="A71" s="7" t="s">
        <v>162</v>
      </c>
      <c r="B71" s="126">
        <v>1</v>
      </c>
      <c r="C71" s="126">
        <v>1</v>
      </c>
      <c r="D71" s="126">
        <v>1</v>
      </c>
      <c r="E71" s="126">
        <v>0</v>
      </c>
      <c r="F71" s="126">
        <v>1</v>
      </c>
      <c r="G71" s="126">
        <v>0</v>
      </c>
      <c r="H71" s="128">
        <v>1</v>
      </c>
      <c r="I71" s="129">
        <f t="shared" si="1"/>
        <v>5</v>
      </c>
      <c r="J71" s="142"/>
    </row>
    <row r="72" spans="1:10" x14ac:dyDescent="0.35">
      <c r="A72" s="7" t="s">
        <v>163</v>
      </c>
      <c r="B72" s="126">
        <v>1</v>
      </c>
      <c r="C72" s="126">
        <v>1</v>
      </c>
      <c r="D72" s="126">
        <v>1</v>
      </c>
      <c r="E72" s="126">
        <v>0</v>
      </c>
      <c r="F72" s="126">
        <v>1</v>
      </c>
      <c r="G72" s="126">
        <v>0</v>
      </c>
      <c r="H72" s="128">
        <v>1</v>
      </c>
      <c r="I72" s="129">
        <f t="shared" si="1"/>
        <v>5</v>
      </c>
      <c r="J72" s="142"/>
    </row>
    <row r="73" spans="1:10" x14ac:dyDescent="0.35">
      <c r="A73" s="7" t="s">
        <v>164</v>
      </c>
      <c r="B73" s="126">
        <v>0</v>
      </c>
      <c r="C73" s="126">
        <v>0</v>
      </c>
      <c r="D73" s="126">
        <v>0</v>
      </c>
      <c r="E73" s="126">
        <v>1</v>
      </c>
      <c r="F73" s="126">
        <v>0</v>
      </c>
      <c r="G73" s="126">
        <v>0</v>
      </c>
      <c r="H73" s="128">
        <v>0</v>
      </c>
      <c r="I73" s="129">
        <f t="shared" si="1"/>
        <v>1</v>
      </c>
      <c r="J73" s="141"/>
    </row>
    <row r="74" spans="1:10" x14ac:dyDescent="0.35">
      <c r="A74" s="137" t="s">
        <v>165</v>
      </c>
      <c r="B74" s="138"/>
      <c r="C74" s="138"/>
      <c r="D74" s="138"/>
      <c r="E74" s="138"/>
      <c r="F74" s="138"/>
      <c r="G74" s="138"/>
      <c r="H74" s="138"/>
      <c r="I74" s="138"/>
      <c r="J74" s="56"/>
    </row>
    <row r="75" spans="1:10" ht="14.5" customHeight="1" x14ac:dyDescent="0.35">
      <c r="A75" s="7" t="s">
        <v>166</v>
      </c>
      <c r="B75" s="126">
        <v>1</v>
      </c>
      <c r="C75" s="126">
        <v>1</v>
      </c>
      <c r="D75" s="126">
        <v>0</v>
      </c>
      <c r="E75" s="126">
        <v>0</v>
      </c>
      <c r="F75" s="126">
        <v>0</v>
      </c>
      <c r="G75" s="126">
        <v>0</v>
      </c>
      <c r="H75" s="128">
        <v>0</v>
      </c>
      <c r="I75" s="129">
        <f t="shared" si="1"/>
        <v>2</v>
      </c>
      <c r="J75" s="144" t="s">
        <v>167</v>
      </c>
    </row>
    <row r="76" spans="1:10" x14ac:dyDescent="0.35">
      <c r="A76" s="7" t="s">
        <v>168</v>
      </c>
      <c r="B76" s="126">
        <v>0</v>
      </c>
      <c r="C76" s="126">
        <v>0</v>
      </c>
      <c r="D76" s="126">
        <v>0</v>
      </c>
      <c r="E76" s="126">
        <v>0</v>
      </c>
      <c r="F76" s="126">
        <v>1</v>
      </c>
      <c r="G76" s="126">
        <v>1</v>
      </c>
      <c r="H76" s="128">
        <v>1</v>
      </c>
      <c r="I76" s="129">
        <f>SUM(B76:H76)</f>
        <v>3</v>
      </c>
      <c r="J76" s="145"/>
    </row>
    <row r="77" spans="1:10" x14ac:dyDescent="0.35">
      <c r="A77" s="7" t="s">
        <v>169</v>
      </c>
      <c r="B77" s="126">
        <v>0</v>
      </c>
      <c r="C77" s="126">
        <v>0</v>
      </c>
      <c r="D77" s="126">
        <v>1</v>
      </c>
      <c r="E77" s="126">
        <v>1</v>
      </c>
      <c r="F77" s="126">
        <v>0</v>
      </c>
      <c r="G77" s="126">
        <v>0</v>
      </c>
      <c r="H77" s="128">
        <v>0</v>
      </c>
      <c r="I77" s="129">
        <f t="shared" ref="I77:I85" si="6">SUM(B77:H77)</f>
        <v>2</v>
      </c>
      <c r="J77" s="146"/>
    </row>
    <row r="78" spans="1:10" x14ac:dyDescent="0.35">
      <c r="A78" s="137" t="s">
        <v>170</v>
      </c>
      <c r="B78" s="138"/>
      <c r="C78" s="138"/>
      <c r="D78" s="138"/>
      <c r="E78" s="138"/>
      <c r="F78" s="138"/>
      <c r="G78" s="138"/>
      <c r="H78" s="138"/>
      <c r="I78" s="138"/>
      <c r="J78" s="56"/>
    </row>
    <row r="79" spans="1:10" x14ac:dyDescent="0.35">
      <c r="A79" s="7" t="s">
        <v>171</v>
      </c>
      <c r="B79" s="126">
        <v>1</v>
      </c>
      <c r="C79" s="126">
        <v>0</v>
      </c>
      <c r="D79" s="126">
        <v>1</v>
      </c>
      <c r="E79" s="126">
        <v>1</v>
      </c>
      <c r="F79" s="126">
        <v>0</v>
      </c>
      <c r="G79" s="126">
        <v>0</v>
      </c>
      <c r="H79" s="128">
        <v>0</v>
      </c>
      <c r="I79" s="129">
        <f t="shared" ref="I79" si="7">SUM(B79:H79)</f>
        <v>3</v>
      </c>
      <c r="J79" s="140" t="s">
        <v>172</v>
      </c>
    </row>
    <row r="80" spans="1:10" x14ac:dyDescent="0.35">
      <c r="A80" s="7" t="s">
        <v>173</v>
      </c>
      <c r="B80" s="126">
        <v>0</v>
      </c>
      <c r="C80" s="126">
        <v>0</v>
      </c>
      <c r="D80" s="126">
        <v>0</v>
      </c>
      <c r="E80" s="126">
        <v>0</v>
      </c>
      <c r="F80" s="126">
        <v>1</v>
      </c>
      <c r="G80" s="126">
        <v>1</v>
      </c>
      <c r="H80" s="128">
        <v>1</v>
      </c>
      <c r="I80" s="129">
        <f t="shared" si="6"/>
        <v>3</v>
      </c>
      <c r="J80" s="142"/>
    </row>
    <row r="81" spans="1:10" x14ac:dyDescent="0.35">
      <c r="A81" s="7" t="s">
        <v>174</v>
      </c>
      <c r="B81" s="126">
        <v>0</v>
      </c>
      <c r="C81" s="126">
        <v>1</v>
      </c>
      <c r="D81" s="126">
        <v>0</v>
      </c>
      <c r="E81" s="126">
        <v>0</v>
      </c>
      <c r="F81" s="126">
        <v>0</v>
      </c>
      <c r="G81" s="126">
        <v>0</v>
      </c>
      <c r="H81" s="128">
        <v>0</v>
      </c>
      <c r="I81" s="129">
        <f t="shared" si="6"/>
        <v>1</v>
      </c>
      <c r="J81" s="141"/>
    </row>
    <row r="82" spans="1:10" x14ac:dyDescent="0.35">
      <c r="A82" s="137" t="s">
        <v>175</v>
      </c>
      <c r="B82" s="138"/>
      <c r="C82" s="138"/>
      <c r="D82" s="138"/>
      <c r="E82" s="138"/>
      <c r="F82" s="138"/>
      <c r="G82" s="138"/>
      <c r="H82" s="138"/>
      <c r="I82" s="138"/>
      <c r="J82" s="56"/>
    </row>
    <row r="83" spans="1:10" x14ac:dyDescent="0.35">
      <c r="A83" s="7" t="s">
        <v>176</v>
      </c>
      <c r="B83" s="126">
        <v>1</v>
      </c>
      <c r="C83" s="126">
        <v>1</v>
      </c>
      <c r="D83" s="126">
        <v>0</v>
      </c>
      <c r="E83" s="126">
        <v>0</v>
      </c>
      <c r="F83" s="126">
        <v>0</v>
      </c>
      <c r="G83" s="126">
        <v>0</v>
      </c>
      <c r="H83" s="128">
        <v>0</v>
      </c>
      <c r="I83" s="129">
        <f t="shared" si="6"/>
        <v>2</v>
      </c>
      <c r="J83" s="140" t="s">
        <v>177</v>
      </c>
    </row>
    <row r="84" spans="1:10" x14ac:dyDescent="0.35">
      <c r="A84" s="7" t="s">
        <v>178</v>
      </c>
      <c r="B84" s="126">
        <v>0</v>
      </c>
      <c r="C84" s="126">
        <v>0</v>
      </c>
      <c r="D84" s="126">
        <v>0</v>
      </c>
      <c r="E84" s="126">
        <v>0</v>
      </c>
      <c r="F84" s="126">
        <v>1</v>
      </c>
      <c r="G84" s="126">
        <v>0</v>
      </c>
      <c r="H84" s="128">
        <v>1</v>
      </c>
      <c r="I84" s="129">
        <f t="shared" si="6"/>
        <v>2</v>
      </c>
      <c r="J84" s="142"/>
    </row>
    <row r="85" spans="1:10" ht="15" thickBot="1" x14ac:dyDescent="0.4">
      <c r="A85" s="7" t="s">
        <v>179</v>
      </c>
      <c r="B85" s="126">
        <v>0</v>
      </c>
      <c r="C85" s="126">
        <v>0</v>
      </c>
      <c r="D85" s="126">
        <v>1</v>
      </c>
      <c r="E85" s="126">
        <v>1</v>
      </c>
      <c r="F85" s="126">
        <v>0</v>
      </c>
      <c r="G85" s="126">
        <v>1</v>
      </c>
      <c r="H85" s="128">
        <v>0</v>
      </c>
      <c r="I85" s="129">
        <f t="shared" si="6"/>
        <v>3</v>
      </c>
      <c r="J85" s="147"/>
    </row>
    <row r="86" spans="1:10" x14ac:dyDescent="0.35">
      <c r="A86" s="143" t="s">
        <v>180</v>
      </c>
      <c r="B86" s="143"/>
      <c r="C86" s="143"/>
      <c r="D86" s="143"/>
      <c r="E86" s="143"/>
      <c r="F86" s="143"/>
      <c r="G86" s="143"/>
      <c r="H86" s="143"/>
      <c r="I86" s="143"/>
      <c r="J86" s="148"/>
    </row>
    <row r="87" spans="1:10" ht="58.5" customHeight="1" x14ac:dyDescent="0.35">
      <c r="A87" s="137" t="s">
        <v>181</v>
      </c>
      <c r="B87" s="138"/>
      <c r="C87" s="138"/>
      <c r="D87" s="138"/>
      <c r="E87" s="138"/>
      <c r="F87" s="138"/>
      <c r="G87" s="138"/>
      <c r="H87" s="138"/>
      <c r="I87" s="139"/>
      <c r="J87" s="56"/>
    </row>
    <row r="88" spans="1:10" x14ac:dyDescent="0.35">
      <c r="A88" s="143" t="s">
        <v>182</v>
      </c>
      <c r="B88" s="143"/>
      <c r="C88" s="143"/>
      <c r="D88" s="143"/>
      <c r="E88" s="143"/>
      <c r="F88" s="143"/>
      <c r="G88" s="143"/>
      <c r="H88" s="143"/>
      <c r="I88" s="143"/>
      <c r="J88" s="143"/>
    </row>
    <row r="89" spans="1:10" x14ac:dyDescent="0.35">
      <c r="A89" s="137" t="s">
        <v>183</v>
      </c>
      <c r="B89" s="138"/>
      <c r="C89" s="138"/>
      <c r="D89" s="138"/>
      <c r="E89" s="138"/>
      <c r="F89" s="138"/>
      <c r="G89" s="138"/>
      <c r="H89" s="138"/>
      <c r="I89" s="139"/>
      <c r="J89" s="56"/>
    </row>
    <row r="90" spans="1:10" ht="28.5" customHeight="1" x14ac:dyDescent="0.35">
      <c r="A90" s="7" t="s">
        <v>184</v>
      </c>
      <c r="B90" s="126">
        <v>0</v>
      </c>
      <c r="C90" s="126">
        <v>0</v>
      </c>
      <c r="D90" s="126">
        <v>0</v>
      </c>
      <c r="E90" s="126">
        <v>1</v>
      </c>
      <c r="F90" s="126">
        <v>1</v>
      </c>
      <c r="G90" s="126">
        <v>1</v>
      </c>
      <c r="H90" s="128">
        <v>1</v>
      </c>
      <c r="I90" s="130">
        <f t="shared" ref="I90:I122" si="8">SUM(B90:H90)</f>
        <v>4</v>
      </c>
      <c r="J90" s="140" t="s">
        <v>185</v>
      </c>
    </row>
    <row r="91" spans="1:10" x14ac:dyDescent="0.35">
      <c r="A91" s="7" t="s">
        <v>186</v>
      </c>
      <c r="B91" s="126">
        <v>1</v>
      </c>
      <c r="C91" s="126">
        <v>1</v>
      </c>
      <c r="D91" s="126">
        <v>1</v>
      </c>
      <c r="E91" s="126">
        <v>0</v>
      </c>
      <c r="F91" s="126">
        <v>0</v>
      </c>
      <c r="G91" s="126">
        <v>0</v>
      </c>
      <c r="H91" s="126">
        <v>0</v>
      </c>
      <c r="I91" s="130">
        <f t="shared" si="8"/>
        <v>3</v>
      </c>
      <c r="J91" s="141"/>
    </row>
    <row r="92" spans="1:10" x14ac:dyDescent="0.35">
      <c r="A92" s="137" t="s">
        <v>187</v>
      </c>
      <c r="B92" s="138"/>
      <c r="C92" s="138"/>
      <c r="D92" s="138"/>
      <c r="E92" s="138"/>
      <c r="F92" s="138"/>
      <c r="G92" s="138"/>
      <c r="H92" s="138"/>
      <c r="I92" s="139"/>
      <c r="J92" s="56"/>
    </row>
    <row r="93" spans="1:10" x14ac:dyDescent="0.35">
      <c r="A93" s="7" t="s">
        <v>188</v>
      </c>
      <c r="B93" s="126">
        <v>1</v>
      </c>
      <c r="C93" s="126">
        <v>1</v>
      </c>
      <c r="D93" s="126">
        <v>1</v>
      </c>
      <c r="E93" s="126">
        <v>1</v>
      </c>
      <c r="F93" s="126">
        <v>0</v>
      </c>
      <c r="G93" s="126">
        <v>0</v>
      </c>
      <c r="H93" s="128">
        <v>0</v>
      </c>
      <c r="I93" s="130">
        <f t="shared" si="8"/>
        <v>4</v>
      </c>
      <c r="J93" s="140" t="s">
        <v>189</v>
      </c>
    </row>
    <row r="94" spans="1:10" x14ac:dyDescent="0.35">
      <c r="A94" s="7" t="s">
        <v>190</v>
      </c>
      <c r="B94" s="126">
        <v>0</v>
      </c>
      <c r="C94" s="126">
        <v>0</v>
      </c>
      <c r="D94" s="126">
        <v>0</v>
      </c>
      <c r="E94" s="126">
        <v>0</v>
      </c>
      <c r="F94" s="126">
        <v>1</v>
      </c>
      <c r="G94" s="126">
        <v>1</v>
      </c>
      <c r="H94" s="128">
        <v>1</v>
      </c>
      <c r="I94" s="130">
        <f t="shared" si="8"/>
        <v>3</v>
      </c>
      <c r="J94" s="141"/>
    </row>
    <row r="95" spans="1:10" x14ac:dyDescent="0.35">
      <c r="A95" s="137" t="s">
        <v>191</v>
      </c>
      <c r="B95" s="138"/>
      <c r="C95" s="138"/>
      <c r="D95" s="138"/>
      <c r="E95" s="138"/>
      <c r="F95" s="138"/>
      <c r="G95" s="138"/>
      <c r="H95" s="138"/>
      <c r="I95" s="139"/>
      <c r="J95" s="56"/>
    </row>
    <row r="96" spans="1:10" ht="16" customHeight="1" x14ac:dyDescent="0.35">
      <c r="A96" s="7" t="s">
        <v>192</v>
      </c>
      <c r="B96" s="126">
        <v>0</v>
      </c>
      <c r="C96" s="126">
        <v>1</v>
      </c>
      <c r="D96" s="126">
        <v>0</v>
      </c>
      <c r="E96" s="126">
        <v>1</v>
      </c>
      <c r="F96" s="126">
        <v>1</v>
      </c>
      <c r="G96" s="126">
        <v>1</v>
      </c>
      <c r="H96" s="128">
        <v>0</v>
      </c>
      <c r="I96" s="130">
        <f t="shared" si="8"/>
        <v>4</v>
      </c>
      <c r="J96" s="140" t="s">
        <v>193</v>
      </c>
    </row>
    <row r="97" spans="1:10" x14ac:dyDescent="0.35">
      <c r="A97" s="7" t="s">
        <v>194</v>
      </c>
      <c r="B97" s="126">
        <v>1</v>
      </c>
      <c r="C97" s="126">
        <v>0</v>
      </c>
      <c r="D97" s="126">
        <v>1</v>
      </c>
      <c r="E97" s="126">
        <v>0</v>
      </c>
      <c r="F97" s="126">
        <v>0</v>
      </c>
      <c r="G97" s="126">
        <v>0</v>
      </c>
      <c r="H97" s="128">
        <v>1</v>
      </c>
      <c r="I97" s="130">
        <f t="shared" si="8"/>
        <v>3</v>
      </c>
      <c r="J97" s="141"/>
    </row>
    <row r="98" spans="1:10" x14ac:dyDescent="0.35">
      <c r="A98" s="137" t="s">
        <v>195</v>
      </c>
      <c r="B98" s="138"/>
      <c r="C98" s="138"/>
      <c r="D98" s="138"/>
      <c r="E98" s="138"/>
      <c r="F98" s="138"/>
      <c r="G98" s="138"/>
      <c r="H98" s="138"/>
      <c r="I98" s="139"/>
      <c r="J98" s="56"/>
    </row>
    <row r="99" spans="1:10" x14ac:dyDescent="0.35">
      <c r="A99" s="7" t="s">
        <v>196</v>
      </c>
      <c r="B99" s="126">
        <v>1</v>
      </c>
      <c r="C99" s="126">
        <v>0</v>
      </c>
      <c r="D99" s="126">
        <v>0</v>
      </c>
      <c r="E99" s="126">
        <v>1</v>
      </c>
      <c r="F99" s="126">
        <v>1</v>
      </c>
      <c r="G99" s="126">
        <v>1</v>
      </c>
      <c r="H99" s="126">
        <v>1</v>
      </c>
      <c r="I99" s="130">
        <f t="shared" si="8"/>
        <v>5</v>
      </c>
      <c r="J99" s="140" t="s">
        <v>197</v>
      </c>
    </row>
    <row r="100" spans="1:10" x14ac:dyDescent="0.35">
      <c r="A100" s="7" t="s">
        <v>198</v>
      </c>
      <c r="B100" s="126">
        <v>0</v>
      </c>
      <c r="C100" s="126">
        <v>1</v>
      </c>
      <c r="D100" s="126">
        <v>0</v>
      </c>
      <c r="E100" s="126">
        <v>0</v>
      </c>
      <c r="F100" s="126">
        <v>0</v>
      </c>
      <c r="G100" s="126">
        <v>0</v>
      </c>
      <c r="H100" s="126">
        <v>0</v>
      </c>
      <c r="I100" s="130">
        <f t="shared" si="8"/>
        <v>1</v>
      </c>
      <c r="J100" s="142"/>
    </row>
    <row r="101" spans="1:10" ht="26" x14ac:dyDescent="0.35">
      <c r="A101" s="7" t="s">
        <v>199</v>
      </c>
      <c r="B101" s="126">
        <v>1</v>
      </c>
      <c r="C101" s="126">
        <v>0</v>
      </c>
      <c r="D101" s="126">
        <v>0</v>
      </c>
      <c r="E101" s="126">
        <v>1</v>
      </c>
      <c r="F101" s="126">
        <v>1</v>
      </c>
      <c r="G101" s="126">
        <v>1</v>
      </c>
      <c r="H101" s="126">
        <v>1</v>
      </c>
      <c r="I101" s="130">
        <f t="shared" si="8"/>
        <v>5</v>
      </c>
      <c r="J101" s="142"/>
    </row>
    <row r="102" spans="1:10" x14ac:dyDescent="0.35">
      <c r="A102" s="7" t="s">
        <v>200</v>
      </c>
      <c r="B102" s="126">
        <v>1</v>
      </c>
      <c r="C102" s="126">
        <v>0</v>
      </c>
      <c r="D102" s="126">
        <v>0</v>
      </c>
      <c r="E102" s="126">
        <v>0</v>
      </c>
      <c r="F102" s="126">
        <v>0</v>
      </c>
      <c r="G102" s="126">
        <v>0</v>
      </c>
      <c r="H102" s="126">
        <v>0</v>
      </c>
      <c r="I102" s="130">
        <f t="shared" si="8"/>
        <v>1</v>
      </c>
      <c r="J102" s="142"/>
    </row>
    <row r="103" spans="1:10" x14ac:dyDescent="0.35">
      <c r="A103" s="7" t="s">
        <v>201</v>
      </c>
      <c r="B103" s="126">
        <v>0</v>
      </c>
      <c r="C103" s="126">
        <v>0</v>
      </c>
      <c r="D103" s="126">
        <v>1</v>
      </c>
      <c r="E103" s="126">
        <v>0</v>
      </c>
      <c r="F103" s="126">
        <v>0</v>
      </c>
      <c r="G103" s="126">
        <v>0</v>
      </c>
      <c r="H103" s="126">
        <v>0</v>
      </c>
      <c r="I103" s="130">
        <f t="shared" si="8"/>
        <v>1</v>
      </c>
      <c r="J103" s="141"/>
    </row>
    <row r="104" spans="1:10" x14ac:dyDescent="0.35">
      <c r="A104" s="137" t="s">
        <v>202</v>
      </c>
      <c r="B104" s="138"/>
      <c r="C104" s="138"/>
      <c r="D104" s="138"/>
      <c r="E104" s="138"/>
      <c r="F104" s="138"/>
      <c r="G104" s="138"/>
      <c r="H104" s="138"/>
      <c r="I104" s="139"/>
      <c r="J104" s="56"/>
    </row>
    <row r="105" spans="1:10" ht="14.5" customHeight="1" x14ac:dyDescent="0.35">
      <c r="A105" s="7" t="s">
        <v>203</v>
      </c>
      <c r="B105" s="126">
        <v>1</v>
      </c>
      <c r="C105" s="126">
        <v>1</v>
      </c>
      <c r="D105" s="126">
        <v>0</v>
      </c>
      <c r="E105" s="126">
        <v>0</v>
      </c>
      <c r="F105" s="126">
        <v>0</v>
      </c>
      <c r="G105" s="126">
        <v>0</v>
      </c>
      <c r="H105" s="128">
        <v>1</v>
      </c>
      <c r="I105" s="130">
        <f t="shared" si="8"/>
        <v>3</v>
      </c>
      <c r="J105" s="140" t="s">
        <v>204</v>
      </c>
    </row>
    <row r="106" spans="1:10" x14ac:dyDescent="0.35">
      <c r="A106" s="7" t="s">
        <v>205</v>
      </c>
      <c r="B106" s="126">
        <v>0</v>
      </c>
      <c r="C106" s="126">
        <v>0</v>
      </c>
      <c r="D106" s="126">
        <v>0</v>
      </c>
      <c r="E106" s="126">
        <v>0</v>
      </c>
      <c r="F106" s="126">
        <v>1</v>
      </c>
      <c r="G106" s="126">
        <v>1</v>
      </c>
      <c r="H106" s="128">
        <v>1</v>
      </c>
      <c r="I106" s="130">
        <f t="shared" si="8"/>
        <v>3</v>
      </c>
      <c r="J106" s="142"/>
    </row>
    <row r="107" spans="1:10" x14ac:dyDescent="0.35">
      <c r="A107" s="7" t="s">
        <v>206</v>
      </c>
      <c r="B107" s="126">
        <v>1</v>
      </c>
      <c r="C107" s="126">
        <v>1</v>
      </c>
      <c r="D107" s="126">
        <v>0</v>
      </c>
      <c r="E107" s="126">
        <v>1</v>
      </c>
      <c r="F107" s="126">
        <v>1</v>
      </c>
      <c r="G107" s="126">
        <v>0</v>
      </c>
      <c r="H107" s="128">
        <v>1</v>
      </c>
      <c r="I107" s="130">
        <f t="shared" si="8"/>
        <v>5</v>
      </c>
      <c r="J107" s="142"/>
    </row>
    <row r="108" spans="1:10" x14ac:dyDescent="0.35">
      <c r="A108" s="7" t="s">
        <v>207</v>
      </c>
      <c r="B108" s="126">
        <v>0</v>
      </c>
      <c r="C108" s="126">
        <v>0</v>
      </c>
      <c r="D108" s="126">
        <v>1</v>
      </c>
      <c r="E108" s="126">
        <v>0</v>
      </c>
      <c r="F108" s="126">
        <v>0</v>
      </c>
      <c r="G108" s="126">
        <v>0</v>
      </c>
      <c r="H108" s="128">
        <v>0</v>
      </c>
      <c r="I108" s="130">
        <f t="shared" si="8"/>
        <v>1</v>
      </c>
      <c r="J108" s="141"/>
    </row>
    <row r="109" spans="1:10" x14ac:dyDescent="0.35">
      <c r="A109" s="143" t="s">
        <v>208</v>
      </c>
      <c r="B109" s="143"/>
      <c r="C109" s="143"/>
      <c r="D109" s="143"/>
      <c r="E109" s="143"/>
      <c r="F109" s="143"/>
      <c r="G109" s="143"/>
      <c r="H109" s="143"/>
      <c r="I109" s="143"/>
      <c r="J109" s="143"/>
    </row>
    <row r="110" spans="1:10" x14ac:dyDescent="0.35">
      <c r="A110" s="137" t="s">
        <v>209</v>
      </c>
      <c r="B110" s="138"/>
      <c r="C110" s="138"/>
      <c r="D110" s="138"/>
      <c r="E110" s="138"/>
      <c r="F110" s="138"/>
      <c r="G110" s="138"/>
      <c r="H110" s="138"/>
      <c r="I110" s="139"/>
      <c r="J110" s="56"/>
    </row>
    <row r="111" spans="1:10" ht="16" customHeight="1" x14ac:dyDescent="0.35">
      <c r="A111" s="7" t="s">
        <v>210</v>
      </c>
      <c r="B111" s="126">
        <v>1</v>
      </c>
      <c r="C111" s="126">
        <v>1</v>
      </c>
      <c r="D111" s="126">
        <v>1</v>
      </c>
      <c r="E111" s="126">
        <v>0</v>
      </c>
      <c r="F111" s="126">
        <v>0</v>
      </c>
      <c r="G111" s="126">
        <v>0</v>
      </c>
      <c r="H111" s="126">
        <v>0</v>
      </c>
      <c r="I111" s="130">
        <f t="shared" si="8"/>
        <v>3</v>
      </c>
      <c r="J111" s="140" t="s">
        <v>211</v>
      </c>
    </row>
    <row r="112" spans="1:10" ht="16.5" customHeight="1" x14ac:dyDescent="0.35">
      <c r="A112" s="7" t="s">
        <v>212</v>
      </c>
      <c r="B112" s="126">
        <v>1</v>
      </c>
      <c r="C112" s="126">
        <v>1</v>
      </c>
      <c r="D112" s="126">
        <v>0</v>
      </c>
      <c r="E112" s="126">
        <v>0</v>
      </c>
      <c r="F112" s="126">
        <v>0</v>
      </c>
      <c r="G112" s="126">
        <v>0</v>
      </c>
      <c r="H112" s="128">
        <v>0</v>
      </c>
      <c r="I112" s="130">
        <f t="shared" si="8"/>
        <v>2</v>
      </c>
      <c r="J112" s="142"/>
    </row>
    <row r="113" spans="1:12" x14ac:dyDescent="0.35">
      <c r="A113" s="7" t="s">
        <v>213</v>
      </c>
      <c r="B113" s="126">
        <v>0</v>
      </c>
      <c r="C113" s="126">
        <v>0</v>
      </c>
      <c r="D113" s="126">
        <v>0</v>
      </c>
      <c r="E113" s="126">
        <v>0</v>
      </c>
      <c r="F113" s="126">
        <v>1</v>
      </c>
      <c r="G113" s="126">
        <v>1</v>
      </c>
      <c r="H113" s="128">
        <v>1</v>
      </c>
      <c r="I113" s="130">
        <f t="shared" ref="I113:I114" si="9">SUM(B113:H113)</f>
        <v>3</v>
      </c>
      <c r="J113" s="142"/>
    </row>
    <row r="114" spans="1:12" x14ac:dyDescent="0.35">
      <c r="A114" s="7" t="s">
        <v>214</v>
      </c>
      <c r="B114" s="126">
        <v>0</v>
      </c>
      <c r="C114" s="126">
        <v>0</v>
      </c>
      <c r="D114" s="126">
        <v>0</v>
      </c>
      <c r="E114" s="126">
        <v>1</v>
      </c>
      <c r="F114" s="126">
        <v>0</v>
      </c>
      <c r="G114" s="126">
        <v>0</v>
      </c>
      <c r="H114" s="126">
        <v>0</v>
      </c>
      <c r="I114" s="130">
        <f t="shared" si="9"/>
        <v>1</v>
      </c>
      <c r="J114" s="141"/>
    </row>
    <row r="115" spans="1:12" x14ac:dyDescent="0.35">
      <c r="A115" s="137" t="s">
        <v>215</v>
      </c>
      <c r="B115" s="138"/>
      <c r="C115" s="138"/>
      <c r="D115" s="138"/>
      <c r="E115" s="138"/>
      <c r="F115" s="138"/>
      <c r="G115" s="138"/>
      <c r="H115" s="138"/>
      <c r="I115" s="139"/>
      <c r="J115" s="56"/>
    </row>
    <row r="116" spans="1:12" ht="16.5" customHeight="1" x14ac:dyDescent="0.35">
      <c r="A116" s="7" t="s">
        <v>216</v>
      </c>
      <c r="B116" s="126">
        <v>1</v>
      </c>
      <c r="C116" s="126">
        <v>1</v>
      </c>
      <c r="D116" s="126">
        <v>1</v>
      </c>
      <c r="E116" s="126">
        <v>0</v>
      </c>
      <c r="F116" s="126">
        <v>0</v>
      </c>
      <c r="G116" s="126">
        <v>0</v>
      </c>
      <c r="H116" s="126">
        <v>0</v>
      </c>
      <c r="I116" s="130">
        <f t="shared" si="8"/>
        <v>3</v>
      </c>
      <c r="J116" s="140" t="s">
        <v>217</v>
      </c>
    </row>
    <row r="117" spans="1:12" x14ac:dyDescent="0.35">
      <c r="A117" s="7" t="s">
        <v>218</v>
      </c>
      <c r="B117" s="126">
        <v>0</v>
      </c>
      <c r="C117" s="126">
        <v>0</v>
      </c>
      <c r="D117" s="126">
        <v>0</v>
      </c>
      <c r="E117" s="126">
        <v>1</v>
      </c>
      <c r="F117" s="126">
        <v>1</v>
      </c>
      <c r="G117" s="126">
        <v>1</v>
      </c>
      <c r="H117" s="126">
        <v>1</v>
      </c>
      <c r="I117" s="130">
        <f t="shared" ref="I117" si="10">SUM(B117:H117)</f>
        <v>4</v>
      </c>
      <c r="J117" s="141"/>
    </row>
    <row r="118" spans="1:12" x14ac:dyDescent="0.35">
      <c r="A118" s="137" t="s">
        <v>219</v>
      </c>
      <c r="B118" s="138"/>
      <c r="C118" s="138"/>
      <c r="D118" s="138"/>
      <c r="E118" s="138"/>
      <c r="F118" s="138"/>
      <c r="G118" s="138"/>
      <c r="H118" s="138"/>
      <c r="I118" s="139"/>
      <c r="J118" s="56"/>
    </row>
    <row r="119" spans="1:12" x14ac:dyDescent="0.35">
      <c r="A119" s="7" t="s">
        <v>220</v>
      </c>
      <c r="B119" s="126">
        <v>1</v>
      </c>
      <c r="C119" s="126">
        <v>1</v>
      </c>
      <c r="D119" s="126">
        <v>1</v>
      </c>
      <c r="E119" s="126">
        <v>0</v>
      </c>
      <c r="F119" s="126">
        <v>0</v>
      </c>
      <c r="G119" s="126">
        <v>0</v>
      </c>
      <c r="H119" s="126">
        <v>0</v>
      </c>
      <c r="I119" s="130">
        <f t="shared" si="8"/>
        <v>3</v>
      </c>
      <c r="J119" s="140" t="s">
        <v>221</v>
      </c>
    </row>
    <row r="120" spans="1:12" x14ac:dyDescent="0.35">
      <c r="A120" s="7" t="s">
        <v>222</v>
      </c>
      <c r="B120" s="126">
        <v>0</v>
      </c>
      <c r="C120" s="126">
        <v>0</v>
      </c>
      <c r="D120" s="126">
        <v>0</v>
      </c>
      <c r="E120" s="126">
        <v>1</v>
      </c>
      <c r="F120" s="126">
        <v>1</v>
      </c>
      <c r="G120" s="126">
        <v>1</v>
      </c>
      <c r="H120" s="126">
        <v>1</v>
      </c>
      <c r="I120" s="130">
        <f t="shared" ref="I120" si="11">SUM(B120:H120)</f>
        <v>4</v>
      </c>
      <c r="J120" s="141"/>
    </row>
    <row r="121" spans="1:12" x14ac:dyDescent="0.35">
      <c r="A121" s="137" t="s">
        <v>223</v>
      </c>
      <c r="B121" s="138"/>
      <c r="C121" s="138"/>
      <c r="D121" s="138"/>
      <c r="E121" s="138"/>
      <c r="F121" s="138"/>
      <c r="G121" s="138"/>
      <c r="H121" s="138"/>
      <c r="I121" s="139"/>
      <c r="J121" s="56"/>
    </row>
    <row r="122" spans="1:12" ht="28" customHeight="1" x14ac:dyDescent="0.35">
      <c r="A122" s="7" t="s">
        <v>224</v>
      </c>
      <c r="B122" s="126">
        <v>1</v>
      </c>
      <c r="C122" s="126">
        <v>1</v>
      </c>
      <c r="D122" s="126">
        <v>1</v>
      </c>
      <c r="E122" s="126">
        <v>1</v>
      </c>
      <c r="F122" s="126">
        <v>1</v>
      </c>
      <c r="G122" s="126">
        <v>1</v>
      </c>
      <c r="H122" s="128">
        <v>1</v>
      </c>
      <c r="I122" s="130">
        <f t="shared" si="8"/>
        <v>7</v>
      </c>
      <c r="J122" s="56" t="s">
        <v>225</v>
      </c>
    </row>
    <row r="123" spans="1:12" ht="15" thickBot="1" x14ac:dyDescent="0.4">
      <c r="A123" s="9"/>
      <c r="B123" s="10"/>
      <c r="C123" s="10"/>
      <c r="D123" s="10"/>
      <c r="E123" s="10"/>
      <c r="F123" s="10"/>
      <c r="G123" s="10"/>
      <c r="H123" s="11"/>
      <c r="I123" s="12"/>
      <c r="J123" s="13"/>
    </row>
    <row r="124" spans="1:12" x14ac:dyDescent="0.35">
      <c r="L124" s="18"/>
    </row>
  </sheetData>
  <mergeCells count="60">
    <mergeCell ref="A1:I1"/>
    <mergeCell ref="A9:I9"/>
    <mergeCell ref="I2:I3"/>
    <mergeCell ref="J2:J3"/>
    <mergeCell ref="A5:J5"/>
    <mergeCell ref="A6:I6"/>
    <mergeCell ref="J7:J8"/>
    <mergeCell ref="A35:I35"/>
    <mergeCell ref="J10:J11"/>
    <mergeCell ref="A12:I12"/>
    <mergeCell ref="J13:J14"/>
    <mergeCell ref="A15:I15"/>
    <mergeCell ref="A17:I17"/>
    <mergeCell ref="J18:J26"/>
    <mergeCell ref="A27:I27"/>
    <mergeCell ref="J28:J29"/>
    <mergeCell ref="A30:I30"/>
    <mergeCell ref="J31:J32"/>
    <mergeCell ref="A33:I33"/>
    <mergeCell ref="A67:I67"/>
    <mergeCell ref="J36:J44"/>
    <mergeCell ref="A45:I45"/>
    <mergeCell ref="J46:J47"/>
    <mergeCell ref="A48:I48"/>
    <mergeCell ref="J49:J53"/>
    <mergeCell ref="A54:I54"/>
    <mergeCell ref="J55:J58"/>
    <mergeCell ref="A59:I59"/>
    <mergeCell ref="J60:J61"/>
    <mergeCell ref="A62:I62"/>
    <mergeCell ref="J63:J66"/>
    <mergeCell ref="A89:I89"/>
    <mergeCell ref="A69:I69"/>
    <mergeCell ref="J70:J73"/>
    <mergeCell ref="A74:I74"/>
    <mergeCell ref="J75:J77"/>
    <mergeCell ref="A78:I78"/>
    <mergeCell ref="J79:J81"/>
    <mergeCell ref="A82:I82"/>
    <mergeCell ref="J83:J85"/>
    <mergeCell ref="A86:J86"/>
    <mergeCell ref="A87:I87"/>
    <mergeCell ref="A88:J88"/>
    <mergeCell ref="J111:J114"/>
    <mergeCell ref="J90:J91"/>
    <mergeCell ref="A92:I92"/>
    <mergeCell ref="J93:J94"/>
    <mergeCell ref="A95:I95"/>
    <mergeCell ref="J96:J97"/>
    <mergeCell ref="A98:I98"/>
    <mergeCell ref="J99:J103"/>
    <mergeCell ref="A104:I104"/>
    <mergeCell ref="J105:J108"/>
    <mergeCell ref="A109:J109"/>
    <mergeCell ref="A110:I110"/>
    <mergeCell ref="A115:I115"/>
    <mergeCell ref="J116:J117"/>
    <mergeCell ref="A118:I118"/>
    <mergeCell ref="J119:J120"/>
    <mergeCell ref="A121:I121"/>
  </mergeCells>
  <conditionalFormatting sqref="I7:I8">
    <cfRule type="colorScale" priority="20">
      <colorScale>
        <cfvo type="min"/>
        <cfvo type="max"/>
        <color theme="4" tint="0.59999389629810485"/>
        <color theme="4" tint="-0.249977111117893"/>
      </colorScale>
    </cfRule>
  </conditionalFormatting>
  <conditionalFormatting sqref="I13:I14">
    <cfRule type="colorScale" priority="19">
      <colorScale>
        <cfvo type="min"/>
        <cfvo type="max"/>
        <color theme="4" tint="0.59999389629810485"/>
        <color theme="4" tint="-0.249977111117893"/>
      </colorScale>
    </cfRule>
  </conditionalFormatting>
  <conditionalFormatting sqref="I16">
    <cfRule type="colorScale" priority="18">
      <colorScale>
        <cfvo type="min"/>
        <cfvo type="max"/>
        <color theme="4" tint="0.59999389629810485"/>
        <color theme="4" tint="-0.249977111117893"/>
      </colorScale>
    </cfRule>
  </conditionalFormatting>
  <conditionalFormatting sqref="I36:I44">
    <cfRule type="colorScale" priority="17">
      <colorScale>
        <cfvo type="min"/>
        <cfvo type="max"/>
        <color theme="4" tint="0.59999389629810485"/>
        <color theme="4" tint="-0.249977111117893"/>
      </colorScale>
    </cfRule>
  </conditionalFormatting>
  <conditionalFormatting sqref="I46:I47">
    <cfRule type="colorScale" priority="16">
      <colorScale>
        <cfvo type="min"/>
        <cfvo type="max"/>
        <color theme="4" tint="0.59999389629810485"/>
        <color theme="4" tint="-0.249977111117893"/>
      </colorScale>
    </cfRule>
  </conditionalFormatting>
  <conditionalFormatting sqref="I55:I58">
    <cfRule type="colorScale" priority="15">
      <colorScale>
        <cfvo type="min"/>
        <cfvo type="max"/>
        <color theme="4" tint="0.59999389629810485"/>
        <color theme="4" tint="-0.249977111117893"/>
      </colorScale>
    </cfRule>
  </conditionalFormatting>
  <conditionalFormatting sqref="I63:I66">
    <cfRule type="colorScale" priority="14">
      <colorScale>
        <cfvo type="min"/>
        <cfvo type="max"/>
        <color theme="4" tint="0.59999389629810485"/>
        <color theme="4" tint="-0.249977111117893"/>
      </colorScale>
    </cfRule>
  </conditionalFormatting>
  <conditionalFormatting sqref="I70:I73">
    <cfRule type="colorScale" priority="13">
      <colorScale>
        <cfvo type="min"/>
        <cfvo type="max"/>
        <color theme="4" tint="0.59999389629810485"/>
        <color theme="4" tint="-0.249977111117893"/>
      </colorScale>
    </cfRule>
  </conditionalFormatting>
  <conditionalFormatting sqref="I75:I77">
    <cfRule type="colorScale" priority="12">
      <colorScale>
        <cfvo type="min"/>
        <cfvo type="max"/>
        <color theme="4" tint="0.59999389629810485"/>
        <color theme="4" tint="-0.249977111117893"/>
      </colorScale>
    </cfRule>
  </conditionalFormatting>
  <conditionalFormatting sqref="I83:I85">
    <cfRule type="colorScale" priority="11">
      <colorScale>
        <cfvo type="min"/>
        <cfvo type="max"/>
        <color theme="4" tint="0.59999389629810485"/>
        <color theme="4" tint="-0.249977111117893"/>
      </colorScale>
    </cfRule>
  </conditionalFormatting>
  <conditionalFormatting sqref="I90:I91">
    <cfRule type="colorScale" priority="10">
      <colorScale>
        <cfvo type="min"/>
        <cfvo type="max"/>
        <color theme="4" tint="0.59999389629810485"/>
        <color theme="4" tint="-0.249977111117893"/>
      </colorScale>
    </cfRule>
  </conditionalFormatting>
  <conditionalFormatting sqref="I93:I94">
    <cfRule type="colorScale" priority="9">
      <colorScale>
        <cfvo type="min"/>
        <cfvo type="max"/>
        <color theme="4" tint="0.59999389629810485"/>
        <color theme="4" tint="-0.249977111117893"/>
      </colorScale>
    </cfRule>
  </conditionalFormatting>
  <conditionalFormatting sqref="I96:I97">
    <cfRule type="colorScale" priority="8">
      <colorScale>
        <cfvo type="min"/>
        <cfvo type="max"/>
        <color theme="4" tint="0.59999389629810485"/>
        <color theme="4" tint="-0.249977111117893"/>
      </colorScale>
    </cfRule>
  </conditionalFormatting>
  <conditionalFormatting sqref="I105:I108">
    <cfRule type="colorScale" priority="7">
      <colorScale>
        <cfvo type="min"/>
        <cfvo type="max"/>
        <color theme="4" tint="0.59999389629810485"/>
        <color theme="4" tint="-0.249977111117893"/>
      </colorScale>
    </cfRule>
  </conditionalFormatting>
  <conditionalFormatting sqref="I111:I114">
    <cfRule type="colorScale" priority="6">
      <colorScale>
        <cfvo type="min"/>
        <cfvo type="max"/>
        <color theme="4" tint="0.59999389629810485"/>
        <color theme="4" tint="-0.249977111117893"/>
      </colorScale>
    </cfRule>
  </conditionalFormatting>
  <conditionalFormatting sqref="I116:I117">
    <cfRule type="colorScale" priority="5">
      <colorScale>
        <cfvo type="min"/>
        <cfvo type="max"/>
        <color theme="4" tint="0.59999389629810485"/>
        <color theme="4" tint="-0.249977111117893"/>
      </colorScale>
    </cfRule>
  </conditionalFormatting>
  <conditionalFormatting sqref="I119:I120">
    <cfRule type="colorScale" priority="4">
      <colorScale>
        <cfvo type="min"/>
        <cfvo type="max"/>
        <color theme="4" tint="0.59999389629810485"/>
        <color theme="4" tint="-0.249977111117893"/>
      </colorScale>
    </cfRule>
  </conditionalFormatting>
  <conditionalFormatting sqref="I122">
    <cfRule type="colorScale" priority="3">
      <colorScale>
        <cfvo type="min"/>
        <cfvo type="max"/>
        <color theme="4" tint="0.59999389629810485"/>
        <color theme="4" tint="-0.249977111117893"/>
      </colorScale>
    </cfRule>
  </conditionalFormatting>
  <conditionalFormatting sqref="I10">
    <cfRule type="colorScale" priority="21">
      <colorScale>
        <cfvo type="min"/>
        <cfvo type="max"/>
        <color theme="4" tint="0.59999389629810485"/>
        <color theme="4" tint="-0.249977111117893"/>
      </colorScale>
    </cfRule>
  </conditionalFormatting>
  <conditionalFormatting sqref="I11">
    <cfRule type="colorScale" priority="2">
      <colorScale>
        <cfvo type="min"/>
        <cfvo type="max"/>
        <color theme="4" tint="0.59999389629810485"/>
        <color theme="4" tint="-0.249977111117893"/>
      </colorScale>
    </cfRule>
  </conditionalFormatting>
  <conditionalFormatting sqref="I18:I26">
    <cfRule type="colorScale" priority="22">
      <colorScale>
        <cfvo type="min"/>
        <cfvo type="max"/>
        <color theme="4" tint="0.59999389629810485"/>
        <color theme="4" tint="-0.249977111117893"/>
      </colorScale>
    </cfRule>
  </conditionalFormatting>
  <conditionalFormatting sqref="I28:I29">
    <cfRule type="colorScale" priority="23">
      <colorScale>
        <cfvo type="min"/>
        <cfvo type="max"/>
        <color theme="4" tint="0.59999389629810485"/>
        <color theme="4" tint="-0.249977111117893"/>
      </colorScale>
    </cfRule>
  </conditionalFormatting>
  <conditionalFormatting sqref="I31:I32">
    <cfRule type="colorScale" priority="24">
      <colorScale>
        <cfvo type="min"/>
        <cfvo type="max"/>
        <color theme="4" tint="0.59999389629810485"/>
        <color theme="4" tint="-0.249977111117893"/>
      </colorScale>
    </cfRule>
  </conditionalFormatting>
  <conditionalFormatting sqref="I34">
    <cfRule type="colorScale" priority="25">
      <colorScale>
        <cfvo type="min"/>
        <cfvo type="max"/>
        <color theme="4" tint="0.59999389629810485"/>
        <color theme="4" tint="-0.249977111117893"/>
      </colorScale>
    </cfRule>
  </conditionalFormatting>
  <conditionalFormatting sqref="I49:I53">
    <cfRule type="colorScale" priority="26">
      <colorScale>
        <cfvo type="min"/>
        <cfvo type="max"/>
        <color theme="4" tint="0.59999389629810485"/>
        <color theme="4" tint="-0.249977111117893"/>
      </colorScale>
    </cfRule>
  </conditionalFormatting>
  <conditionalFormatting sqref="I60:I61">
    <cfRule type="colorScale" priority="27">
      <colorScale>
        <cfvo type="min"/>
        <cfvo type="max"/>
        <color theme="4" tint="0.59999389629810485"/>
        <color theme="4" tint="-0.249977111117893"/>
      </colorScale>
    </cfRule>
  </conditionalFormatting>
  <conditionalFormatting sqref="I68">
    <cfRule type="colorScale" priority="28">
      <colorScale>
        <cfvo type="min"/>
        <cfvo type="max"/>
        <color theme="4" tint="0.59999389629810485"/>
        <color theme="4" tint="-0.249977111117893"/>
      </colorScale>
    </cfRule>
  </conditionalFormatting>
  <conditionalFormatting sqref="I79:I81">
    <cfRule type="colorScale" priority="1">
      <colorScale>
        <cfvo type="min"/>
        <cfvo type="max"/>
        <color theme="4" tint="0.59999389629810485"/>
        <color theme="4" tint="-0.249977111117893"/>
      </colorScale>
    </cfRule>
  </conditionalFormatting>
  <conditionalFormatting sqref="I99:I103">
    <cfRule type="colorScale" priority="29">
      <colorScale>
        <cfvo type="min"/>
        <cfvo type="max"/>
        <color theme="4" tint="0.59999389629810485"/>
        <color theme="4" tint="-0.249977111117893"/>
      </colorScale>
    </cfRule>
  </conditionalFormatting>
  <pageMargins left="0.7" right="0.7" top="0.75" bottom="0.75" header="0.3" footer="0.3"/>
  <pageSetup paperSize="9" orientation="portrait"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zoomScale="85" zoomScaleNormal="85" workbookViewId="0">
      <selection sqref="A1:B45"/>
    </sheetView>
  </sheetViews>
  <sheetFormatPr defaultRowHeight="14.5" x14ac:dyDescent="0.35"/>
  <cols>
    <col min="1" max="1" width="59.7265625" customWidth="1"/>
    <col min="2" max="2" width="68.7265625" style="2" customWidth="1"/>
    <col min="3" max="22" width="8.7265625" style="2"/>
  </cols>
  <sheetData>
    <row r="1" spans="1:2" s="1" customFormat="1" x14ac:dyDescent="0.35">
      <c r="A1" s="112" t="s">
        <v>0</v>
      </c>
      <c r="B1" s="113"/>
    </row>
    <row r="2" spans="1:2" x14ac:dyDescent="0.35">
      <c r="A2" s="114" t="s">
        <v>1</v>
      </c>
      <c r="B2" s="114" t="s">
        <v>2</v>
      </c>
    </row>
    <row r="3" spans="1:2" x14ac:dyDescent="0.35">
      <c r="A3" s="168" t="s">
        <v>3</v>
      </c>
      <c r="B3" s="168"/>
    </row>
    <row r="4" spans="1:2" ht="19" customHeight="1" x14ac:dyDescent="0.35">
      <c r="A4" s="115" t="s">
        <v>868</v>
      </c>
      <c r="B4" s="115" t="s">
        <v>4</v>
      </c>
    </row>
    <row r="5" spans="1:2" ht="14.5" customHeight="1" x14ac:dyDescent="0.35">
      <c r="A5" s="168" t="s">
        <v>5</v>
      </c>
      <c r="B5" s="168"/>
    </row>
    <row r="6" spans="1:2" ht="26" x14ac:dyDescent="0.35">
      <c r="A6" s="116" t="s">
        <v>6</v>
      </c>
      <c r="B6" s="115" t="s">
        <v>7</v>
      </c>
    </row>
    <row r="7" spans="1:2" ht="65" x14ac:dyDescent="0.35">
      <c r="A7" s="116" t="s">
        <v>8</v>
      </c>
      <c r="B7" s="115" t="s">
        <v>9</v>
      </c>
    </row>
    <row r="8" spans="1:2" ht="52" x14ac:dyDescent="0.35">
      <c r="A8" s="116" t="s">
        <v>10</v>
      </c>
      <c r="B8" s="115" t="s">
        <v>11</v>
      </c>
    </row>
    <row r="9" spans="1:2" ht="52" x14ac:dyDescent="0.35">
      <c r="A9" s="116" t="s">
        <v>12</v>
      </c>
      <c r="B9" s="115" t="s">
        <v>13</v>
      </c>
    </row>
    <row r="10" spans="1:2" ht="15.65" customHeight="1" x14ac:dyDescent="0.35">
      <c r="A10" s="166" t="s">
        <v>14</v>
      </c>
      <c r="B10" s="167"/>
    </row>
    <row r="11" spans="1:2" ht="52" x14ac:dyDescent="0.35">
      <c r="A11" s="116" t="s">
        <v>15</v>
      </c>
      <c r="B11" s="115" t="s">
        <v>16</v>
      </c>
    </row>
    <row r="12" spans="1:2" ht="26" x14ac:dyDescent="0.35">
      <c r="A12" s="116" t="s">
        <v>17</v>
      </c>
      <c r="B12" s="115"/>
    </row>
    <row r="13" spans="1:2" ht="15.65" customHeight="1" x14ac:dyDescent="0.35">
      <c r="A13" s="166" t="s">
        <v>18</v>
      </c>
      <c r="B13" s="167"/>
    </row>
    <row r="14" spans="1:2" ht="65" x14ac:dyDescent="0.35">
      <c r="A14" s="116" t="s">
        <v>19</v>
      </c>
      <c r="B14" s="115" t="s">
        <v>20</v>
      </c>
    </row>
    <row r="15" spans="1:2" ht="26" x14ac:dyDescent="0.35">
      <c r="A15" s="116" t="s">
        <v>21</v>
      </c>
      <c r="B15" s="115"/>
    </row>
    <row r="16" spans="1:2" x14ac:dyDescent="0.35">
      <c r="A16" s="166" t="s">
        <v>22</v>
      </c>
      <c r="B16" s="167"/>
    </row>
    <row r="17" spans="1:2" ht="65" x14ac:dyDescent="0.35">
      <c r="A17" s="116" t="s">
        <v>23</v>
      </c>
      <c r="B17" s="115" t="s">
        <v>24</v>
      </c>
    </row>
    <row r="18" spans="1:2" ht="39" x14ac:dyDescent="0.35">
      <c r="A18" s="116" t="s">
        <v>25</v>
      </c>
      <c r="B18" s="115" t="s">
        <v>26</v>
      </c>
    </row>
    <row r="19" spans="1:2" ht="47.5" customHeight="1" x14ac:dyDescent="0.35">
      <c r="A19" s="116" t="s">
        <v>27</v>
      </c>
      <c r="B19" s="115"/>
    </row>
    <row r="20" spans="1:2" ht="39" x14ac:dyDescent="0.35">
      <c r="A20" s="116" t="s">
        <v>28</v>
      </c>
      <c r="B20" s="115" t="s">
        <v>29</v>
      </c>
    </row>
    <row r="21" spans="1:2" ht="26" x14ac:dyDescent="0.35">
      <c r="A21" s="116" t="s">
        <v>30</v>
      </c>
      <c r="B21" s="115"/>
    </row>
    <row r="22" spans="1:2" ht="14.5" customHeight="1" x14ac:dyDescent="0.35">
      <c r="A22" s="166" t="s">
        <v>31</v>
      </c>
      <c r="B22" s="167"/>
    </row>
    <row r="23" spans="1:2" ht="115.5" customHeight="1" x14ac:dyDescent="0.35">
      <c r="A23" s="116" t="s">
        <v>32</v>
      </c>
      <c r="B23" s="115" t="s">
        <v>33</v>
      </c>
    </row>
    <row r="24" spans="1:2" ht="54" customHeight="1" x14ac:dyDescent="0.35">
      <c r="A24" s="116" t="s">
        <v>34</v>
      </c>
      <c r="B24" s="115"/>
    </row>
    <row r="25" spans="1:2" x14ac:dyDescent="0.35">
      <c r="A25" s="166" t="s">
        <v>35</v>
      </c>
      <c r="B25" s="167"/>
    </row>
    <row r="26" spans="1:2" ht="104" x14ac:dyDescent="0.35">
      <c r="A26" s="116" t="s">
        <v>36</v>
      </c>
      <c r="B26" s="115" t="s">
        <v>37</v>
      </c>
    </row>
    <row r="27" spans="1:2" ht="26" x14ac:dyDescent="0.35">
      <c r="A27" s="116" t="s">
        <v>38</v>
      </c>
      <c r="B27" s="115" t="s">
        <v>864</v>
      </c>
    </row>
    <row r="28" spans="1:2" x14ac:dyDescent="0.35">
      <c r="A28" s="166" t="s">
        <v>39</v>
      </c>
      <c r="B28" s="167"/>
    </row>
    <row r="29" spans="1:2" ht="74.5" customHeight="1" x14ac:dyDescent="0.35">
      <c r="A29" s="116" t="s">
        <v>40</v>
      </c>
      <c r="B29" s="115" t="s">
        <v>41</v>
      </c>
    </row>
    <row r="30" spans="1:2" ht="139" customHeight="1" x14ac:dyDescent="0.35">
      <c r="A30" s="116" t="s">
        <v>42</v>
      </c>
      <c r="B30" s="115" t="s">
        <v>43</v>
      </c>
    </row>
    <row r="31" spans="1:2" ht="55" customHeight="1" x14ac:dyDescent="0.35">
      <c r="A31" s="116" t="s">
        <v>44</v>
      </c>
      <c r="B31" s="115" t="s">
        <v>45</v>
      </c>
    </row>
    <row r="32" spans="1:2" x14ac:dyDescent="0.35">
      <c r="A32" s="166" t="s">
        <v>46</v>
      </c>
      <c r="B32" s="167"/>
    </row>
    <row r="33" spans="1:2" ht="78" x14ac:dyDescent="0.35">
      <c r="A33" s="116" t="s">
        <v>47</v>
      </c>
      <c r="B33" s="115" t="s">
        <v>48</v>
      </c>
    </row>
    <row r="34" spans="1:2" ht="26" x14ac:dyDescent="0.35">
      <c r="A34" s="116" t="s">
        <v>49</v>
      </c>
      <c r="B34" s="115"/>
    </row>
    <row r="35" spans="1:2" ht="52" x14ac:dyDescent="0.35">
      <c r="A35" s="116" t="s">
        <v>50</v>
      </c>
      <c r="B35" s="115" t="s">
        <v>865</v>
      </c>
    </row>
    <row r="36" spans="1:2" ht="44.5" customHeight="1" x14ac:dyDescent="0.35">
      <c r="A36" s="116" t="s">
        <v>51</v>
      </c>
      <c r="B36" s="115"/>
    </row>
    <row r="37" spans="1:2" ht="65" x14ac:dyDescent="0.35">
      <c r="A37" s="116" t="s">
        <v>52</v>
      </c>
      <c r="B37" s="115" t="s">
        <v>53</v>
      </c>
    </row>
    <row r="38" spans="1:2" ht="14.5" customHeight="1" x14ac:dyDescent="0.35">
      <c r="A38" s="166" t="s">
        <v>54</v>
      </c>
      <c r="B38" s="167"/>
    </row>
    <row r="39" spans="1:2" ht="52" x14ac:dyDescent="0.35">
      <c r="A39" s="116" t="s">
        <v>55</v>
      </c>
      <c r="B39" s="115" t="s">
        <v>56</v>
      </c>
    </row>
    <row r="40" spans="1:2" ht="52" x14ac:dyDescent="0.35">
      <c r="A40" s="116" t="s">
        <v>57</v>
      </c>
      <c r="B40" s="115" t="s">
        <v>58</v>
      </c>
    </row>
    <row r="41" spans="1:2" ht="65" x14ac:dyDescent="0.35">
      <c r="A41" s="116" t="s">
        <v>59</v>
      </c>
      <c r="B41" s="115" t="s">
        <v>60</v>
      </c>
    </row>
    <row r="42" spans="1:2" ht="52" x14ac:dyDescent="0.35">
      <c r="A42" s="116" t="s">
        <v>61</v>
      </c>
      <c r="B42" s="115" t="s">
        <v>62</v>
      </c>
    </row>
    <row r="43" spans="1:2" x14ac:dyDescent="0.35">
      <c r="A43" s="166" t="s">
        <v>63</v>
      </c>
      <c r="B43" s="167"/>
    </row>
    <row r="44" spans="1:2" ht="52" x14ac:dyDescent="0.35">
      <c r="A44" s="117" t="s">
        <v>64</v>
      </c>
      <c r="B44" s="115" t="s">
        <v>65</v>
      </c>
    </row>
    <row r="45" spans="1:2" ht="39.65" customHeight="1" x14ac:dyDescent="0.35">
      <c r="A45" s="115" t="s">
        <v>66</v>
      </c>
      <c r="B45" s="118"/>
    </row>
    <row r="46" spans="1:2" s="2" customFormat="1" x14ac:dyDescent="0.35"/>
    <row r="47" spans="1:2" s="2" customFormat="1" x14ac:dyDescent="0.35"/>
    <row r="48" spans="1:2" s="2" customFormat="1" x14ac:dyDescent="0.35"/>
    <row r="49" s="2" customFormat="1" x14ac:dyDescent="0.35"/>
    <row r="50" s="2" customFormat="1" x14ac:dyDescent="0.35"/>
    <row r="51" s="2" customFormat="1" x14ac:dyDescent="0.35"/>
    <row r="52" s="2" customFormat="1" x14ac:dyDescent="0.35"/>
    <row r="53" s="2" customFormat="1" x14ac:dyDescent="0.35"/>
    <row r="54" s="2" customFormat="1" x14ac:dyDescent="0.35"/>
    <row r="55" s="2" customFormat="1" x14ac:dyDescent="0.35"/>
    <row r="56" s="2" customFormat="1" x14ac:dyDescent="0.35"/>
    <row r="57" s="2" customFormat="1" x14ac:dyDescent="0.35"/>
    <row r="58" s="2" customFormat="1" x14ac:dyDescent="0.35"/>
    <row r="59" s="2" customFormat="1" x14ac:dyDescent="0.35"/>
    <row r="60" s="2" customFormat="1" x14ac:dyDescent="0.35"/>
    <row r="61" s="2" customFormat="1" x14ac:dyDescent="0.35"/>
    <row r="62" s="2" customFormat="1" x14ac:dyDescent="0.35"/>
    <row r="63" s="2" customFormat="1" x14ac:dyDescent="0.35"/>
    <row r="64" s="2" customFormat="1" x14ac:dyDescent="0.35"/>
    <row r="65" s="2" customFormat="1" x14ac:dyDescent="0.35"/>
    <row r="66" s="2" customFormat="1" x14ac:dyDescent="0.35"/>
    <row r="67" s="2" customFormat="1" x14ac:dyDescent="0.35"/>
    <row r="68" s="2" customFormat="1" x14ac:dyDescent="0.35"/>
    <row r="69" s="2" customFormat="1" x14ac:dyDescent="0.35"/>
    <row r="70" s="2" customFormat="1" x14ac:dyDescent="0.35"/>
    <row r="71" s="2" customFormat="1" x14ac:dyDescent="0.35"/>
    <row r="72" s="2" customFormat="1" x14ac:dyDescent="0.35"/>
    <row r="73" s="2" customFormat="1" x14ac:dyDescent="0.35"/>
    <row r="74" s="2" customFormat="1" x14ac:dyDescent="0.35"/>
    <row r="75" s="2" customFormat="1" x14ac:dyDescent="0.35"/>
    <row r="76" s="2" customFormat="1" x14ac:dyDescent="0.35"/>
    <row r="77" s="2" customFormat="1" x14ac:dyDescent="0.35"/>
    <row r="78" s="2" customFormat="1" x14ac:dyDescent="0.35"/>
    <row r="79" s="2" customFormat="1" x14ac:dyDescent="0.35"/>
    <row r="80" s="2" customFormat="1" x14ac:dyDescent="0.35"/>
    <row r="81" s="2" customFormat="1" x14ac:dyDescent="0.35"/>
  </sheetData>
  <mergeCells count="11">
    <mergeCell ref="A22:B22"/>
    <mergeCell ref="A3:B3"/>
    <mergeCell ref="A5:B5"/>
    <mergeCell ref="A10:B10"/>
    <mergeCell ref="A13:B13"/>
    <mergeCell ref="A16:B16"/>
    <mergeCell ref="A25:B25"/>
    <mergeCell ref="A28:B28"/>
    <mergeCell ref="A32:B32"/>
    <mergeCell ref="A38:B38"/>
    <mergeCell ref="A43:B4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C74"/>
  <sheetViews>
    <sheetView workbookViewId="0">
      <selection activeCell="G24" sqref="A1:XFD1048576"/>
    </sheetView>
  </sheetViews>
  <sheetFormatPr defaultColWidth="16.90625" defaultRowHeight="13" x14ac:dyDescent="0.3"/>
  <cols>
    <col min="1" max="16384" width="16.90625" style="61"/>
  </cols>
  <sheetData>
    <row r="1" spans="1:549" x14ac:dyDescent="0.3">
      <c r="A1" s="61" t="s">
        <v>226</v>
      </c>
      <c r="B1" s="61" t="s">
        <v>227</v>
      </c>
      <c r="C1" s="61" t="s">
        <v>228</v>
      </c>
      <c r="D1" s="61" t="s">
        <v>229</v>
      </c>
      <c r="E1" s="61" t="s">
        <v>230</v>
      </c>
      <c r="F1" s="61" t="s">
        <v>231</v>
      </c>
      <c r="G1" s="61" t="s">
        <v>232</v>
      </c>
      <c r="H1" s="61" t="s">
        <v>233</v>
      </c>
      <c r="I1" s="61" t="s">
        <v>234</v>
      </c>
      <c r="J1" s="61" t="s">
        <v>235</v>
      </c>
      <c r="K1" s="61" t="s">
        <v>236</v>
      </c>
      <c r="L1" s="61" t="s">
        <v>237</v>
      </c>
      <c r="M1" s="61" t="s">
        <v>238</v>
      </c>
      <c r="N1" s="61" t="s">
        <v>239</v>
      </c>
      <c r="O1" s="61" t="s">
        <v>240</v>
      </c>
      <c r="P1" s="61" t="s">
        <v>241</v>
      </c>
      <c r="Q1" s="61" t="s">
        <v>242</v>
      </c>
      <c r="R1" s="61" t="s">
        <v>243</v>
      </c>
      <c r="S1" s="61" t="s">
        <v>244</v>
      </c>
      <c r="T1" s="61" t="s">
        <v>245</v>
      </c>
      <c r="U1" s="61" t="s">
        <v>246</v>
      </c>
      <c r="V1" s="61" t="s">
        <v>247</v>
      </c>
      <c r="W1" s="61" t="s">
        <v>248</v>
      </c>
      <c r="X1" s="61" t="s">
        <v>249</v>
      </c>
      <c r="Y1" s="61" t="s">
        <v>250</v>
      </c>
      <c r="Z1" s="61" t="s">
        <v>251</v>
      </c>
      <c r="AA1" s="61" t="s">
        <v>252</v>
      </c>
      <c r="AB1" s="61" t="s">
        <v>253</v>
      </c>
      <c r="AC1" s="61" t="s">
        <v>254</v>
      </c>
      <c r="AD1" s="61" t="s">
        <v>255</v>
      </c>
      <c r="AE1" s="61" t="s">
        <v>256</v>
      </c>
      <c r="AF1" s="61" t="s">
        <v>257</v>
      </c>
      <c r="AG1" s="61" t="s">
        <v>258</v>
      </c>
      <c r="AH1" s="61" t="s">
        <v>259</v>
      </c>
      <c r="AI1" s="61" t="s">
        <v>260</v>
      </c>
      <c r="AJ1" s="61" t="s">
        <v>261</v>
      </c>
      <c r="AK1" s="61" t="s">
        <v>262</v>
      </c>
      <c r="AL1" s="61" t="s">
        <v>263</v>
      </c>
      <c r="AM1" s="61" t="s">
        <v>264</v>
      </c>
      <c r="AN1" s="61" t="s">
        <v>265</v>
      </c>
      <c r="AO1" s="61" t="s">
        <v>266</v>
      </c>
      <c r="AP1" s="61" t="s">
        <v>267</v>
      </c>
      <c r="AQ1" s="61" t="s">
        <v>268</v>
      </c>
      <c r="AR1" s="61" t="s">
        <v>269</v>
      </c>
      <c r="AS1" s="61" t="s">
        <v>270</v>
      </c>
      <c r="AT1" s="61" t="s">
        <v>271</v>
      </c>
      <c r="AU1" s="61" t="s">
        <v>272</v>
      </c>
      <c r="AV1" s="61" t="s">
        <v>273</v>
      </c>
      <c r="AW1" s="61" t="s">
        <v>274</v>
      </c>
      <c r="AX1" s="61" t="s">
        <v>275</v>
      </c>
      <c r="AY1" s="61" t="s">
        <v>276</v>
      </c>
      <c r="AZ1" s="61" t="s">
        <v>277</v>
      </c>
      <c r="BA1" s="61" t="s">
        <v>278</v>
      </c>
      <c r="BB1" s="61" t="s">
        <v>279</v>
      </c>
      <c r="BC1" s="61" t="s">
        <v>280</v>
      </c>
      <c r="BD1" s="61" t="s">
        <v>281</v>
      </c>
      <c r="BE1" s="61" t="s">
        <v>263</v>
      </c>
      <c r="BF1" s="61" t="s">
        <v>264</v>
      </c>
      <c r="BG1" s="61" t="s">
        <v>282</v>
      </c>
      <c r="BH1" s="61" t="s">
        <v>283</v>
      </c>
      <c r="BI1" s="61" t="s">
        <v>276</v>
      </c>
      <c r="BJ1" s="61" t="s">
        <v>277</v>
      </c>
      <c r="BK1" s="61" t="s">
        <v>278</v>
      </c>
      <c r="BL1" s="61" t="s">
        <v>279</v>
      </c>
      <c r="BM1" s="61" t="s">
        <v>280</v>
      </c>
      <c r="BN1" s="61" t="s">
        <v>281</v>
      </c>
      <c r="BO1" s="61" t="s">
        <v>263</v>
      </c>
      <c r="BP1" s="61" t="s">
        <v>264</v>
      </c>
      <c r="BQ1" s="61" t="s">
        <v>284</v>
      </c>
      <c r="BR1" s="61" t="s">
        <v>285</v>
      </c>
      <c r="BS1" s="61" t="s">
        <v>286</v>
      </c>
      <c r="BT1" s="61" t="s">
        <v>287</v>
      </c>
      <c r="BU1" s="61" t="s">
        <v>288</v>
      </c>
      <c r="BV1" s="61" t="s">
        <v>289</v>
      </c>
      <c r="BW1" s="61" t="s">
        <v>290</v>
      </c>
      <c r="BX1" s="61" t="s">
        <v>291</v>
      </c>
      <c r="BY1" s="61" t="s">
        <v>263</v>
      </c>
      <c r="BZ1" s="61" t="s">
        <v>264</v>
      </c>
      <c r="CA1" s="61" t="s">
        <v>292</v>
      </c>
      <c r="CB1" s="61" t="s">
        <v>293</v>
      </c>
      <c r="CC1" s="61" t="s">
        <v>294</v>
      </c>
      <c r="CD1" s="61" t="s">
        <v>295</v>
      </c>
      <c r="CE1" s="61" t="s">
        <v>260</v>
      </c>
      <c r="CF1" s="61" t="s">
        <v>296</v>
      </c>
      <c r="CG1" s="61" t="s">
        <v>297</v>
      </c>
      <c r="CH1" s="61" t="s">
        <v>263</v>
      </c>
      <c r="CI1" s="61" t="s">
        <v>264</v>
      </c>
      <c r="CJ1" s="61" t="s">
        <v>298</v>
      </c>
      <c r="CK1" s="61" t="s">
        <v>299</v>
      </c>
      <c r="CL1" s="61" t="s">
        <v>300</v>
      </c>
      <c r="CM1" s="61" t="s">
        <v>301</v>
      </c>
      <c r="CN1" s="61" t="s">
        <v>302</v>
      </c>
      <c r="CO1" s="61" t="s">
        <v>303</v>
      </c>
      <c r="CP1" s="61" t="s">
        <v>304</v>
      </c>
      <c r="CQ1" s="61" t="s">
        <v>305</v>
      </c>
      <c r="CR1" s="61" t="s">
        <v>263</v>
      </c>
      <c r="CS1" s="61" t="s">
        <v>264</v>
      </c>
      <c r="CT1" s="61" t="s">
        <v>306</v>
      </c>
      <c r="CU1" s="61" t="s">
        <v>276</v>
      </c>
      <c r="CV1" s="61" t="s">
        <v>277</v>
      </c>
      <c r="CW1" s="61" t="s">
        <v>278</v>
      </c>
      <c r="CX1" s="61" t="s">
        <v>279</v>
      </c>
      <c r="CY1" s="61" t="s">
        <v>280</v>
      </c>
      <c r="CZ1" s="61" t="s">
        <v>281</v>
      </c>
      <c r="DA1" s="61" t="s">
        <v>263</v>
      </c>
      <c r="DB1" s="61" t="s">
        <v>264</v>
      </c>
      <c r="DC1" s="61" t="s">
        <v>307</v>
      </c>
      <c r="DD1" s="61" t="s">
        <v>308</v>
      </c>
      <c r="DE1" s="61" t="s">
        <v>309</v>
      </c>
      <c r="DF1" s="61" t="s">
        <v>310</v>
      </c>
      <c r="DG1" s="61" t="s">
        <v>311</v>
      </c>
      <c r="DH1" s="61" t="s">
        <v>312</v>
      </c>
      <c r="DI1" s="61" t="s">
        <v>313</v>
      </c>
      <c r="DJ1" s="61" t="s">
        <v>263</v>
      </c>
      <c r="DK1" s="61" t="s">
        <v>314</v>
      </c>
      <c r="DL1" s="61" t="s">
        <v>300</v>
      </c>
      <c r="DM1" s="61" t="s">
        <v>301</v>
      </c>
      <c r="DN1" s="61" t="s">
        <v>302</v>
      </c>
      <c r="DO1" s="61" t="s">
        <v>303</v>
      </c>
      <c r="DP1" s="61" t="s">
        <v>304</v>
      </c>
      <c r="DQ1" s="61" t="s">
        <v>305</v>
      </c>
      <c r="DR1" s="61" t="s">
        <v>263</v>
      </c>
      <c r="DS1" s="61" t="s">
        <v>264</v>
      </c>
      <c r="DT1" s="61" t="s">
        <v>315</v>
      </c>
      <c r="DU1" s="61" t="s">
        <v>316</v>
      </c>
      <c r="DV1" s="61" t="s">
        <v>317</v>
      </c>
      <c r="DW1" s="61" t="s">
        <v>318</v>
      </c>
      <c r="DX1" s="61" t="s">
        <v>319</v>
      </c>
      <c r="DY1" s="61" t="s">
        <v>320</v>
      </c>
      <c r="DZ1" s="61" t="s">
        <v>321</v>
      </c>
      <c r="EA1" s="61" t="s">
        <v>322</v>
      </c>
      <c r="EB1" s="61" t="s">
        <v>323</v>
      </c>
      <c r="EC1" s="61" t="s">
        <v>324</v>
      </c>
      <c r="ED1" s="61" t="s">
        <v>325</v>
      </c>
      <c r="EE1" s="61" t="s">
        <v>326</v>
      </c>
      <c r="EF1" s="61" t="s">
        <v>327</v>
      </c>
      <c r="EG1" s="61" t="s">
        <v>328</v>
      </c>
      <c r="EH1" s="61" t="s">
        <v>329</v>
      </c>
      <c r="EI1" s="61" t="s">
        <v>330</v>
      </c>
      <c r="EJ1" s="61" t="s">
        <v>331</v>
      </c>
      <c r="EK1" s="61" t="s">
        <v>332</v>
      </c>
      <c r="EL1" s="61" t="s">
        <v>260</v>
      </c>
      <c r="EM1" s="61" t="s">
        <v>333</v>
      </c>
      <c r="EN1" s="61" t="s">
        <v>263</v>
      </c>
      <c r="EO1" s="61" t="s">
        <v>264</v>
      </c>
      <c r="EP1" s="61" t="s">
        <v>334</v>
      </c>
      <c r="EQ1" s="61" t="s">
        <v>335</v>
      </c>
      <c r="ER1" s="61" t="s">
        <v>336</v>
      </c>
      <c r="ES1" s="61" t="s">
        <v>337</v>
      </c>
      <c r="ET1" s="61" t="s">
        <v>338</v>
      </c>
      <c r="EU1" s="61" t="s">
        <v>339</v>
      </c>
      <c r="EV1" s="61" t="s">
        <v>340</v>
      </c>
      <c r="EW1" s="61" t="s">
        <v>341</v>
      </c>
      <c r="EX1" s="61" t="s">
        <v>342</v>
      </c>
      <c r="EY1" s="61" t="s">
        <v>343</v>
      </c>
      <c r="EZ1" s="61" t="s">
        <v>344</v>
      </c>
      <c r="FA1" s="61" t="s">
        <v>345</v>
      </c>
      <c r="FB1" s="61" t="s">
        <v>276</v>
      </c>
      <c r="FC1" s="61" t="s">
        <v>277</v>
      </c>
      <c r="FD1" s="61" t="s">
        <v>278</v>
      </c>
      <c r="FE1" s="61" t="s">
        <v>279</v>
      </c>
      <c r="FF1" s="61" t="s">
        <v>280</v>
      </c>
      <c r="FG1" s="61" t="s">
        <v>281</v>
      </c>
      <c r="FH1" s="61" t="s">
        <v>263</v>
      </c>
      <c r="FI1" s="61" t="s">
        <v>264</v>
      </c>
      <c r="FJ1" s="61" t="s">
        <v>346</v>
      </c>
      <c r="FK1" s="61" t="s">
        <v>347</v>
      </c>
      <c r="FL1" s="61" t="s">
        <v>276</v>
      </c>
      <c r="FM1" s="61" t="s">
        <v>277</v>
      </c>
      <c r="FN1" s="61" t="s">
        <v>278</v>
      </c>
      <c r="FO1" s="61" t="s">
        <v>279</v>
      </c>
      <c r="FP1" s="61" t="s">
        <v>280</v>
      </c>
      <c r="FQ1" s="61" t="s">
        <v>281</v>
      </c>
      <c r="FR1" s="61" t="s">
        <v>263</v>
      </c>
      <c r="FS1" s="61" t="s">
        <v>264</v>
      </c>
      <c r="FT1" s="61" t="s">
        <v>348</v>
      </c>
      <c r="FU1" s="61" t="s">
        <v>349</v>
      </c>
      <c r="FV1" s="61" t="s">
        <v>350</v>
      </c>
      <c r="FW1" s="61" t="s">
        <v>351</v>
      </c>
      <c r="FX1" s="61" t="s">
        <v>352</v>
      </c>
      <c r="FY1" s="61" t="s">
        <v>353</v>
      </c>
      <c r="FZ1" s="61" t="s">
        <v>290</v>
      </c>
      <c r="GA1" s="61" t="s">
        <v>291</v>
      </c>
      <c r="GB1" s="61" t="s">
        <v>263</v>
      </c>
      <c r="GC1" s="61" t="s">
        <v>264</v>
      </c>
      <c r="GD1" s="61" t="s">
        <v>354</v>
      </c>
      <c r="GE1" s="61" t="s">
        <v>293</v>
      </c>
      <c r="GF1" s="61" t="s">
        <v>294</v>
      </c>
      <c r="GG1" s="61" t="s">
        <v>295</v>
      </c>
      <c r="GH1" s="61" t="s">
        <v>260</v>
      </c>
      <c r="GI1" s="61" t="s">
        <v>296</v>
      </c>
      <c r="GJ1" s="61" t="s">
        <v>297</v>
      </c>
      <c r="GK1" s="61" t="s">
        <v>263</v>
      </c>
      <c r="GL1" s="61" t="s">
        <v>264</v>
      </c>
      <c r="GM1" s="61" t="s">
        <v>355</v>
      </c>
      <c r="GN1" s="61" t="s">
        <v>356</v>
      </c>
      <c r="GO1" s="61" t="s">
        <v>300</v>
      </c>
      <c r="GP1" s="61" t="s">
        <v>301</v>
      </c>
      <c r="GQ1" s="61" t="s">
        <v>302</v>
      </c>
      <c r="GR1" s="61" t="s">
        <v>303</v>
      </c>
      <c r="GS1" s="61" t="s">
        <v>304</v>
      </c>
      <c r="GT1" s="61" t="s">
        <v>305</v>
      </c>
      <c r="GU1" s="61" t="s">
        <v>263</v>
      </c>
      <c r="GV1" s="61" t="s">
        <v>264</v>
      </c>
      <c r="GW1" s="61" t="s">
        <v>357</v>
      </c>
      <c r="GX1" s="61" t="s">
        <v>276</v>
      </c>
      <c r="GY1" s="61" t="s">
        <v>277</v>
      </c>
      <c r="GZ1" s="61" t="s">
        <v>278</v>
      </c>
      <c r="HA1" s="61" t="s">
        <v>279</v>
      </c>
      <c r="HB1" s="61" t="s">
        <v>280</v>
      </c>
      <c r="HC1" s="61" t="s">
        <v>281</v>
      </c>
      <c r="HD1" s="61" t="s">
        <v>263</v>
      </c>
      <c r="HE1" s="61" t="s">
        <v>264</v>
      </c>
      <c r="HF1" s="61" t="s">
        <v>358</v>
      </c>
      <c r="HG1" s="61" t="s">
        <v>359</v>
      </c>
      <c r="HH1" s="61" t="s">
        <v>309</v>
      </c>
      <c r="HI1" s="61" t="s">
        <v>310</v>
      </c>
      <c r="HJ1" s="61" t="s">
        <v>311</v>
      </c>
      <c r="HK1" s="61" t="s">
        <v>312</v>
      </c>
      <c r="HL1" s="61" t="s">
        <v>313</v>
      </c>
      <c r="HM1" s="61" t="s">
        <v>263</v>
      </c>
      <c r="HN1" s="61" t="s">
        <v>360</v>
      </c>
      <c r="HO1" s="61" t="s">
        <v>300</v>
      </c>
      <c r="HP1" s="61" t="s">
        <v>301</v>
      </c>
      <c r="HQ1" s="61" t="s">
        <v>302</v>
      </c>
      <c r="HR1" s="61" t="s">
        <v>303</v>
      </c>
      <c r="HS1" s="61" t="s">
        <v>304</v>
      </c>
      <c r="HT1" s="61" t="s">
        <v>305</v>
      </c>
      <c r="HU1" s="61" t="s">
        <v>263</v>
      </c>
      <c r="HV1" s="61" t="s">
        <v>264</v>
      </c>
      <c r="HW1" s="61" t="s">
        <v>361</v>
      </c>
      <c r="HX1" s="61" t="s">
        <v>362</v>
      </c>
      <c r="HY1" s="61" t="s">
        <v>363</v>
      </c>
      <c r="HZ1" s="61" t="s">
        <v>364</v>
      </c>
      <c r="IA1" s="61" t="s">
        <v>365</v>
      </c>
      <c r="IB1" s="61" t="s">
        <v>366</v>
      </c>
      <c r="IC1" s="61" t="s">
        <v>367</v>
      </c>
      <c r="ID1" s="61" t="s">
        <v>368</v>
      </c>
      <c r="IE1" s="61" t="s">
        <v>369</v>
      </c>
      <c r="IF1" s="61" t="s">
        <v>370</v>
      </c>
      <c r="IG1" s="61" t="s">
        <v>371</v>
      </c>
      <c r="IH1" s="61" t="s">
        <v>372</v>
      </c>
      <c r="II1" s="61" t="s">
        <v>373</v>
      </c>
      <c r="IJ1" s="61" t="s">
        <v>331</v>
      </c>
      <c r="IK1" s="61" t="s">
        <v>374</v>
      </c>
      <c r="IL1" s="61" t="s">
        <v>375</v>
      </c>
      <c r="IM1" s="61" t="s">
        <v>376</v>
      </c>
      <c r="IN1" s="61" t="s">
        <v>263</v>
      </c>
      <c r="IO1" s="61" t="s">
        <v>377</v>
      </c>
      <c r="IP1" s="61" t="s">
        <v>378</v>
      </c>
      <c r="IQ1" s="61" t="s">
        <v>379</v>
      </c>
      <c r="IR1" s="61" t="s">
        <v>380</v>
      </c>
      <c r="IS1" s="61" t="s">
        <v>381</v>
      </c>
      <c r="IT1" s="61" t="s">
        <v>382</v>
      </c>
      <c r="IU1" s="61" t="s">
        <v>383</v>
      </c>
      <c r="IV1" s="61" t="s">
        <v>384</v>
      </c>
      <c r="IW1" s="61" t="s">
        <v>385</v>
      </c>
      <c r="IX1" s="61" t="s">
        <v>386</v>
      </c>
      <c r="IY1" s="61" t="s">
        <v>387</v>
      </c>
      <c r="IZ1" s="61" t="s">
        <v>276</v>
      </c>
      <c r="JA1" s="61" t="s">
        <v>277</v>
      </c>
      <c r="JB1" s="61" t="s">
        <v>278</v>
      </c>
      <c r="JC1" s="61" t="s">
        <v>279</v>
      </c>
      <c r="JD1" s="61" t="s">
        <v>280</v>
      </c>
      <c r="JE1" s="61" t="s">
        <v>281</v>
      </c>
      <c r="JF1" s="61" t="s">
        <v>263</v>
      </c>
      <c r="JG1" s="61" t="s">
        <v>264</v>
      </c>
      <c r="JH1" s="61" t="s">
        <v>388</v>
      </c>
      <c r="JI1" s="61" t="s">
        <v>389</v>
      </c>
      <c r="JJ1" s="61" t="s">
        <v>276</v>
      </c>
      <c r="JK1" s="61" t="s">
        <v>277</v>
      </c>
      <c r="JL1" s="61" t="s">
        <v>278</v>
      </c>
      <c r="JM1" s="61" t="s">
        <v>279</v>
      </c>
      <c r="JN1" s="61" t="s">
        <v>280</v>
      </c>
      <c r="JO1" s="61" t="s">
        <v>281</v>
      </c>
      <c r="JP1" s="61" t="s">
        <v>263</v>
      </c>
      <c r="JQ1" s="61" t="s">
        <v>264</v>
      </c>
      <c r="JR1" s="61" t="s">
        <v>390</v>
      </c>
      <c r="JS1" s="61" t="s">
        <v>391</v>
      </c>
      <c r="JT1" s="61" t="s">
        <v>392</v>
      </c>
      <c r="JU1" s="61" t="s">
        <v>393</v>
      </c>
      <c r="JV1" s="61" t="s">
        <v>394</v>
      </c>
      <c r="JW1" s="61" t="s">
        <v>290</v>
      </c>
      <c r="JX1" s="61" t="s">
        <v>291</v>
      </c>
      <c r="JY1" s="61" t="s">
        <v>263</v>
      </c>
      <c r="JZ1" s="61" t="s">
        <v>264</v>
      </c>
      <c r="KA1" s="61" t="s">
        <v>293</v>
      </c>
      <c r="KB1" s="61" t="s">
        <v>294</v>
      </c>
      <c r="KC1" s="61" t="s">
        <v>295</v>
      </c>
      <c r="KD1" s="61" t="s">
        <v>260</v>
      </c>
      <c r="KE1" s="61" t="s">
        <v>296</v>
      </c>
      <c r="KF1" s="61" t="s">
        <v>297</v>
      </c>
      <c r="KG1" s="61" t="s">
        <v>263</v>
      </c>
      <c r="KH1" s="61" t="s">
        <v>264</v>
      </c>
      <c r="KI1" s="61" t="s">
        <v>395</v>
      </c>
      <c r="KJ1" s="61" t="s">
        <v>396</v>
      </c>
      <c r="KK1" s="61" t="s">
        <v>300</v>
      </c>
      <c r="KL1" s="61" t="s">
        <v>301</v>
      </c>
      <c r="KM1" s="61" t="s">
        <v>302</v>
      </c>
      <c r="KN1" s="61" t="s">
        <v>303</v>
      </c>
      <c r="KO1" s="61" t="s">
        <v>304</v>
      </c>
      <c r="KP1" s="61" t="s">
        <v>305</v>
      </c>
      <c r="KQ1" s="61" t="s">
        <v>263</v>
      </c>
      <c r="KR1" s="61" t="s">
        <v>264</v>
      </c>
      <c r="KS1" s="61" t="s">
        <v>276</v>
      </c>
      <c r="KT1" s="61" t="s">
        <v>277</v>
      </c>
      <c r="KU1" s="61" t="s">
        <v>278</v>
      </c>
      <c r="KV1" s="61" t="s">
        <v>279</v>
      </c>
      <c r="KW1" s="61" t="s">
        <v>280</v>
      </c>
      <c r="KX1" s="61" t="s">
        <v>281</v>
      </c>
      <c r="KY1" s="61" t="s">
        <v>263</v>
      </c>
      <c r="KZ1" s="61" t="s">
        <v>264</v>
      </c>
      <c r="LA1" s="61" t="s">
        <v>397</v>
      </c>
      <c r="LB1" s="61" t="s">
        <v>398</v>
      </c>
      <c r="LC1" s="61" t="s">
        <v>309</v>
      </c>
      <c r="LD1" s="61" t="s">
        <v>310</v>
      </c>
      <c r="LE1" s="61" t="s">
        <v>311</v>
      </c>
      <c r="LF1" s="61" t="s">
        <v>312</v>
      </c>
      <c r="LG1" s="61" t="s">
        <v>313</v>
      </c>
      <c r="LH1" s="61" t="s">
        <v>263</v>
      </c>
      <c r="LI1" s="61" t="s">
        <v>399</v>
      </c>
      <c r="LJ1" s="61" t="s">
        <v>300</v>
      </c>
      <c r="LK1" s="61" t="s">
        <v>301</v>
      </c>
      <c r="LL1" s="61" t="s">
        <v>302</v>
      </c>
      <c r="LM1" s="61" t="s">
        <v>303</v>
      </c>
      <c r="LN1" s="61" t="s">
        <v>304</v>
      </c>
      <c r="LO1" s="61" t="s">
        <v>305</v>
      </c>
      <c r="LP1" s="61" t="s">
        <v>263</v>
      </c>
      <c r="LQ1" s="61" t="s">
        <v>264</v>
      </c>
      <c r="LR1" s="61" t="s">
        <v>400</v>
      </c>
      <c r="LS1" s="61" t="s">
        <v>401</v>
      </c>
      <c r="LT1" s="61" t="s">
        <v>402</v>
      </c>
      <c r="LU1" s="61" t="s">
        <v>403</v>
      </c>
      <c r="LV1" s="61" t="s">
        <v>404</v>
      </c>
      <c r="LW1" s="61" t="s">
        <v>405</v>
      </c>
      <c r="LX1" s="61" t="s">
        <v>406</v>
      </c>
      <c r="LY1" s="61" t="s">
        <v>407</v>
      </c>
      <c r="LZ1" s="61" t="s">
        <v>408</v>
      </c>
      <c r="MA1" s="61" t="s">
        <v>409</v>
      </c>
      <c r="MB1" s="61" t="s">
        <v>410</v>
      </c>
      <c r="MC1" s="61" t="s">
        <v>373</v>
      </c>
      <c r="MD1" s="61" t="s">
        <v>411</v>
      </c>
      <c r="ME1" s="61" t="s">
        <v>260</v>
      </c>
      <c r="MF1" s="61" t="s">
        <v>412</v>
      </c>
      <c r="MG1" s="61" t="s">
        <v>263</v>
      </c>
      <c r="MH1" s="61" t="s">
        <v>413</v>
      </c>
      <c r="MI1" s="61" t="s">
        <v>414</v>
      </c>
      <c r="MJ1" s="61" t="s">
        <v>415</v>
      </c>
      <c r="MK1" s="61" t="s">
        <v>416</v>
      </c>
      <c r="ML1" s="61" t="s">
        <v>417</v>
      </c>
      <c r="MM1" s="61" t="s">
        <v>418</v>
      </c>
      <c r="MN1" s="61" t="s">
        <v>419</v>
      </c>
      <c r="MO1" s="61" t="s">
        <v>420</v>
      </c>
      <c r="MP1" s="61" t="s">
        <v>421</v>
      </c>
      <c r="MQ1" s="61" t="s">
        <v>422</v>
      </c>
      <c r="MR1" s="61" t="s">
        <v>423</v>
      </c>
      <c r="MS1" s="61" t="s">
        <v>424</v>
      </c>
      <c r="MT1" s="61" t="s">
        <v>425</v>
      </c>
      <c r="MU1" s="61" t="s">
        <v>426</v>
      </c>
      <c r="MV1" s="61" t="s">
        <v>276</v>
      </c>
      <c r="MW1" s="61" t="s">
        <v>277</v>
      </c>
      <c r="MX1" s="61" t="s">
        <v>278</v>
      </c>
      <c r="MY1" s="61" t="s">
        <v>279</v>
      </c>
      <c r="MZ1" s="61" t="s">
        <v>280</v>
      </c>
      <c r="NA1" s="61" t="s">
        <v>281</v>
      </c>
      <c r="NB1" s="61" t="s">
        <v>263</v>
      </c>
      <c r="NC1" s="61" t="s">
        <v>264</v>
      </c>
      <c r="ND1" s="61" t="s">
        <v>427</v>
      </c>
      <c r="NE1" s="61" t="s">
        <v>428</v>
      </c>
      <c r="NF1" s="61" t="s">
        <v>276</v>
      </c>
      <c r="NG1" s="61" t="s">
        <v>277</v>
      </c>
      <c r="NH1" s="61" t="s">
        <v>278</v>
      </c>
      <c r="NI1" s="61" t="s">
        <v>279</v>
      </c>
      <c r="NJ1" s="61" t="s">
        <v>280</v>
      </c>
      <c r="NK1" s="61" t="s">
        <v>281</v>
      </c>
      <c r="NL1" s="61" t="s">
        <v>263</v>
      </c>
      <c r="NM1" s="61" t="s">
        <v>264</v>
      </c>
      <c r="NN1" s="61" t="s">
        <v>429</v>
      </c>
      <c r="NO1" s="61" t="s">
        <v>430</v>
      </c>
      <c r="NP1" s="61" t="s">
        <v>431</v>
      </c>
      <c r="NQ1" s="61" t="s">
        <v>432</v>
      </c>
      <c r="NR1" s="61" t="s">
        <v>433</v>
      </c>
      <c r="NS1" s="61" t="s">
        <v>290</v>
      </c>
      <c r="NT1" s="61" t="s">
        <v>291</v>
      </c>
      <c r="NU1" s="61" t="s">
        <v>263</v>
      </c>
      <c r="NV1" s="61" t="s">
        <v>264</v>
      </c>
      <c r="NW1" s="61" t="s">
        <v>434</v>
      </c>
      <c r="NX1" s="61" t="s">
        <v>293</v>
      </c>
      <c r="NY1" s="61" t="s">
        <v>294</v>
      </c>
      <c r="NZ1" s="61" t="s">
        <v>295</v>
      </c>
      <c r="OA1" s="61" t="s">
        <v>260</v>
      </c>
      <c r="OB1" s="61" t="s">
        <v>296</v>
      </c>
      <c r="OC1" s="61" t="s">
        <v>297</v>
      </c>
      <c r="OD1" s="61" t="s">
        <v>263</v>
      </c>
      <c r="OE1" s="61" t="s">
        <v>264</v>
      </c>
      <c r="OF1" s="61" t="s">
        <v>435</v>
      </c>
      <c r="OG1" s="61" t="s">
        <v>436</v>
      </c>
      <c r="OH1" s="61" t="s">
        <v>300</v>
      </c>
      <c r="OI1" s="61" t="s">
        <v>301</v>
      </c>
      <c r="OJ1" s="61" t="s">
        <v>302</v>
      </c>
      <c r="OK1" s="61" t="s">
        <v>303</v>
      </c>
      <c r="OL1" s="61" t="s">
        <v>304</v>
      </c>
      <c r="OM1" s="61" t="s">
        <v>305</v>
      </c>
      <c r="ON1" s="61" t="s">
        <v>263</v>
      </c>
      <c r="OO1" s="61" t="s">
        <v>264</v>
      </c>
      <c r="OP1" s="61" t="s">
        <v>437</v>
      </c>
      <c r="OQ1" s="61" t="s">
        <v>276</v>
      </c>
      <c r="OR1" s="61" t="s">
        <v>277</v>
      </c>
      <c r="OS1" s="61" t="s">
        <v>278</v>
      </c>
      <c r="OT1" s="61" t="s">
        <v>279</v>
      </c>
      <c r="OU1" s="61" t="s">
        <v>280</v>
      </c>
      <c r="OV1" s="61" t="s">
        <v>281</v>
      </c>
      <c r="OW1" s="61" t="s">
        <v>263</v>
      </c>
      <c r="OX1" s="61" t="s">
        <v>264</v>
      </c>
      <c r="OY1" s="61" t="s">
        <v>438</v>
      </c>
      <c r="OZ1" s="61" t="s">
        <v>439</v>
      </c>
      <c r="PA1" s="61" t="s">
        <v>309</v>
      </c>
      <c r="PB1" s="61" t="s">
        <v>310</v>
      </c>
      <c r="PC1" s="61" t="s">
        <v>311</v>
      </c>
      <c r="PD1" s="61" t="s">
        <v>312</v>
      </c>
      <c r="PE1" s="61" t="s">
        <v>313</v>
      </c>
      <c r="PF1" s="61" t="s">
        <v>263</v>
      </c>
      <c r="PG1" s="61" t="s">
        <v>440</v>
      </c>
      <c r="PH1" s="61" t="s">
        <v>300</v>
      </c>
      <c r="PI1" s="61" t="s">
        <v>301</v>
      </c>
      <c r="PJ1" s="61" t="s">
        <v>302</v>
      </c>
      <c r="PK1" s="61" t="s">
        <v>441</v>
      </c>
      <c r="PL1" s="61" t="s">
        <v>304</v>
      </c>
      <c r="PM1" s="61" t="s">
        <v>305</v>
      </c>
      <c r="PN1" s="61" t="s">
        <v>263</v>
      </c>
      <c r="PO1" s="61" t="s">
        <v>264</v>
      </c>
      <c r="PP1" s="61" t="s">
        <v>442</v>
      </c>
      <c r="PQ1" s="61" t="s">
        <v>443</v>
      </c>
      <c r="PR1" s="61" t="s">
        <v>444</v>
      </c>
      <c r="PS1" s="61" t="s">
        <v>445</v>
      </c>
      <c r="PT1" s="61" t="s">
        <v>446</v>
      </c>
      <c r="PU1" s="61" t="s">
        <v>447</v>
      </c>
      <c r="PV1" s="61" t="s">
        <v>448</v>
      </c>
      <c r="PW1" s="61" t="s">
        <v>449</v>
      </c>
      <c r="PX1" s="61" t="s">
        <v>450</v>
      </c>
      <c r="PY1" s="61" t="s">
        <v>451</v>
      </c>
      <c r="PZ1" s="61" t="s">
        <v>373</v>
      </c>
      <c r="QA1" s="61" t="s">
        <v>331</v>
      </c>
      <c r="QB1" s="61" t="s">
        <v>374</v>
      </c>
      <c r="QC1" s="61" t="s">
        <v>452</v>
      </c>
      <c r="QD1" s="61" t="s">
        <v>453</v>
      </c>
      <c r="QE1" s="61" t="s">
        <v>263</v>
      </c>
      <c r="QF1" s="61" t="s">
        <v>454</v>
      </c>
      <c r="QG1" s="61" t="s">
        <v>455</v>
      </c>
      <c r="QH1" s="61" t="s">
        <v>456</v>
      </c>
      <c r="QI1" s="61" t="s">
        <v>457</v>
      </c>
      <c r="QJ1" s="61" t="s">
        <v>458</v>
      </c>
      <c r="QK1" s="61" t="s">
        <v>459</v>
      </c>
      <c r="QL1" s="61" t="s">
        <v>460</v>
      </c>
      <c r="QM1" s="61" t="s">
        <v>461</v>
      </c>
      <c r="QN1" s="61" t="s">
        <v>462</v>
      </c>
      <c r="QO1" s="61" t="s">
        <v>463</v>
      </c>
      <c r="QP1" s="61" t="s">
        <v>263</v>
      </c>
      <c r="QQ1" s="61" t="s">
        <v>464</v>
      </c>
      <c r="QR1" s="61" t="s">
        <v>465</v>
      </c>
      <c r="QS1" s="61" t="s">
        <v>466</v>
      </c>
      <c r="QT1" s="61" t="s">
        <v>467</v>
      </c>
      <c r="QU1" s="61" t="s">
        <v>468</v>
      </c>
      <c r="QV1" s="61" t="s">
        <v>469</v>
      </c>
      <c r="QW1" s="61" t="s">
        <v>470</v>
      </c>
      <c r="QX1" s="61" t="s">
        <v>471</v>
      </c>
      <c r="QY1" s="61" t="s">
        <v>472</v>
      </c>
      <c r="QZ1" s="61" t="s">
        <v>473</v>
      </c>
      <c r="RA1" s="61" t="s">
        <v>276</v>
      </c>
      <c r="RB1" s="61" t="s">
        <v>277</v>
      </c>
      <c r="RC1" s="61" t="s">
        <v>278</v>
      </c>
      <c r="RD1" s="61" t="s">
        <v>279</v>
      </c>
      <c r="RE1" s="61" t="s">
        <v>280</v>
      </c>
      <c r="RF1" s="61" t="s">
        <v>281</v>
      </c>
      <c r="RG1" s="61" t="s">
        <v>263</v>
      </c>
      <c r="RH1" s="61" t="s">
        <v>264</v>
      </c>
      <c r="RI1" s="61" t="s">
        <v>474</v>
      </c>
      <c r="RJ1" s="61" t="s">
        <v>475</v>
      </c>
      <c r="RK1" s="61" t="s">
        <v>476</v>
      </c>
      <c r="RL1" s="61" t="s">
        <v>477</v>
      </c>
      <c r="RM1" s="61" t="s">
        <v>277</v>
      </c>
      <c r="RN1" s="61" t="s">
        <v>278</v>
      </c>
      <c r="RO1" s="61" t="s">
        <v>279</v>
      </c>
      <c r="RP1" s="61" t="s">
        <v>478</v>
      </c>
      <c r="RQ1" s="61" t="s">
        <v>479</v>
      </c>
      <c r="RR1" s="61" t="s">
        <v>263</v>
      </c>
      <c r="RS1" s="61" t="s">
        <v>264</v>
      </c>
      <c r="RT1" s="61" t="s">
        <v>480</v>
      </c>
      <c r="RU1" s="61" t="s">
        <v>481</v>
      </c>
      <c r="RV1" s="61" t="s">
        <v>482</v>
      </c>
      <c r="RW1" s="61" t="s">
        <v>483</v>
      </c>
      <c r="RX1" s="61" t="s">
        <v>484</v>
      </c>
      <c r="RY1" s="61" t="s">
        <v>485</v>
      </c>
      <c r="RZ1" s="61" t="s">
        <v>486</v>
      </c>
      <c r="SA1" s="61" t="s">
        <v>487</v>
      </c>
      <c r="SB1" s="61" t="s">
        <v>488</v>
      </c>
      <c r="SC1" s="61" t="s">
        <v>489</v>
      </c>
      <c r="SD1" s="61" t="s">
        <v>263</v>
      </c>
      <c r="SE1" s="61" t="s">
        <v>490</v>
      </c>
      <c r="SF1" s="61" t="s">
        <v>293</v>
      </c>
      <c r="SG1" s="61" t="s">
        <v>491</v>
      </c>
      <c r="SH1" s="61" t="s">
        <v>374</v>
      </c>
      <c r="SI1" s="61" t="s">
        <v>492</v>
      </c>
      <c r="SJ1" s="61" t="s">
        <v>493</v>
      </c>
      <c r="SK1" s="61" t="s">
        <v>297</v>
      </c>
      <c r="SL1" s="61" t="s">
        <v>263</v>
      </c>
      <c r="SM1" s="61" t="s">
        <v>264</v>
      </c>
      <c r="SN1" s="61" t="s">
        <v>494</v>
      </c>
      <c r="SO1" s="61" t="s">
        <v>495</v>
      </c>
      <c r="SP1" s="61" t="s">
        <v>300</v>
      </c>
      <c r="SQ1" s="61" t="s">
        <v>301</v>
      </c>
      <c r="SR1" s="61" t="s">
        <v>302</v>
      </c>
      <c r="SS1" s="61" t="s">
        <v>496</v>
      </c>
      <c r="ST1" s="61" t="s">
        <v>497</v>
      </c>
      <c r="SU1" s="61" t="s">
        <v>263</v>
      </c>
      <c r="SV1" s="61" t="s">
        <v>264</v>
      </c>
      <c r="SW1" s="61" t="s">
        <v>498</v>
      </c>
      <c r="SX1" s="61" t="s">
        <v>276</v>
      </c>
      <c r="SY1" s="61" t="s">
        <v>277</v>
      </c>
      <c r="SZ1" s="61" t="s">
        <v>278</v>
      </c>
      <c r="TA1" s="61" t="s">
        <v>279</v>
      </c>
      <c r="TB1" s="61" t="s">
        <v>280</v>
      </c>
      <c r="TC1" s="61" t="s">
        <v>281</v>
      </c>
      <c r="TD1" s="61" t="s">
        <v>263</v>
      </c>
      <c r="TE1" s="61" t="s">
        <v>264</v>
      </c>
      <c r="TF1" s="61" t="s">
        <v>499</v>
      </c>
      <c r="TG1" s="61" t="s">
        <v>500</v>
      </c>
      <c r="TH1" s="61" t="s">
        <v>309</v>
      </c>
      <c r="TI1" s="61" t="s">
        <v>310</v>
      </c>
      <c r="TJ1" s="61" t="s">
        <v>311</v>
      </c>
      <c r="TK1" s="61" t="s">
        <v>312</v>
      </c>
      <c r="TL1" s="61" t="s">
        <v>313</v>
      </c>
      <c r="TM1" s="61" t="s">
        <v>263</v>
      </c>
      <c r="TN1" s="61" t="s">
        <v>501</v>
      </c>
      <c r="TO1" s="61" t="s">
        <v>300</v>
      </c>
      <c r="TP1" s="61" t="s">
        <v>301</v>
      </c>
      <c r="TQ1" s="61" t="s">
        <v>302</v>
      </c>
      <c r="TR1" s="61" t="s">
        <v>496</v>
      </c>
      <c r="TS1" s="61" t="s">
        <v>497</v>
      </c>
      <c r="TT1" s="61" t="s">
        <v>263</v>
      </c>
      <c r="TU1" s="61" t="s">
        <v>264</v>
      </c>
      <c r="TV1" s="61" t="s">
        <v>502</v>
      </c>
      <c r="TW1" s="61" t="s">
        <v>503</v>
      </c>
      <c r="TX1" s="61" t="s">
        <v>504</v>
      </c>
      <c r="TY1" s="61" t="s">
        <v>505</v>
      </c>
      <c r="TZ1" s="61" t="s">
        <v>506</v>
      </c>
      <c r="UA1" s="61" t="s">
        <v>507</v>
      </c>
      <c r="UB1" s="61" t="s">
        <v>508</v>
      </c>
      <c r="UC1" s="61" t="s">
        <v>509</v>
      </c>
    </row>
    <row r="2" spans="1:549" x14ac:dyDescent="0.3">
      <c r="A2" s="61">
        <v>44600.310073333298</v>
      </c>
      <c r="B2" s="61">
        <v>44600.321650914397</v>
      </c>
      <c r="C2" s="111">
        <v>44600</v>
      </c>
      <c r="D2" s="61" t="s">
        <v>510</v>
      </c>
      <c r="E2" s="61" t="s">
        <v>511</v>
      </c>
      <c r="F2" s="61" t="s">
        <v>512</v>
      </c>
      <c r="G2" s="61">
        <v>0</v>
      </c>
      <c r="H2" s="61">
        <v>0</v>
      </c>
      <c r="I2" s="61">
        <v>1</v>
      </c>
      <c r="J2" s="61">
        <v>0</v>
      </c>
      <c r="K2" s="61">
        <v>0</v>
      </c>
      <c r="L2" s="61" t="s">
        <v>513</v>
      </c>
      <c r="M2" s="61" t="s">
        <v>514</v>
      </c>
      <c r="N2" s="61" t="s">
        <v>514</v>
      </c>
      <c r="O2" s="61" t="s">
        <v>515</v>
      </c>
      <c r="P2" s="61" t="s">
        <v>514</v>
      </c>
      <c r="Q2" s="61" t="s">
        <v>514</v>
      </c>
      <c r="R2" s="61" t="s">
        <v>514</v>
      </c>
      <c r="S2" s="61" t="s">
        <v>514</v>
      </c>
      <c r="T2" s="61" t="s">
        <v>514</v>
      </c>
      <c r="U2" s="61" t="s">
        <v>514</v>
      </c>
      <c r="V2" s="61" t="s">
        <v>514</v>
      </c>
      <c r="W2" s="61" t="s">
        <v>514</v>
      </c>
      <c r="X2" s="61" t="s">
        <v>516</v>
      </c>
      <c r="Y2" s="61" t="s">
        <v>514</v>
      </c>
      <c r="Z2" s="61" t="s">
        <v>514</v>
      </c>
      <c r="AA2" s="61" t="s">
        <v>514</v>
      </c>
      <c r="AB2" s="61" t="s">
        <v>514</v>
      </c>
      <c r="AC2" s="61" t="s">
        <v>514</v>
      </c>
      <c r="AD2" s="61" t="s">
        <v>514</v>
      </c>
      <c r="AE2" s="61" t="s">
        <v>514</v>
      </c>
      <c r="AF2" s="61" t="s">
        <v>514</v>
      </c>
      <c r="AG2" s="61" t="s">
        <v>514</v>
      </c>
      <c r="AH2" s="61" t="s">
        <v>514</v>
      </c>
      <c r="AI2" s="61" t="s">
        <v>514</v>
      </c>
      <c r="AJ2" s="61" t="s">
        <v>514</v>
      </c>
      <c r="AK2" s="61" t="s">
        <v>514</v>
      </c>
      <c r="AL2" s="61" t="s">
        <v>514</v>
      </c>
      <c r="AM2" s="61" t="s">
        <v>514</v>
      </c>
      <c r="AN2" s="61" t="s">
        <v>514</v>
      </c>
      <c r="AO2" s="61" t="s">
        <v>514</v>
      </c>
      <c r="AP2" s="61" t="s">
        <v>514</v>
      </c>
      <c r="AQ2" s="61" t="s">
        <v>514</v>
      </c>
      <c r="AR2" s="61" t="s">
        <v>514</v>
      </c>
      <c r="AS2" s="61" t="s">
        <v>514</v>
      </c>
      <c r="AT2" s="61" t="s">
        <v>514</v>
      </c>
      <c r="AU2" s="61" t="s">
        <v>514</v>
      </c>
      <c r="AV2" s="61" t="s">
        <v>514</v>
      </c>
      <c r="AW2" s="61" t="s">
        <v>514</v>
      </c>
      <c r="AX2" s="61" t="s">
        <v>514</v>
      </c>
      <c r="AY2" s="61" t="s">
        <v>514</v>
      </c>
      <c r="AZ2" s="61" t="s">
        <v>514</v>
      </c>
      <c r="BA2" s="61" t="s">
        <v>514</v>
      </c>
      <c r="BB2" s="61" t="s">
        <v>514</v>
      </c>
      <c r="BC2" s="61" t="s">
        <v>514</v>
      </c>
      <c r="BD2" s="61" t="s">
        <v>514</v>
      </c>
      <c r="BE2" s="61" t="s">
        <v>514</v>
      </c>
      <c r="BF2" s="61" t="s">
        <v>514</v>
      </c>
      <c r="BG2" s="61" t="s">
        <v>514</v>
      </c>
      <c r="BH2" s="61" t="s">
        <v>514</v>
      </c>
      <c r="BI2" s="61" t="s">
        <v>514</v>
      </c>
      <c r="BJ2" s="61" t="s">
        <v>514</v>
      </c>
      <c r="BK2" s="61" t="s">
        <v>514</v>
      </c>
      <c r="BL2" s="61" t="s">
        <v>514</v>
      </c>
      <c r="BM2" s="61" t="s">
        <v>514</v>
      </c>
      <c r="BN2" s="61" t="s">
        <v>514</v>
      </c>
      <c r="BO2" s="61" t="s">
        <v>514</v>
      </c>
      <c r="BP2" s="61" t="s">
        <v>514</v>
      </c>
      <c r="BQ2" s="61" t="s">
        <v>514</v>
      </c>
      <c r="BR2" s="61" t="s">
        <v>514</v>
      </c>
      <c r="BS2" s="61" t="s">
        <v>514</v>
      </c>
      <c r="BT2" s="61" t="s">
        <v>514</v>
      </c>
      <c r="BU2" s="61" t="s">
        <v>514</v>
      </c>
      <c r="BV2" s="61" t="s">
        <v>514</v>
      </c>
      <c r="BW2" s="61" t="s">
        <v>514</v>
      </c>
      <c r="BX2" s="61" t="s">
        <v>514</v>
      </c>
      <c r="BY2" s="61" t="s">
        <v>514</v>
      </c>
      <c r="BZ2" s="61" t="s">
        <v>514</v>
      </c>
      <c r="CA2" s="61" t="s">
        <v>514</v>
      </c>
      <c r="CB2" s="61" t="s">
        <v>514</v>
      </c>
      <c r="CC2" s="61" t="s">
        <v>514</v>
      </c>
      <c r="CD2" s="61" t="s">
        <v>514</v>
      </c>
      <c r="CE2" s="61" t="s">
        <v>514</v>
      </c>
      <c r="CF2" s="61" t="s">
        <v>514</v>
      </c>
      <c r="CG2" s="61" t="s">
        <v>514</v>
      </c>
      <c r="CH2" s="61" t="s">
        <v>514</v>
      </c>
      <c r="CI2" s="61" t="s">
        <v>514</v>
      </c>
      <c r="CJ2" s="61" t="s">
        <v>514</v>
      </c>
      <c r="CK2" s="61" t="s">
        <v>514</v>
      </c>
      <c r="CL2" s="61" t="s">
        <v>514</v>
      </c>
      <c r="CM2" s="61" t="s">
        <v>514</v>
      </c>
      <c r="CN2" s="61" t="s">
        <v>514</v>
      </c>
      <c r="CO2" s="61" t="s">
        <v>514</v>
      </c>
      <c r="CP2" s="61" t="s">
        <v>514</v>
      </c>
      <c r="CQ2" s="61" t="s">
        <v>514</v>
      </c>
      <c r="CR2" s="61" t="s">
        <v>514</v>
      </c>
      <c r="CS2" s="61" t="s">
        <v>514</v>
      </c>
      <c r="CT2" s="61" t="s">
        <v>514</v>
      </c>
      <c r="CU2" s="61" t="s">
        <v>514</v>
      </c>
      <c r="CV2" s="61" t="s">
        <v>514</v>
      </c>
      <c r="CW2" s="61" t="s">
        <v>514</v>
      </c>
      <c r="CX2" s="61" t="s">
        <v>514</v>
      </c>
      <c r="CY2" s="61" t="s">
        <v>514</v>
      </c>
      <c r="CZ2" s="61" t="s">
        <v>514</v>
      </c>
      <c r="DA2" s="61" t="s">
        <v>514</v>
      </c>
      <c r="DB2" s="61" t="s">
        <v>514</v>
      </c>
      <c r="DC2" s="61" t="s">
        <v>514</v>
      </c>
      <c r="DD2" s="61" t="s">
        <v>514</v>
      </c>
      <c r="DE2" s="61" t="s">
        <v>514</v>
      </c>
      <c r="DF2" s="61" t="s">
        <v>514</v>
      </c>
      <c r="DG2" s="61" t="s">
        <v>514</v>
      </c>
      <c r="DH2" s="61" t="s">
        <v>514</v>
      </c>
      <c r="DI2" s="61" t="s">
        <v>514</v>
      </c>
      <c r="DJ2" s="61" t="s">
        <v>514</v>
      </c>
      <c r="DK2" s="61" t="s">
        <v>514</v>
      </c>
      <c r="DL2" s="61" t="s">
        <v>514</v>
      </c>
      <c r="DM2" s="61" t="s">
        <v>514</v>
      </c>
      <c r="DN2" s="61" t="s">
        <v>514</v>
      </c>
      <c r="DO2" s="61" t="s">
        <v>514</v>
      </c>
      <c r="DP2" s="61" t="s">
        <v>514</v>
      </c>
      <c r="DQ2" s="61" t="s">
        <v>514</v>
      </c>
      <c r="DR2" s="61" t="s">
        <v>514</v>
      </c>
      <c r="DS2" s="61" t="s">
        <v>514</v>
      </c>
      <c r="DT2" s="61" t="s">
        <v>514</v>
      </c>
      <c r="DU2" s="61" t="s">
        <v>514</v>
      </c>
      <c r="DV2" s="61" t="s">
        <v>514</v>
      </c>
      <c r="DW2" s="61" t="s">
        <v>514</v>
      </c>
      <c r="DX2" s="61" t="s">
        <v>514</v>
      </c>
      <c r="DY2" s="61" t="s">
        <v>514</v>
      </c>
      <c r="DZ2" s="61" t="s">
        <v>514</v>
      </c>
      <c r="EA2" s="61" t="s">
        <v>514</v>
      </c>
      <c r="EB2" s="61" t="s">
        <v>514</v>
      </c>
      <c r="EC2" s="61" t="s">
        <v>514</v>
      </c>
      <c r="ED2" s="61" t="s">
        <v>514</v>
      </c>
      <c r="EE2" s="61" t="s">
        <v>514</v>
      </c>
      <c r="EF2" s="61" t="s">
        <v>514</v>
      </c>
      <c r="EG2" s="61" t="s">
        <v>514</v>
      </c>
      <c r="EH2" s="61" t="s">
        <v>514</v>
      </c>
      <c r="EI2" s="61" t="s">
        <v>514</v>
      </c>
      <c r="EJ2" s="61" t="s">
        <v>514</v>
      </c>
      <c r="EK2" s="61" t="s">
        <v>514</v>
      </c>
      <c r="EL2" s="61" t="s">
        <v>514</v>
      </c>
      <c r="EM2" s="61" t="s">
        <v>514</v>
      </c>
      <c r="EN2" s="61" t="s">
        <v>514</v>
      </c>
      <c r="EO2" s="61" t="s">
        <v>514</v>
      </c>
      <c r="EP2" s="61" t="s">
        <v>514</v>
      </c>
      <c r="EQ2" s="61" t="s">
        <v>514</v>
      </c>
      <c r="ER2" s="61" t="s">
        <v>514</v>
      </c>
      <c r="ES2" s="61" t="s">
        <v>514</v>
      </c>
      <c r="ET2" s="61" t="s">
        <v>514</v>
      </c>
      <c r="EU2" s="61" t="s">
        <v>514</v>
      </c>
      <c r="EV2" s="61" t="s">
        <v>514</v>
      </c>
      <c r="EW2" s="61" t="s">
        <v>514</v>
      </c>
      <c r="EX2" s="61" t="s">
        <v>514</v>
      </c>
      <c r="EY2" s="61" t="s">
        <v>514</v>
      </c>
      <c r="EZ2" s="61" t="s">
        <v>514</v>
      </c>
      <c r="FA2" s="61" t="s">
        <v>514</v>
      </c>
      <c r="FB2" s="61" t="s">
        <v>514</v>
      </c>
      <c r="FC2" s="61" t="s">
        <v>514</v>
      </c>
      <c r="FD2" s="61" t="s">
        <v>514</v>
      </c>
      <c r="FE2" s="61" t="s">
        <v>514</v>
      </c>
      <c r="FF2" s="61" t="s">
        <v>514</v>
      </c>
      <c r="FG2" s="61" t="s">
        <v>514</v>
      </c>
      <c r="FH2" s="61" t="s">
        <v>514</v>
      </c>
      <c r="FI2" s="61" t="s">
        <v>514</v>
      </c>
      <c r="FJ2" s="61" t="s">
        <v>514</v>
      </c>
      <c r="FK2" s="61" t="s">
        <v>514</v>
      </c>
      <c r="FL2" s="61" t="s">
        <v>514</v>
      </c>
      <c r="FM2" s="61" t="s">
        <v>514</v>
      </c>
      <c r="FN2" s="61" t="s">
        <v>514</v>
      </c>
      <c r="FO2" s="61" t="s">
        <v>514</v>
      </c>
      <c r="FP2" s="61" t="s">
        <v>514</v>
      </c>
      <c r="FQ2" s="61" t="s">
        <v>514</v>
      </c>
      <c r="FR2" s="61" t="s">
        <v>514</v>
      </c>
      <c r="FS2" s="61" t="s">
        <v>514</v>
      </c>
      <c r="FT2" s="61" t="s">
        <v>514</v>
      </c>
      <c r="FU2" s="61" t="s">
        <v>514</v>
      </c>
      <c r="FV2" s="61" t="s">
        <v>514</v>
      </c>
      <c r="FW2" s="61" t="s">
        <v>514</v>
      </c>
      <c r="FX2" s="61" t="s">
        <v>514</v>
      </c>
      <c r="FY2" s="61" t="s">
        <v>514</v>
      </c>
      <c r="FZ2" s="61" t="s">
        <v>514</v>
      </c>
      <c r="GA2" s="61" t="s">
        <v>514</v>
      </c>
      <c r="GB2" s="61" t="s">
        <v>514</v>
      </c>
      <c r="GC2" s="61" t="s">
        <v>514</v>
      </c>
      <c r="GD2" s="61" t="s">
        <v>514</v>
      </c>
      <c r="GE2" s="61" t="s">
        <v>514</v>
      </c>
      <c r="GF2" s="61" t="s">
        <v>514</v>
      </c>
      <c r="GG2" s="61" t="s">
        <v>514</v>
      </c>
      <c r="GH2" s="61" t="s">
        <v>514</v>
      </c>
      <c r="GI2" s="61" t="s">
        <v>514</v>
      </c>
      <c r="GJ2" s="61" t="s">
        <v>514</v>
      </c>
      <c r="GK2" s="61" t="s">
        <v>514</v>
      </c>
      <c r="GL2" s="61" t="s">
        <v>514</v>
      </c>
      <c r="GM2" s="61" t="s">
        <v>514</v>
      </c>
      <c r="GN2" s="61" t="s">
        <v>514</v>
      </c>
      <c r="GO2" s="61" t="s">
        <v>514</v>
      </c>
      <c r="GP2" s="61" t="s">
        <v>514</v>
      </c>
      <c r="GQ2" s="61" t="s">
        <v>514</v>
      </c>
      <c r="GR2" s="61" t="s">
        <v>514</v>
      </c>
      <c r="GS2" s="61" t="s">
        <v>514</v>
      </c>
      <c r="GT2" s="61" t="s">
        <v>514</v>
      </c>
      <c r="GU2" s="61" t="s">
        <v>514</v>
      </c>
      <c r="GV2" s="61" t="s">
        <v>514</v>
      </c>
      <c r="GW2" s="61" t="s">
        <v>514</v>
      </c>
      <c r="GX2" s="61" t="s">
        <v>514</v>
      </c>
      <c r="GY2" s="61" t="s">
        <v>514</v>
      </c>
      <c r="GZ2" s="61" t="s">
        <v>514</v>
      </c>
      <c r="HA2" s="61" t="s">
        <v>514</v>
      </c>
      <c r="HB2" s="61" t="s">
        <v>514</v>
      </c>
      <c r="HC2" s="61" t="s">
        <v>514</v>
      </c>
      <c r="HD2" s="61" t="s">
        <v>514</v>
      </c>
      <c r="HE2" s="61" t="s">
        <v>514</v>
      </c>
      <c r="HF2" s="61" t="s">
        <v>514</v>
      </c>
      <c r="HG2" s="61" t="s">
        <v>514</v>
      </c>
      <c r="HH2" s="61" t="s">
        <v>514</v>
      </c>
      <c r="HI2" s="61" t="s">
        <v>514</v>
      </c>
      <c r="HJ2" s="61" t="s">
        <v>514</v>
      </c>
      <c r="HK2" s="61" t="s">
        <v>514</v>
      </c>
      <c r="HL2" s="61" t="s">
        <v>514</v>
      </c>
      <c r="HM2" s="61" t="s">
        <v>514</v>
      </c>
      <c r="HN2" s="61" t="s">
        <v>514</v>
      </c>
      <c r="HO2" s="61" t="s">
        <v>514</v>
      </c>
      <c r="HP2" s="61" t="s">
        <v>514</v>
      </c>
      <c r="HQ2" s="61" t="s">
        <v>514</v>
      </c>
      <c r="HR2" s="61" t="s">
        <v>514</v>
      </c>
      <c r="HS2" s="61" t="s">
        <v>514</v>
      </c>
      <c r="HT2" s="61" t="s">
        <v>514</v>
      </c>
      <c r="HU2" s="61" t="s">
        <v>514</v>
      </c>
      <c r="HV2" s="61" t="s">
        <v>514</v>
      </c>
      <c r="HW2" s="61" t="s">
        <v>514</v>
      </c>
      <c r="IC2" s="61" t="s">
        <v>517</v>
      </c>
      <c r="ID2" s="61" t="s">
        <v>514</v>
      </c>
      <c r="IE2" s="61" t="s">
        <v>518</v>
      </c>
      <c r="IF2" s="61" t="s">
        <v>514</v>
      </c>
      <c r="IG2" s="61">
        <v>2</v>
      </c>
      <c r="IH2" s="61" t="s">
        <v>516</v>
      </c>
      <c r="II2" s="61" t="s">
        <v>514</v>
      </c>
      <c r="IJ2" s="61" t="s">
        <v>514</v>
      </c>
      <c r="IK2" s="61" t="s">
        <v>514</v>
      </c>
      <c r="IL2" s="61" t="s">
        <v>514</v>
      </c>
      <c r="IM2" s="61" t="s">
        <v>514</v>
      </c>
      <c r="IN2" s="61" t="s">
        <v>514</v>
      </c>
      <c r="IO2" s="61" t="s">
        <v>514</v>
      </c>
      <c r="IP2" s="61" t="s">
        <v>514</v>
      </c>
      <c r="IQ2" s="61">
        <v>1</v>
      </c>
      <c r="IR2" s="61" t="s">
        <v>516</v>
      </c>
      <c r="IS2" s="61" t="s">
        <v>516</v>
      </c>
      <c r="IT2" s="61" t="s">
        <v>516</v>
      </c>
      <c r="IU2" s="61" t="s">
        <v>516</v>
      </c>
      <c r="IV2" s="61" t="s">
        <v>516</v>
      </c>
      <c r="IW2" s="61" t="s">
        <v>519</v>
      </c>
      <c r="IX2" s="61" t="s">
        <v>520</v>
      </c>
      <c r="IY2" s="61" t="s">
        <v>521</v>
      </c>
      <c r="IZ2" s="61">
        <v>0</v>
      </c>
      <c r="JA2" s="61">
        <v>0</v>
      </c>
      <c r="JB2" s="61">
        <v>0</v>
      </c>
      <c r="JC2" s="61">
        <v>0</v>
      </c>
      <c r="JD2" s="61">
        <v>0</v>
      </c>
      <c r="JE2" s="61">
        <v>1</v>
      </c>
      <c r="JF2" s="61">
        <v>0</v>
      </c>
      <c r="JG2" s="61">
        <v>0</v>
      </c>
      <c r="JH2" s="61" t="s">
        <v>514</v>
      </c>
      <c r="JI2" s="61" t="s">
        <v>431</v>
      </c>
      <c r="JJ2" s="61" t="s">
        <v>514</v>
      </c>
      <c r="JK2" s="61" t="s">
        <v>514</v>
      </c>
      <c r="JL2" s="61" t="s">
        <v>514</v>
      </c>
      <c r="JM2" s="61" t="s">
        <v>514</v>
      </c>
      <c r="JN2" s="61" t="s">
        <v>514</v>
      </c>
      <c r="JO2" s="61" t="s">
        <v>514</v>
      </c>
      <c r="JP2" s="61" t="s">
        <v>514</v>
      </c>
      <c r="JQ2" s="61" t="s">
        <v>514</v>
      </c>
      <c r="JR2" s="61" t="s">
        <v>514</v>
      </c>
      <c r="JS2" s="61" t="s">
        <v>516</v>
      </c>
      <c r="JT2" s="61" t="s">
        <v>522</v>
      </c>
      <c r="JU2" s="61" t="s">
        <v>523</v>
      </c>
      <c r="JV2" s="61" t="s">
        <v>516</v>
      </c>
      <c r="JW2" s="61">
        <v>0</v>
      </c>
      <c r="JX2" s="61">
        <v>1</v>
      </c>
      <c r="JY2" s="61">
        <v>0</v>
      </c>
      <c r="JZ2" s="61">
        <v>0</v>
      </c>
      <c r="KA2" s="61">
        <v>0</v>
      </c>
      <c r="KB2" s="61">
        <v>1</v>
      </c>
      <c r="KC2" s="61">
        <v>0</v>
      </c>
      <c r="KD2" s="61">
        <v>0</v>
      </c>
      <c r="KE2" s="61">
        <v>0</v>
      </c>
      <c r="KF2" s="61">
        <v>0</v>
      </c>
      <c r="KG2" s="61">
        <v>0</v>
      </c>
      <c r="KH2" s="61">
        <v>0</v>
      </c>
      <c r="KI2" s="61" t="s">
        <v>514</v>
      </c>
      <c r="KJ2" s="61" t="s">
        <v>431</v>
      </c>
      <c r="KK2" s="61" t="s">
        <v>514</v>
      </c>
      <c r="KL2" s="61" t="s">
        <v>514</v>
      </c>
      <c r="KM2" s="61" t="s">
        <v>514</v>
      </c>
      <c r="KN2" s="61" t="s">
        <v>514</v>
      </c>
      <c r="KO2" s="61" t="s">
        <v>514</v>
      </c>
      <c r="KP2" s="61" t="s">
        <v>514</v>
      </c>
      <c r="KQ2" s="61" t="s">
        <v>514</v>
      </c>
      <c r="KR2" s="61" t="s">
        <v>514</v>
      </c>
      <c r="KS2" s="61" t="s">
        <v>514</v>
      </c>
      <c r="KT2" s="61" t="s">
        <v>514</v>
      </c>
      <c r="KU2" s="61" t="s">
        <v>514</v>
      </c>
      <c r="KV2" s="61" t="s">
        <v>514</v>
      </c>
      <c r="KW2" s="61" t="s">
        <v>514</v>
      </c>
      <c r="KX2" s="61" t="s">
        <v>514</v>
      </c>
      <c r="KY2" s="61" t="s">
        <v>514</v>
      </c>
      <c r="KZ2" s="61" t="s">
        <v>514</v>
      </c>
      <c r="LA2" s="61" t="s">
        <v>514</v>
      </c>
      <c r="LB2" s="61" t="s">
        <v>514</v>
      </c>
      <c r="LC2" s="61" t="s">
        <v>514</v>
      </c>
      <c r="LD2" s="61" t="s">
        <v>514</v>
      </c>
      <c r="LE2" s="61" t="s">
        <v>514</v>
      </c>
      <c r="LF2" s="61" t="s">
        <v>514</v>
      </c>
      <c r="LG2" s="61" t="s">
        <v>514</v>
      </c>
      <c r="LH2" s="61" t="s">
        <v>514</v>
      </c>
      <c r="LI2" s="61" t="s">
        <v>514</v>
      </c>
      <c r="LJ2" s="61">
        <v>0</v>
      </c>
      <c r="LK2" s="61">
        <v>0</v>
      </c>
      <c r="LL2" s="61">
        <v>1</v>
      </c>
      <c r="LM2" s="61">
        <v>0</v>
      </c>
      <c r="LN2" s="61">
        <v>0</v>
      </c>
      <c r="LO2" s="61">
        <v>1</v>
      </c>
      <c r="LP2" s="61">
        <v>0</v>
      </c>
      <c r="LQ2" s="61">
        <v>0</v>
      </c>
      <c r="LR2" s="61" t="s">
        <v>514</v>
      </c>
      <c r="LS2" s="61" t="s">
        <v>514</v>
      </c>
      <c r="LT2" s="61" t="s">
        <v>514</v>
      </c>
      <c r="LU2" s="61" t="s">
        <v>514</v>
      </c>
      <c r="LV2" s="61" t="s">
        <v>514</v>
      </c>
      <c r="LW2" s="61" t="s">
        <v>514</v>
      </c>
      <c r="LX2" s="61" t="s">
        <v>514</v>
      </c>
      <c r="LY2" s="61" t="s">
        <v>514</v>
      </c>
      <c r="LZ2" s="61" t="s">
        <v>514</v>
      </c>
      <c r="MA2" s="61" t="s">
        <v>514</v>
      </c>
      <c r="MB2" s="61" t="s">
        <v>514</v>
      </c>
      <c r="MC2" s="61" t="s">
        <v>514</v>
      </c>
      <c r="MD2" s="61" t="s">
        <v>514</v>
      </c>
      <c r="ME2" s="61" t="s">
        <v>514</v>
      </c>
      <c r="MF2" s="61" t="s">
        <v>514</v>
      </c>
      <c r="MG2" s="61" t="s">
        <v>514</v>
      </c>
      <c r="MH2" s="61" t="s">
        <v>514</v>
      </c>
      <c r="MI2" s="61" t="s">
        <v>514</v>
      </c>
      <c r="MJ2" s="61" t="s">
        <v>514</v>
      </c>
      <c r="MK2" s="61" t="s">
        <v>514</v>
      </c>
      <c r="ML2" s="61" t="s">
        <v>514</v>
      </c>
      <c r="MM2" s="61" t="s">
        <v>514</v>
      </c>
      <c r="MN2" s="61" t="s">
        <v>514</v>
      </c>
      <c r="MO2" s="61" t="s">
        <v>514</v>
      </c>
      <c r="MP2" s="61" t="s">
        <v>514</v>
      </c>
      <c r="MQ2" s="61" t="s">
        <v>514</v>
      </c>
      <c r="MR2" s="61" t="s">
        <v>514</v>
      </c>
      <c r="MS2" s="61" t="s">
        <v>514</v>
      </c>
      <c r="MT2" s="61" t="s">
        <v>514</v>
      </c>
      <c r="MU2" s="61" t="s">
        <v>514</v>
      </c>
      <c r="MV2" s="61" t="s">
        <v>514</v>
      </c>
      <c r="MW2" s="61" t="s">
        <v>514</v>
      </c>
      <c r="MX2" s="61" t="s">
        <v>514</v>
      </c>
      <c r="MY2" s="61" t="s">
        <v>514</v>
      </c>
      <c r="MZ2" s="61" t="s">
        <v>514</v>
      </c>
      <c r="NA2" s="61" t="s">
        <v>514</v>
      </c>
      <c r="NB2" s="61" t="s">
        <v>514</v>
      </c>
      <c r="NC2" s="61" t="s">
        <v>514</v>
      </c>
      <c r="ND2" s="61" t="s">
        <v>514</v>
      </c>
      <c r="NE2" s="61" t="s">
        <v>514</v>
      </c>
      <c r="NF2" s="61" t="s">
        <v>514</v>
      </c>
      <c r="NG2" s="61" t="s">
        <v>514</v>
      </c>
      <c r="NH2" s="61" t="s">
        <v>514</v>
      </c>
      <c r="NI2" s="61" t="s">
        <v>514</v>
      </c>
      <c r="NJ2" s="61" t="s">
        <v>514</v>
      </c>
      <c r="NK2" s="61" t="s">
        <v>514</v>
      </c>
      <c r="NL2" s="61" t="s">
        <v>514</v>
      </c>
      <c r="NM2" s="61" t="s">
        <v>514</v>
      </c>
      <c r="NN2" s="61" t="s">
        <v>514</v>
      </c>
      <c r="NO2" s="61" t="s">
        <v>514</v>
      </c>
      <c r="NP2" s="61" t="s">
        <v>514</v>
      </c>
      <c r="NQ2" s="61" t="s">
        <v>514</v>
      </c>
      <c r="NR2" s="61" t="s">
        <v>514</v>
      </c>
      <c r="NS2" s="61" t="s">
        <v>514</v>
      </c>
      <c r="NT2" s="61" t="s">
        <v>514</v>
      </c>
      <c r="NU2" s="61" t="s">
        <v>514</v>
      </c>
      <c r="NV2" s="61" t="s">
        <v>514</v>
      </c>
      <c r="NW2" s="61" t="s">
        <v>514</v>
      </c>
      <c r="NX2" s="61" t="s">
        <v>514</v>
      </c>
      <c r="NY2" s="61" t="s">
        <v>514</v>
      </c>
      <c r="NZ2" s="61" t="s">
        <v>514</v>
      </c>
      <c r="OA2" s="61" t="s">
        <v>514</v>
      </c>
      <c r="OB2" s="61" t="s">
        <v>514</v>
      </c>
      <c r="OC2" s="61" t="s">
        <v>514</v>
      </c>
      <c r="OD2" s="61" t="s">
        <v>514</v>
      </c>
      <c r="OE2" s="61" t="s">
        <v>514</v>
      </c>
      <c r="OF2" s="61" t="s">
        <v>514</v>
      </c>
      <c r="OG2" s="61" t="s">
        <v>514</v>
      </c>
      <c r="OH2" s="61" t="s">
        <v>514</v>
      </c>
      <c r="OI2" s="61" t="s">
        <v>514</v>
      </c>
      <c r="OJ2" s="61" t="s">
        <v>514</v>
      </c>
      <c r="OK2" s="61" t="s">
        <v>514</v>
      </c>
      <c r="OL2" s="61" t="s">
        <v>514</v>
      </c>
      <c r="OM2" s="61" t="s">
        <v>514</v>
      </c>
      <c r="ON2" s="61" t="s">
        <v>514</v>
      </c>
      <c r="OO2" s="61" t="s">
        <v>514</v>
      </c>
      <c r="OP2" s="61" t="s">
        <v>514</v>
      </c>
      <c r="OQ2" s="61" t="s">
        <v>514</v>
      </c>
      <c r="OR2" s="61" t="s">
        <v>514</v>
      </c>
      <c r="OS2" s="61" t="s">
        <v>514</v>
      </c>
      <c r="OT2" s="61" t="s">
        <v>514</v>
      </c>
      <c r="OU2" s="61" t="s">
        <v>514</v>
      </c>
      <c r="OV2" s="61" t="s">
        <v>514</v>
      </c>
      <c r="OW2" s="61" t="s">
        <v>514</v>
      </c>
      <c r="OX2" s="61" t="s">
        <v>514</v>
      </c>
      <c r="OY2" s="61" t="s">
        <v>514</v>
      </c>
      <c r="OZ2" s="61" t="s">
        <v>514</v>
      </c>
      <c r="PA2" s="61" t="s">
        <v>514</v>
      </c>
      <c r="PB2" s="61" t="s">
        <v>514</v>
      </c>
      <c r="PC2" s="61" t="s">
        <v>514</v>
      </c>
      <c r="PD2" s="61" t="s">
        <v>514</v>
      </c>
      <c r="PE2" s="61" t="s">
        <v>514</v>
      </c>
      <c r="PF2" s="61" t="s">
        <v>514</v>
      </c>
      <c r="PG2" s="61" t="s">
        <v>514</v>
      </c>
      <c r="PH2" s="61" t="s">
        <v>514</v>
      </c>
      <c r="PI2" s="61" t="s">
        <v>514</v>
      </c>
      <c r="PJ2" s="61" t="s">
        <v>514</v>
      </c>
      <c r="PK2" s="61" t="s">
        <v>514</v>
      </c>
      <c r="PL2" s="61" t="s">
        <v>514</v>
      </c>
      <c r="PM2" s="61" t="s">
        <v>514</v>
      </c>
      <c r="PN2" s="61" t="s">
        <v>514</v>
      </c>
      <c r="PO2" s="61" t="s">
        <v>514</v>
      </c>
      <c r="PP2" s="61" t="s">
        <v>514</v>
      </c>
      <c r="PQ2" s="61" t="s">
        <v>514</v>
      </c>
      <c r="PR2" s="61" t="s">
        <v>514</v>
      </c>
      <c r="PS2" s="61" t="s">
        <v>514</v>
      </c>
      <c r="PT2" s="61" t="s">
        <v>514</v>
      </c>
      <c r="PU2" s="61" t="s">
        <v>514</v>
      </c>
      <c r="PV2" s="61" t="s">
        <v>514</v>
      </c>
      <c r="PW2" s="61" t="s">
        <v>514</v>
      </c>
      <c r="PX2" s="61" t="s">
        <v>514</v>
      </c>
      <c r="PY2" s="61" t="s">
        <v>514</v>
      </c>
      <c r="PZ2" s="61" t="s">
        <v>514</v>
      </c>
      <c r="QA2" s="61" t="s">
        <v>514</v>
      </c>
      <c r="QB2" s="61" t="s">
        <v>514</v>
      </c>
      <c r="QC2" s="61" t="s">
        <v>514</v>
      </c>
      <c r="QD2" s="61" t="s">
        <v>514</v>
      </c>
      <c r="QE2" s="61" t="s">
        <v>514</v>
      </c>
      <c r="QF2" s="61" t="s">
        <v>514</v>
      </c>
      <c r="QG2" s="61" t="s">
        <v>514</v>
      </c>
      <c r="QH2" s="61" t="s">
        <v>514</v>
      </c>
      <c r="QI2" s="61" t="s">
        <v>514</v>
      </c>
      <c r="QJ2" s="61" t="s">
        <v>514</v>
      </c>
      <c r="QK2" s="61" t="s">
        <v>514</v>
      </c>
      <c r="QL2" s="61" t="s">
        <v>514</v>
      </c>
      <c r="QM2" s="61" t="s">
        <v>514</v>
      </c>
      <c r="QN2" s="61" t="s">
        <v>514</v>
      </c>
      <c r="QO2" s="61" t="s">
        <v>514</v>
      </c>
      <c r="QP2" s="61" t="s">
        <v>514</v>
      </c>
      <c r="QQ2" s="61" t="s">
        <v>514</v>
      </c>
      <c r="QR2" s="61" t="s">
        <v>514</v>
      </c>
      <c r="QS2" s="61" t="s">
        <v>514</v>
      </c>
      <c r="QT2" s="61" t="s">
        <v>514</v>
      </c>
      <c r="QU2" s="61" t="s">
        <v>514</v>
      </c>
      <c r="QV2" s="61" t="s">
        <v>514</v>
      </c>
      <c r="QW2" s="61" t="s">
        <v>514</v>
      </c>
      <c r="QX2" s="61" t="s">
        <v>514</v>
      </c>
      <c r="QY2" s="61" t="s">
        <v>514</v>
      </c>
      <c r="QZ2" s="61" t="s">
        <v>514</v>
      </c>
      <c r="RA2" s="61" t="s">
        <v>514</v>
      </c>
      <c r="RB2" s="61" t="s">
        <v>514</v>
      </c>
      <c r="RC2" s="61" t="s">
        <v>514</v>
      </c>
      <c r="RD2" s="61" t="s">
        <v>514</v>
      </c>
      <c r="RE2" s="61" t="s">
        <v>514</v>
      </c>
      <c r="RF2" s="61" t="s">
        <v>514</v>
      </c>
      <c r="RG2" s="61" t="s">
        <v>514</v>
      </c>
      <c r="RH2" s="61" t="s">
        <v>514</v>
      </c>
      <c r="RI2" s="61" t="s">
        <v>514</v>
      </c>
      <c r="RJ2" s="61" t="s">
        <v>514</v>
      </c>
      <c r="RK2" s="61" t="s">
        <v>514</v>
      </c>
      <c r="RL2" s="61" t="s">
        <v>514</v>
      </c>
      <c r="RM2" s="61" t="s">
        <v>514</v>
      </c>
      <c r="RN2" s="61" t="s">
        <v>514</v>
      </c>
      <c r="RO2" s="61" t="s">
        <v>514</v>
      </c>
      <c r="RP2" s="61" t="s">
        <v>514</v>
      </c>
      <c r="RQ2" s="61" t="s">
        <v>514</v>
      </c>
      <c r="RR2" s="61" t="s">
        <v>514</v>
      </c>
      <c r="RS2" s="61" t="s">
        <v>514</v>
      </c>
      <c r="RT2" s="61" t="s">
        <v>514</v>
      </c>
      <c r="RU2" s="61" t="s">
        <v>514</v>
      </c>
      <c r="RV2" s="61" t="s">
        <v>514</v>
      </c>
      <c r="RW2" s="61" t="s">
        <v>514</v>
      </c>
      <c r="RX2" s="61" t="s">
        <v>514</v>
      </c>
      <c r="RY2" s="61" t="s">
        <v>514</v>
      </c>
      <c r="RZ2" s="61" t="s">
        <v>514</v>
      </c>
      <c r="SA2" s="61" t="s">
        <v>514</v>
      </c>
      <c r="SB2" s="61" t="s">
        <v>514</v>
      </c>
      <c r="SC2" s="61" t="s">
        <v>514</v>
      </c>
      <c r="SD2" s="61" t="s">
        <v>514</v>
      </c>
      <c r="SE2" s="61" t="s">
        <v>514</v>
      </c>
      <c r="SF2" s="61" t="s">
        <v>514</v>
      </c>
      <c r="SG2" s="61" t="s">
        <v>514</v>
      </c>
      <c r="SH2" s="61" t="s">
        <v>514</v>
      </c>
      <c r="SI2" s="61" t="s">
        <v>514</v>
      </c>
      <c r="SJ2" s="61" t="s">
        <v>514</v>
      </c>
      <c r="SK2" s="61" t="s">
        <v>514</v>
      </c>
      <c r="SL2" s="61" t="s">
        <v>514</v>
      </c>
      <c r="SM2" s="61" t="s">
        <v>514</v>
      </c>
      <c r="SN2" s="61" t="s">
        <v>514</v>
      </c>
      <c r="SO2" s="61" t="s">
        <v>514</v>
      </c>
      <c r="SP2" s="61" t="s">
        <v>514</v>
      </c>
      <c r="SQ2" s="61" t="s">
        <v>514</v>
      </c>
      <c r="SR2" s="61" t="s">
        <v>514</v>
      </c>
      <c r="SS2" s="61" t="s">
        <v>514</v>
      </c>
      <c r="ST2" s="61" t="s">
        <v>514</v>
      </c>
      <c r="SU2" s="61" t="s">
        <v>514</v>
      </c>
      <c r="SV2" s="61" t="s">
        <v>514</v>
      </c>
      <c r="SW2" s="61" t="s">
        <v>514</v>
      </c>
      <c r="SX2" s="61" t="s">
        <v>514</v>
      </c>
      <c r="SY2" s="61" t="s">
        <v>514</v>
      </c>
      <c r="SZ2" s="61" t="s">
        <v>514</v>
      </c>
      <c r="TA2" s="61" t="s">
        <v>514</v>
      </c>
      <c r="TB2" s="61" t="s">
        <v>514</v>
      </c>
      <c r="TC2" s="61" t="s">
        <v>514</v>
      </c>
      <c r="TD2" s="61" t="s">
        <v>514</v>
      </c>
      <c r="TE2" s="61" t="s">
        <v>514</v>
      </c>
      <c r="TF2" s="61" t="s">
        <v>514</v>
      </c>
      <c r="TG2" s="61" t="s">
        <v>514</v>
      </c>
      <c r="TH2" s="61" t="s">
        <v>514</v>
      </c>
      <c r="TI2" s="61" t="s">
        <v>514</v>
      </c>
      <c r="TJ2" s="61" t="s">
        <v>514</v>
      </c>
      <c r="TK2" s="61" t="s">
        <v>514</v>
      </c>
      <c r="TL2" s="61" t="s">
        <v>514</v>
      </c>
      <c r="TM2" s="61" t="s">
        <v>514</v>
      </c>
      <c r="TN2" s="61" t="s">
        <v>514</v>
      </c>
      <c r="TO2" s="61" t="s">
        <v>514</v>
      </c>
      <c r="TP2" s="61" t="s">
        <v>514</v>
      </c>
      <c r="TQ2" s="61" t="s">
        <v>514</v>
      </c>
      <c r="TR2" s="61" t="s">
        <v>514</v>
      </c>
      <c r="TS2" s="61" t="s">
        <v>514</v>
      </c>
      <c r="TT2" s="61" t="s">
        <v>514</v>
      </c>
      <c r="TU2" s="61" t="s">
        <v>514</v>
      </c>
      <c r="TV2" s="61" t="s">
        <v>514</v>
      </c>
      <c r="TW2" s="61" t="s">
        <v>524</v>
      </c>
      <c r="TX2" s="61" t="s">
        <v>525</v>
      </c>
      <c r="TY2" s="61" t="s">
        <v>526</v>
      </c>
      <c r="TZ2" s="61">
        <v>44600.635347222204</v>
      </c>
      <c r="UA2" s="61" t="s">
        <v>514</v>
      </c>
      <c r="UB2" s="61" t="s">
        <v>514</v>
      </c>
      <c r="UC2" s="61" t="s">
        <v>527</v>
      </c>
    </row>
    <row r="3" spans="1:549" x14ac:dyDescent="0.3">
      <c r="A3" s="61">
        <v>44600.347168587999</v>
      </c>
      <c r="B3" s="61">
        <v>44600.353086087998</v>
      </c>
      <c r="C3" s="111">
        <v>44600</v>
      </c>
      <c r="D3" s="61" t="s">
        <v>510</v>
      </c>
      <c r="E3" s="61" t="s">
        <v>511</v>
      </c>
      <c r="F3" s="61" t="s">
        <v>512</v>
      </c>
      <c r="G3" s="61">
        <v>0</v>
      </c>
      <c r="H3" s="61">
        <v>0</v>
      </c>
      <c r="I3" s="61">
        <v>0</v>
      </c>
      <c r="J3" s="61">
        <v>1</v>
      </c>
      <c r="K3" s="61">
        <v>0</v>
      </c>
      <c r="L3" s="61" t="s">
        <v>528</v>
      </c>
      <c r="M3" s="61" t="s">
        <v>514</v>
      </c>
      <c r="N3" s="61" t="s">
        <v>514</v>
      </c>
      <c r="O3" s="61" t="s">
        <v>514</v>
      </c>
      <c r="P3" s="61" t="s">
        <v>529</v>
      </c>
      <c r="Q3" s="61" t="s">
        <v>514</v>
      </c>
      <c r="R3" s="61" t="s">
        <v>514</v>
      </c>
      <c r="S3" s="61" t="s">
        <v>514</v>
      </c>
      <c r="T3" s="61" t="s">
        <v>514</v>
      </c>
      <c r="U3" s="61" t="s">
        <v>514</v>
      </c>
      <c r="V3" s="61" t="s">
        <v>514</v>
      </c>
      <c r="W3" s="61" t="s">
        <v>514</v>
      </c>
      <c r="X3" s="61" t="s">
        <v>516</v>
      </c>
      <c r="Y3" s="61" t="s">
        <v>514</v>
      </c>
      <c r="Z3" s="61" t="s">
        <v>514</v>
      </c>
      <c r="AA3" s="61" t="s">
        <v>514</v>
      </c>
      <c r="AB3" s="61" t="s">
        <v>514</v>
      </c>
      <c r="AC3" s="61" t="s">
        <v>514</v>
      </c>
      <c r="AD3" s="61" t="s">
        <v>514</v>
      </c>
      <c r="AE3" s="61" t="s">
        <v>514</v>
      </c>
      <c r="AF3" s="61" t="s">
        <v>514</v>
      </c>
      <c r="AG3" s="61" t="s">
        <v>514</v>
      </c>
      <c r="AH3" s="61" t="s">
        <v>514</v>
      </c>
      <c r="AI3" s="61" t="s">
        <v>514</v>
      </c>
      <c r="AJ3" s="61" t="s">
        <v>514</v>
      </c>
      <c r="AK3" s="61" t="s">
        <v>514</v>
      </c>
      <c r="AL3" s="61" t="s">
        <v>514</v>
      </c>
      <c r="AM3" s="61" t="s">
        <v>514</v>
      </c>
      <c r="AN3" s="61" t="s">
        <v>514</v>
      </c>
      <c r="AO3" s="61" t="s">
        <v>514</v>
      </c>
      <c r="AP3" s="61" t="s">
        <v>514</v>
      </c>
      <c r="AQ3" s="61" t="s">
        <v>514</v>
      </c>
      <c r="AR3" s="61" t="s">
        <v>514</v>
      </c>
      <c r="AS3" s="61" t="s">
        <v>514</v>
      </c>
      <c r="AT3" s="61" t="s">
        <v>514</v>
      </c>
      <c r="AU3" s="61" t="s">
        <v>514</v>
      </c>
      <c r="AV3" s="61" t="s">
        <v>514</v>
      </c>
      <c r="AW3" s="61" t="s">
        <v>514</v>
      </c>
      <c r="AX3" s="61" t="s">
        <v>514</v>
      </c>
      <c r="AY3" s="61" t="s">
        <v>514</v>
      </c>
      <c r="AZ3" s="61" t="s">
        <v>514</v>
      </c>
      <c r="BA3" s="61" t="s">
        <v>514</v>
      </c>
      <c r="BB3" s="61" t="s">
        <v>514</v>
      </c>
      <c r="BC3" s="61" t="s">
        <v>514</v>
      </c>
      <c r="BD3" s="61" t="s">
        <v>514</v>
      </c>
      <c r="BE3" s="61" t="s">
        <v>514</v>
      </c>
      <c r="BF3" s="61" t="s">
        <v>514</v>
      </c>
      <c r="BG3" s="61" t="s">
        <v>514</v>
      </c>
      <c r="BH3" s="61" t="s">
        <v>514</v>
      </c>
      <c r="BI3" s="61" t="s">
        <v>514</v>
      </c>
      <c r="BJ3" s="61" t="s">
        <v>514</v>
      </c>
      <c r="BK3" s="61" t="s">
        <v>514</v>
      </c>
      <c r="BL3" s="61" t="s">
        <v>514</v>
      </c>
      <c r="BM3" s="61" t="s">
        <v>514</v>
      </c>
      <c r="BN3" s="61" t="s">
        <v>514</v>
      </c>
      <c r="BO3" s="61" t="s">
        <v>514</v>
      </c>
      <c r="BP3" s="61" t="s">
        <v>514</v>
      </c>
      <c r="BQ3" s="61" t="s">
        <v>514</v>
      </c>
      <c r="BR3" s="61" t="s">
        <v>514</v>
      </c>
      <c r="BS3" s="61" t="s">
        <v>514</v>
      </c>
      <c r="BT3" s="61" t="s">
        <v>514</v>
      </c>
      <c r="BU3" s="61" t="s">
        <v>514</v>
      </c>
      <c r="BV3" s="61" t="s">
        <v>514</v>
      </c>
      <c r="BW3" s="61" t="s">
        <v>514</v>
      </c>
      <c r="BX3" s="61" t="s">
        <v>514</v>
      </c>
      <c r="BY3" s="61" t="s">
        <v>514</v>
      </c>
      <c r="BZ3" s="61" t="s">
        <v>514</v>
      </c>
      <c r="CA3" s="61" t="s">
        <v>514</v>
      </c>
      <c r="CB3" s="61" t="s">
        <v>514</v>
      </c>
      <c r="CC3" s="61" t="s">
        <v>514</v>
      </c>
      <c r="CD3" s="61" t="s">
        <v>514</v>
      </c>
      <c r="CE3" s="61" t="s">
        <v>514</v>
      </c>
      <c r="CF3" s="61" t="s">
        <v>514</v>
      </c>
      <c r="CG3" s="61" t="s">
        <v>514</v>
      </c>
      <c r="CH3" s="61" t="s">
        <v>514</v>
      </c>
      <c r="CI3" s="61" t="s">
        <v>514</v>
      </c>
      <c r="CJ3" s="61" t="s">
        <v>514</v>
      </c>
      <c r="CK3" s="61" t="s">
        <v>514</v>
      </c>
      <c r="CL3" s="61" t="s">
        <v>514</v>
      </c>
      <c r="CM3" s="61" t="s">
        <v>514</v>
      </c>
      <c r="CN3" s="61" t="s">
        <v>514</v>
      </c>
      <c r="CO3" s="61" t="s">
        <v>514</v>
      </c>
      <c r="CP3" s="61" t="s">
        <v>514</v>
      </c>
      <c r="CQ3" s="61" t="s">
        <v>514</v>
      </c>
      <c r="CR3" s="61" t="s">
        <v>514</v>
      </c>
      <c r="CS3" s="61" t="s">
        <v>514</v>
      </c>
      <c r="CT3" s="61" t="s">
        <v>514</v>
      </c>
      <c r="CU3" s="61" t="s">
        <v>514</v>
      </c>
      <c r="CV3" s="61" t="s">
        <v>514</v>
      </c>
      <c r="CW3" s="61" t="s">
        <v>514</v>
      </c>
      <c r="CX3" s="61" t="s">
        <v>514</v>
      </c>
      <c r="CY3" s="61" t="s">
        <v>514</v>
      </c>
      <c r="CZ3" s="61" t="s">
        <v>514</v>
      </c>
      <c r="DA3" s="61" t="s">
        <v>514</v>
      </c>
      <c r="DB3" s="61" t="s">
        <v>514</v>
      </c>
      <c r="DC3" s="61" t="s">
        <v>514</v>
      </c>
      <c r="DD3" s="61" t="s">
        <v>514</v>
      </c>
      <c r="DE3" s="61" t="s">
        <v>514</v>
      </c>
      <c r="DF3" s="61" t="s">
        <v>514</v>
      </c>
      <c r="DG3" s="61" t="s">
        <v>514</v>
      </c>
      <c r="DH3" s="61" t="s">
        <v>514</v>
      </c>
      <c r="DI3" s="61" t="s">
        <v>514</v>
      </c>
      <c r="DJ3" s="61" t="s">
        <v>514</v>
      </c>
      <c r="DK3" s="61" t="s">
        <v>514</v>
      </c>
      <c r="DL3" s="61" t="s">
        <v>514</v>
      </c>
      <c r="DM3" s="61" t="s">
        <v>514</v>
      </c>
      <c r="DN3" s="61" t="s">
        <v>514</v>
      </c>
      <c r="DO3" s="61" t="s">
        <v>514</v>
      </c>
      <c r="DP3" s="61" t="s">
        <v>514</v>
      </c>
      <c r="DQ3" s="61" t="s">
        <v>514</v>
      </c>
      <c r="DR3" s="61" t="s">
        <v>514</v>
      </c>
      <c r="DS3" s="61" t="s">
        <v>514</v>
      </c>
      <c r="DT3" s="61" t="s">
        <v>514</v>
      </c>
      <c r="DU3" s="61" t="s">
        <v>514</v>
      </c>
      <c r="DV3" s="61" t="s">
        <v>514</v>
      </c>
      <c r="DW3" s="61" t="s">
        <v>514</v>
      </c>
      <c r="DX3" s="61" t="s">
        <v>514</v>
      </c>
      <c r="DY3" s="61" t="s">
        <v>514</v>
      </c>
      <c r="DZ3" s="61" t="s">
        <v>514</v>
      </c>
      <c r="EA3" s="61" t="s">
        <v>514</v>
      </c>
      <c r="EB3" s="61" t="s">
        <v>514</v>
      </c>
      <c r="EC3" s="61" t="s">
        <v>514</v>
      </c>
      <c r="ED3" s="61" t="s">
        <v>514</v>
      </c>
      <c r="EE3" s="61" t="s">
        <v>514</v>
      </c>
      <c r="EF3" s="61" t="s">
        <v>514</v>
      </c>
      <c r="EG3" s="61" t="s">
        <v>514</v>
      </c>
      <c r="EH3" s="61" t="s">
        <v>514</v>
      </c>
      <c r="EI3" s="61" t="s">
        <v>514</v>
      </c>
      <c r="EJ3" s="61" t="s">
        <v>514</v>
      </c>
      <c r="EK3" s="61" t="s">
        <v>514</v>
      </c>
      <c r="EL3" s="61" t="s">
        <v>514</v>
      </c>
      <c r="EM3" s="61" t="s">
        <v>514</v>
      </c>
      <c r="EN3" s="61" t="s">
        <v>514</v>
      </c>
      <c r="EO3" s="61" t="s">
        <v>514</v>
      </c>
      <c r="EP3" s="61" t="s">
        <v>514</v>
      </c>
      <c r="EQ3" s="61" t="s">
        <v>514</v>
      </c>
      <c r="ER3" s="61" t="s">
        <v>514</v>
      </c>
      <c r="ES3" s="61" t="s">
        <v>514</v>
      </c>
      <c r="ET3" s="61" t="s">
        <v>514</v>
      </c>
      <c r="EU3" s="61" t="s">
        <v>514</v>
      </c>
      <c r="EV3" s="61" t="s">
        <v>514</v>
      </c>
      <c r="EW3" s="61" t="s">
        <v>514</v>
      </c>
      <c r="EX3" s="61" t="s">
        <v>514</v>
      </c>
      <c r="EY3" s="61" t="s">
        <v>514</v>
      </c>
      <c r="EZ3" s="61" t="s">
        <v>514</v>
      </c>
      <c r="FA3" s="61" t="s">
        <v>514</v>
      </c>
      <c r="FB3" s="61" t="s">
        <v>514</v>
      </c>
      <c r="FC3" s="61" t="s">
        <v>514</v>
      </c>
      <c r="FD3" s="61" t="s">
        <v>514</v>
      </c>
      <c r="FE3" s="61" t="s">
        <v>514</v>
      </c>
      <c r="FF3" s="61" t="s">
        <v>514</v>
      </c>
      <c r="FG3" s="61" t="s">
        <v>514</v>
      </c>
      <c r="FH3" s="61" t="s">
        <v>514</v>
      </c>
      <c r="FI3" s="61" t="s">
        <v>514</v>
      </c>
      <c r="FJ3" s="61" t="s">
        <v>514</v>
      </c>
      <c r="FK3" s="61" t="s">
        <v>514</v>
      </c>
      <c r="FL3" s="61" t="s">
        <v>514</v>
      </c>
      <c r="FM3" s="61" t="s">
        <v>514</v>
      </c>
      <c r="FN3" s="61" t="s">
        <v>514</v>
      </c>
      <c r="FO3" s="61" t="s">
        <v>514</v>
      </c>
      <c r="FP3" s="61" t="s">
        <v>514</v>
      </c>
      <c r="FQ3" s="61" t="s">
        <v>514</v>
      </c>
      <c r="FR3" s="61" t="s">
        <v>514</v>
      </c>
      <c r="FS3" s="61" t="s">
        <v>514</v>
      </c>
      <c r="FT3" s="61" t="s">
        <v>514</v>
      </c>
      <c r="FU3" s="61" t="s">
        <v>514</v>
      </c>
      <c r="FV3" s="61" t="s">
        <v>514</v>
      </c>
      <c r="FW3" s="61" t="s">
        <v>514</v>
      </c>
      <c r="FX3" s="61" t="s">
        <v>514</v>
      </c>
      <c r="FY3" s="61" t="s">
        <v>514</v>
      </c>
      <c r="FZ3" s="61" t="s">
        <v>514</v>
      </c>
      <c r="GA3" s="61" t="s">
        <v>514</v>
      </c>
      <c r="GB3" s="61" t="s">
        <v>514</v>
      </c>
      <c r="GC3" s="61" t="s">
        <v>514</v>
      </c>
      <c r="GD3" s="61" t="s">
        <v>514</v>
      </c>
      <c r="GE3" s="61" t="s">
        <v>514</v>
      </c>
      <c r="GF3" s="61" t="s">
        <v>514</v>
      </c>
      <c r="GG3" s="61" t="s">
        <v>514</v>
      </c>
      <c r="GH3" s="61" t="s">
        <v>514</v>
      </c>
      <c r="GI3" s="61" t="s">
        <v>514</v>
      </c>
      <c r="GJ3" s="61" t="s">
        <v>514</v>
      </c>
      <c r="GK3" s="61" t="s">
        <v>514</v>
      </c>
      <c r="GL3" s="61" t="s">
        <v>514</v>
      </c>
      <c r="GM3" s="61" t="s">
        <v>514</v>
      </c>
      <c r="GN3" s="61" t="s">
        <v>514</v>
      </c>
      <c r="GO3" s="61" t="s">
        <v>514</v>
      </c>
      <c r="GP3" s="61" t="s">
        <v>514</v>
      </c>
      <c r="GQ3" s="61" t="s">
        <v>514</v>
      </c>
      <c r="GR3" s="61" t="s">
        <v>514</v>
      </c>
      <c r="GS3" s="61" t="s">
        <v>514</v>
      </c>
      <c r="GT3" s="61" t="s">
        <v>514</v>
      </c>
      <c r="GU3" s="61" t="s">
        <v>514</v>
      </c>
      <c r="GV3" s="61" t="s">
        <v>514</v>
      </c>
      <c r="GW3" s="61" t="s">
        <v>514</v>
      </c>
      <c r="GX3" s="61" t="s">
        <v>514</v>
      </c>
      <c r="GY3" s="61" t="s">
        <v>514</v>
      </c>
      <c r="GZ3" s="61" t="s">
        <v>514</v>
      </c>
      <c r="HA3" s="61" t="s">
        <v>514</v>
      </c>
      <c r="HB3" s="61" t="s">
        <v>514</v>
      </c>
      <c r="HC3" s="61" t="s">
        <v>514</v>
      </c>
      <c r="HD3" s="61" t="s">
        <v>514</v>
      </c>
      <c r="HE3" s="61" t="s">
        <v>514</v>
      </c>
      <c r="HF3" s="61" t="s">
        <v>514</v>
      </c>
      <c r="HG3" s="61" t="s">
        <v>514</v>
      </c>
      <c r="HH3" s="61" t="s">
        <v>514</v>
      </c>
      <c r="HI3" s="61" t="s">
        <v>514</v>
      </c>
      <c r="HJ3" s="61" t="s">
        <v>514</v>
      </c>
      <c r="HK3" s="61" t="s">
        <v>514</v>
      </c>
      <c r="HL3" s="61" t="s">
        <v>514</v>
      </c>
      <c r="HM3" s="61" t="s">
        <v>514</v>
      </c>
      <c r="HN3" s="61" t="s">
        <v>514</v>
      </c>
      <c r="HO3" s="61" t="s">
        <v>514</v>
      </c>
      <c r="HP3" s="61" t="s">
        <v>514</v>
      </c>
      <c r="HQ3" s="61" t="s">
        <v>514</v>
      </c>
      <c r="HR3" s="61" t="s">
        <v>514</v>
      </c>
      <c r="HS3" s="61" t="s">
        <v>514</v>
      </c>
      <c r="HT3" s="61" t="s">
        <v>514</v>
      </c>
      <c r="HU3" s="61" t="s">
        <v>514</v>
      </c>
      <c r="HV3" s="61" t="s">
        <v>514</v>
      </c>
      <c r="HW3" s="61" t="s">
        <v>514</v>
      </c>
      <c r="HX3" s="61" t="s">
        <v>514</v>
      </c>
      <c r="HY3" s="61" t="s">
        <v>514</v>
      </c>
      <c r="HZ3" s="61" t="s">
        <v>514</v>
      </c>
      <c r="IA3" s="61" t="s">
        <v>514</v>
      </c>
      <c r="IB3" s="61" t="s">
        <v>514</v>
      </c>
      <c r="IC3" s="61" t="s">
        <v>514</v>
      </c>
      <c r="ID3" s="61" t="s">
        <v>514</v>
      </c>
      <c r="IE3" s="61" t="s">
        <v>514</v>
      </c>
      <c r="IF3" s="61" t="s">
        <v>514</v>
      </c>
      <c r="IG3" s="61" t="s">
        <v>514</v>
      </c>
      <c r="IH3" s="61" t="s">
        <v>514</v>
      </c>
      <c r="II3" s="61" t="s">
        <v>514</v>
      </c>
      <c r="IJ3" s="61" t="s">
        <v>514</v>
      </c>
      <c r="IK3" s="61" t="s">
        <v>514</v>
      </c>
      <c r="IL3" s="61" t="s">
        <v>514</v>
      </c>
      <c r="IM3" s="61" t="s">
        <v>514</v>
      </c>
      <c r="IN3" s="61" t="s">
        <v>514</v>
      </c>
      <c r="IO3" s="61" t="s">
        <v>514</v>
      </c>
      <c r="IP3" s="61" t="s">
        <v>514</v>
      </c>
      <c r="IQ3" s="61" t="s">
        <v>514</v>
      </c>
      <c r="IR3" s="61" t="s">
        <v>514</v>
      </c>
      <c r="IS3" s="61" t="s">
        <v>514</v>
      </c>
      <c r="IT3" s="61" t="s">
        <v>514</v>
      </c>
      <c r="IU3" s="61" t="s">
        <v>514</v>
      </c>
      <c r="IV3" s="61" t="s">
        <v>514</v>
      </c>
      <c r="IW3" s="61" t="s">
        <v>514</v>
      </c>
      <c r="IX3" s="61" t="s">
        <v>514</v>
      </c>
      <c r="IY3" s="61" t="s">
        <v>514</v>
      </c>
      <c r="IZ3" s="61" t="s">
        <v>514</v>
      </c>
      <c r="JA3" s="61" t="s">
        <v>514</v>
      </c>
      <c r="JB3" s="61" t="s">
        <v>514</v>
      </c>
      <c r="JC3" s="61" t="s">
        <v>514</v>
      </c>
      <c r="JD3" s="61" t="s">
        <v>514</v>
      </c>
      <c r="JE3" s="61" t="s">
        <v>514</v>
      </c>
      <c r="JF3" s="61" t="s">
        <v>514</v>
      </c>
      <c r="JG3" s="61" t="s">
        <v>514</v>
      </c>
      <c r="JH3" s="61" t="s">
        <v>514</v>
      </c>
      <c r="JI3" s="61" t="s">
        <v>514</v>
      </c>
      <c r="JJ3" s="61" t="s">
        <v>514</v>
      </c>
      <c r="JK3" s="61" t="s">
        <v>514</v>
      </c>
      <c r="JL3" s="61" t="s">
        <v>514</v>
      </c>
      <c r="JM3" s="61" t="s">
        <v>514</v>
      </c>
      <c r="JN3" s="61" t="s">
        <v>514</v>
      </c>
      <c r="JO3" s="61" t="s">
        <v>514</v>
      </c>
      <c r="JP3" s="61" t="s">
        <v>514</v>
      </c>
      <c r="JQ3" s="61" t="s">
        <v>514</v>
      </c>
      <c r="JR3" s="61" t="s">
        <v>514</v>
      </c>
      <c r="JS3" s="61" t="s">
        <v>514</v>
      </c>
      <c r="JT3" s="61" t="s">
        <v>514</v>
      </c>
      <c r="JU3" s="61" t="s">
        <v>514</v>
      </c>
      <c r="JV3" s="61" t="s">
        <v>514</v>
      </c>
      <c r="JW3" s="61" t="s">
        <v>514</v>
      </c>
      <c r="JX3" s="61" t="s">
        <v>514</v>
      </c>
      <c r="JY3" s="61" t="s">
        <v>514</v>
      </c>
      <c r="JZ3" s="61" t="s">
        <v>514</v>
      </c>
      <c r="KA3" s="61" t="s">
        <v>514</v>
      </c>
      <c r="KB3" s="61" t="s">
        <v>514</v>
      </c>
      <c r="KC3" s="61" t="s">
        <v>514</v>
      </c>
      <c r="KD3" s="61" t="s">
        <v>514</v>
      </c>
      <c r="KE3" s="61" t="s">
        <v>514</v>
      </c>
      <c r="KF3" s="61" t="s">
        <v>514</v>
      </c>
      <c r="KG3" s="61" t="s">
        <v>514</v>
      </c>
      <c r="KH3" s="61" t="s">
        <v>514</v>
      </c>
      <c r="KI3" s="61" t="s">
        <v>514</v>
      </c>
      <c r="KJ3" s="61" t="s">
        <v>514</v>
      </c>
      <c r="KK3" s="61" t="s">
        <v>514</v>
      </c>
      <c r="KL3" s="61" t="s">
        <v>514</v>
      </c>
      <c r="KM3" s="61" t="s">
        <v>514</v>
      </c>
      <c r="KN3" s="61" t="s">
        <v>514</v>
      </c>
      <c r="KO3" s="61" t="s">
        <v>514</v>
      </c>
      <c r="KP3" s="61" t="s">
        <v>514</v>
      </c>
      <c r="KQ3" s="61" t="s">
        <v>514</v>
      </c>
      <c r="KR3" s="61" t="s">
        <v>514</v>
      </c>
      <c r="KS3" s="61" t="s">
        <v>514</v>
      </c>
      <c r="KT3" s="61" t="s">
        <v>514</v>
      </c>
      <c r="KU3" s="61" t="s">
        <v>514</v>
      </c>
      <c r="KV3" s="61" t="s">
        <v>514</v>
      </c>
      <c r="KW3" s="61" t="s">
        <v>514</v>
      </c>
      <c r="KX3" s="61" t="s">
        <v>514</v>
      </c>
      <c r="KY3" s="61" t="s">
        <v>514</v>
      </c>
      <c r="KZ3" s="61" t="s">
        <v>514</v>
      </c>
      <c r="LA3" s="61" t="s">
        <v>514</v>
      </c>
      <c r="LB3" s="61" t="s">
        <v>514</v>
      </c>
      <c r="LC3" s="61" t="s">
        <v>514</v>
      </c>
      <c r="LD3" s="61" t="s">
        <v>514</v>
      </c>
      <c r="LE3" s="61" t="s">
        <v>514</v>
      </c>
      <c r="LF3" s="61" t="s">
        <v>514</v>
      </c>
      <c r="LG3" s="61" t="s">
        <v>514</v>
      </c>
      <c r="LH3" s="61" t="s">
        <v>514</v>
      </c>
      <c r="LI3" s="61" t="s">
        <v>514</v>
      </c>
      <c r="LJ3" s="61" t="s">
        <v>514</v>
      </c>
      <c r="LK3" s="61" t="s">
        <v>514</v>
      </c>
      <c r="LL3" s="61" t="s">
        <v>514</v>
      </c>
      <c r="LM3" s="61" t="s">
        <v>514</v>
      </c>
      <c r="LN3" s="61" t="s">
        <v>514</v>
      </c>
      <c r="LO3" s="61" t="s">
        <v>514</v>
      </c>
      <c r="LP3" s="61" t="s">
        <v>514</v>
      </c>
      <c r="LQ3" s="61" t="s">
        <v>514</v>
      </c>
      <c r="LR3" s="61" t="s">
        <v>514</v>
      </c>
      <c r="LX3" s="61" t="s">
        <v>530</v>
      </c>
      <c r="LY3" s="61" t="s">
        <v>514</v>
      </c>
      <c r="LZ3" s="61" t="s">
        <v>518</v>
      </c>
      <c r="MA3" s="61" t="s">
        <v>514</v>
      </c>
      <c r="MB3" s="61" t="s">
        <v>516</v>
      </c>
      <c r="MC3" s="61" t="s">
        <v>514</v>
      </c>
      <c r="MD3" s="61" t="s">
        <v>514</v>
      </c>
      <c r="ME3" s="61" t="s">
        <v>514</v>
      </c>
      <c r="MF3" s="61" t="s">
        <v>514</v>
      </c>
      <c r="MG3" s="61" t="s">
        <v>514</v>
      </c>
      <c r="MH3" s="61" t="s">
        <v>514</v>
      </c>
      <c r="MI3" s="61" t="s">
        <v>514</v>
      </c>
      <c r="MJ3" s="61">
        <v>2</v>
      </c>
      <c r="MK3" s="61" t="s">
        <v>516</v>
      </c>
      <c r="ML3" s="61" t="s">
        <v>431</v>
      </c>
      <c r="MM3" s="61">
        <v>2</v>
      </c>
      <c r="MN3" s="61" t="s">
        <v>516</v>
      </c>
      <c r="MO3" s="61" t="s">
        <v>516</v>
      </c>
      <c r="MP3" s="61" t="s">
        <v>516</v>
      </c>
      <c r="MQ3" s="61" t="s">
        <v>516</v>
      </c>
      <c r="MR3" s="61" t="s">
        <v>516</v>
      </c>
      <c r="MS3" s="61">
        <v>10</v>
      </c>
      <c r="MT3" s="61" t="s">
        <v>531</v>
      </c>
      <c r="MU3" s="61" t="s">
        <v>431</v>
      </c>
      <c r="MV3" s="61">
        <v>0</v>
      </c>
      <c r="MW3" s="61">
        <v>0</v>
      </c>
      <c r="MX3" s="61">
        <v>0</v>
      </c>
      <c r="MY3" s="61">
        <v>0</v>
      </c>
      <c r="MZ3" s="61">
        <v>1</v>
      </c>
      <c r="NA3" s="61">
        <v>0</v>
      </c>
      <c r="NB3" s="61">
        <v>0</v>
      </c>
      <c r="NC3" s="61">
        <v>0</v>
      </c>
      <c r="ND3" s="61" t="s">
        <v>514</v>
      </c>
      <c r="NE3" s="61" t="s">
        <v>431</v>
      </c>
      <c r="NF3" s="61" t="s">
        <v>514</v>
      </c>
      <c r="NG3" s="61" t="s">
        <v>514</v>
      </c>
      <c r="NH3" s="61" t="s">
        <v>514</v>
      </c>
      <c r="NI3" s="61" t="s">
        <v>514</v>
      </c>
      <c r="NJ3" s="61" t="s">
        <v>514</v>
      </c>
      <c r="NK3" s="61" t="s">
        <v>514</v>
      </c>
      <c r="NL3" s="61" t="s">
        <v>514</v>
      </c>
      <c r="NM3" s="61" t="s">
        <v>514</v>
      </c>
      <c r="NN3" s="61" t="s">
        <v>431</v>
      </c>
      <c r="NO3" s="61" t="s">
        <v>514</v>
      </c>
      <c r="NP3" s="61" t="s">
        <v>514</v>
      </c>
      <c r="NQ3" s="61" t="s">
        <v>514</v>
      </c>
      <c r="NR3" s="61" t="s">
        <v>431</v>
      </c>
      <c r="NS3" s="61" t="s">
        <v>514</v>
      </c>
      <c r="NT3" s="61" t="s">
        <v>514</v>
      </c>
      <c r="NU3" s="61" t="s">
        <v>514</v>
      </c>
      <c r="NV3" s="61" t="s">
        <v>514</v>
      </c>
      <c r="NW3" s="61" t="s">
        <v>514</v>
      </c>
      <c r="NX3" s="61">
        <v>0</v>
      </c>
      <c r="NY3" s="61">
        <v>0</v>
      </c>
      <c r="NZ3" s="61">
        <v>0</v>
      </c>
      <c r="OA3" s="61">
        <v>0</v>
      </c>
      <c r="OB3" s="61">
        <v>0</v>
      </c>
      <c r="OC3" s="61">
        <v>1</v>
      </c>
      <c r="OD3" s="61">
        <v>0</v>
      </c>
      <c r="OE3" s="61">
        <v>0</v>
      </c>
      <c r="OF3" s="61" t="s">
        <v>514</v>
      </c>
      <c r="OG3" s="61" t="s">
        <v>431</v>
      </c>
      <c r="OH3" s="61" t="s">
        <v>514</v>
      </c>
      <c r="OI3" s="61" t="s">
        <v>514</v>
      </c>
      <c r="OJ3" s="61" t="s">
        <v>514</v>
      </c>
      <c r="OK3" s="61" t="s">
        <v>514</v>
      </c>
      <c r="OL3" s="61" t="s">
        <v>514</v>
      </c>
      <c r="OM3" s="61" t="s">
        <v>514</v>
      </c>
      <c r="ON3" s="61" t="s">
        <v>514</v>
      </c>
      <c r="OO3" s="61" t="s">
        <v>514</v>
      </c>
      <c r="OP3" s="61" t="s">
        <v>514</v>
      </c>
      <c r="OQ3" s="61" t="s">
        <v>514</v>
      </c>
      <c r="OR3" s="61" t="s">
        <v>514</v>
      </c>
      <c r="OS3" s="61" t="s">
        <v>514</v>
      </c>
      <c r="OT3" s="61" t="s">
        <v>514</v>
      </c>
      <c r="OU3" s="61" t="s">
        <v>514</v>
      </c>
      <c r="OV3" s="61" t="s">
        <v>514</v>
      </c>
      <c r="OW3" s="61" t="s">
        <v>514</v>
      </c>
      <c r="OX3" s="61" t="s">
        <v>514</v>
      </c>
      <c r="OY3" s="61" t="s">
        <v>514</v>
      </c>
      <c r="OZ3" s="61" t="s">
        <v>514</v>
      </c>
      <c r="PA3" s="61" t="s">
        <v>514</v>
      </c>
      <c r="PB3" s="61" t="s">
        <v>514</v>
      </c>
      <c r="PC3" s="61" t="s">
        <v>514</v>
      </c>
      <c r="PD3" s="61" t="s">
        <v>514</v>
      </c>
      <c r="PE3" s="61" t="s">
        <v>514</v>
      </c>
      <c r="PF3" s="61" t="s">
        <v>514</v>
      </c>
      <c r="PG3" s="61" t="s">
        <v>514</v>
      </c>
      <c r="PH3" s="61">
        <v>0</v>
      </c>
      <c r="PI3" s="61">
        <v>0</v>
      </c>
      <c r="PJ3" s="61">
        <v>0</v>
      </c>
      <c r="PK3" s="61">
        <v>1</v>
      </c>
      <c r="PL3" s="61">
        <v>0</v>
      </c>
      <c r="PM3" s="61">
        <v>1</v>
      </c>
      <c r="PN3" s="61">
        <v>0</v>
      </c>
      <c r="PO3" s="61">
        <v>0</v>
      </c>
      <c r="PP3" s="61" t="s">
        <v>514</v>
      </c>
      <c r="PQ3" s="61" t="s">
        <v>514</v>
      </c>
      <c r="PR3" s="61" t="s">
        <v>514</v>
      </c>
      <c r="PS3" s="61" t="s">
        <v>514</v>
      </c>
      <c r="PT3" s="61" t="s">
        <v>514</v>
      </c>
      <c r="PU3" s="61" t="s">
        <v>514</v>
      </c>
      <c r="PV3" s="61" t="s">
        <v>514</v>
      </c>
      <c r="PW3" s="61" t="s">
        <v>514</v>
      </c>
      <c r="PX3" s="61" t="s">
        <v>514</v>
      </c>
      <c r="PY3" s="61" t="s">
        <v>514</v>
      </c>
      <c r="PZ3" s="61" t="s">
        <v>514</v>
      </c>
      <c r="QA3" s="61" t="s">
        <v>514</v>
      </c>
      <c r="QB3" s="61" t="s">
        <v>514</v>
      </c>
      <c r="QC3" s="61" t="s">
        <v>514</v>
      </c>
      <c r="QD3" s="61" t="s">
        <v>514</v>
      </c>
      <c r="QE3" s="61" t="s">
        <v>514</v>
      </c>
      <c r="QF3" s="61" t="s">
        <v>514</v>
      </c>
      <c r="QG3" s="61" t="s">
        <v>514</v>
      </c>
      <c r="QH3" s="61" t="s">
        <v>514</v>
      </c>
      <c r="QI3" s="61" t="s">
        <v>514</v>
      </c>
      <c r="QJ3" s="61" t="s">
        <v>514</v>
      </c>
      <c r="QK3" s="61" t="s">
        <v>514</v>
      </c>
      <c r="QL3" s="61" t="s">
        <v>514</v>
      </c>
      <c r="QM3" s="61" t="s">
        <v>514</v>
      </c>
      <c r="QN3" s="61" t="s">
        <v>514</v>
      </c>
      <c r="QO3" s="61" t="s">
        <v>514</v>
      </c>
      <c r="QP3" s="61" t="s">
        <v>514</v>
      </c>
      <c r="QQ3" s="61" t="s">
        <v>514</v>
      </c>
      <c r="QR3" s="61" t="s">
        <v>514</v>
      </c>
      <c r="QS3" s="61" t="s">
        <v>514</v>
      </c>
      <c r="QT3" s="61" t="s">
        <v>514</v>
      </c>
      <c r="QU3" s="61" t="s">
        <v>514</v>
      </c>
      <c r="QV3" s="61" t="s">
        <v>514</v>
      </c>
      <c r="QW3" s="61" t="s">
        <v>514</v>
      </c>
      <c r="QX3" s="61" t="s">
        <v>514</v>
      </c>
      <c r="QY3" s="61" t="s">
        <v>514</v>
      </c>
      <c r="QZ3" s="61" t="s">
        <v>514</v>
      </c>
      <c r="RA3" s="61" t="s">
        <v>514</v>
      </c>
      <c r="RB3" s="61" t="s">
        <v>514</v>
      </c>
      <c r="RC3" s="61" t="s">
        <v>514</v>
      </c>
      <c r="RD3" s="61" t="s">
        <v>514</v>
      </c>
      <c r="RE3" s="61" t="s">
        <v>514</v>
      </c>
      <c r="RF3" s="61" t="s">
        <v>514</v>
      </c>
      <c r="RG3" s="61" t="s">
        <v>514</v>
      </c>
      <c r="RH3" s="61" t="s">
        <v>514</v>
      </c>
      <c r="RI3" s="61" t="s">
        <v>514</v>
      </c>
      <c r="RJ3" s="61" t="s">
        <v>514</v>
      </c>
      <c r="RK3" s="61" t="s">
        <v>514</v>
      </c>
      <c r="RL3" s="61" t="s">
        <v>514</v>
      </c>
      <c r="RM3" s="61" t="s">
        <v>514</v>
      </c>
      <c r="RN3" s="61" t="s">
        <v>514</v>
      </c>
      <c r="RO3" s="61" t="s">
        <v>514</v>
      </c>
      <c r="RP3" s="61" t="s">
        <v>514</v>
      </c>
      <c r="RQ3" s="61" t="s">
        <v>514</v>
      </c>
      <c r="RR3" s="61" t="s">
        <v>514</v>
      </c>
      <c r="RS3" s="61" t="s">
        <v>514</v>
      </c>
      <c r="RT3" s="61" t="s">
        <v>514</v>
      </c>
      <c r="RU3" s="61" t="s">
        <v>514</v>
      </c>
      <c r="RV3" s="61" t="s">
        <v>514</v>
      </c>
      <c r="RW3" s="61" t="s">
        <v>514</v>
      </c>
      <c r="RX3" s="61" t="s">
        <v>514</v>
      </c>
      <c r="RY3" s="61" t="s">
        <v>514</v>
      </c>
      <c r="RZ3" s="61" t="s">
        <v>514</v>
      </c>
      <c r="SA3" s="61" t="s">
        <v>514</v>
      </c>
      <c r="SB3" s="61" t="s">
        <v>514</v>
      </c>
      <c r="SC3" s="61" t="s">
        <v>514</v>
      </c>
      <c r="SD3" s="61" t="s">
        <v>514</v>
      </c>
      <c r="SE3" s="61" t="s">
        <v>514</v>
      </c>
      <c r="SF3" s="61" t="s">
        <v>514</v>
      </c>
      <c r="SG3" s="61" t="s">
        <v>514</v>
      </c>
      <c r="SH3" s="61" t="s">
        <v>514</v>
      </c>
      <c r="SI3" s="61" t="s">
        <v>514</v>
      </c>
      <c r="SJ3" s="61" t="s">
        <v>514</v>
      </c>
      <c r="SK3" s="61" t="s">
        <v>514</v>
      </c>
      <c r="SL3" s="61" t="s">
        <v>514</v>
      </c>
      <c r="SM3" s="61" t="s">
        <v>514</v>
      </c>
      <c r="SN3" s="61" t="s">
        <v>514</v>
      </c>
      <c r="SO3" s="61" t="s">
        <v>514</v>
      </c>
      <c r="SP3" s="61" t="s">
        <v>514</v>
      </c>
      <c r="SQ3" s="61" t="s">
        <v>514</v>
      </c>
      <c r="SR3" s="61" t="s">
        <v>514</v>
      </c>
      <c r="SS3" s="61" t="s">
        <v>514</v>
      </c>
      <c r="ST3" s="61" t="s">
        <v>514</v>
      </c>
      <c r="SU3" s="61" t="s">
        <v>514</v>
      </c>
      <c r="SV3" s="61" t="s">
        <v>514</v>
      </c>
      <c r="SW3" s="61" t="s">
        <v>514</v>
      </c>
      <c r="SX3" s="61" t="s">
        <v>514</v>
      </c>
      <c r="SY3" s="61" t="s">
        <v>514</v>
      </c>
      <c r="SZ3" s="61" t="s">
        <v>514</v>
      </c>
      <c r="TA3" s="61" t="s">
        <v>514</v>
      </c>
      <c r="TB3" s="61" t="s">
        <v>514</v>
      </c>
      <c r="TC3" s="61" t="s">
        <v>514</v>
      </c>
      <c r="TD3" s="61" t="s">
        <v>514</v>
      </c>
      <c r="TE3" s="61" t="s">
        <v>514</v>
      </c>
      <c r="TF3" s="61" t="s">
        <v>514</v>
      </c>
      <c r="TG3" s="61" t="s">
        <v>514</v>
      </c>
      <c r="TH3" s="61" t="s">
        <v>514</v>
      </c>
      <c r="TI3" s="61" t="s">
        <v>514</v>
      </c>
      <c r="TJ3" s="61" t="s">
        <v>514</v>
      </c>
      <c r="TK3" s="61" t="s">
        <v>514</v>
      </c>
      <c r="TL3" s="61" t="s">
        <v>514</v>
      </c>
      <c r="TM3" s="61" t="s">
        <v>514</v>
      </c>
      <c r="TN3" s="61" t="s">
        <v>514</v>
      </c>
      <c r="TO3" s="61" t="s">
        <v>514</v>
      </c>
      <c r="TP3" s="61" t="s">
        <v>514</v>
      </c>
      <c r="TQ3" s="61" t="s">
        <v>514</v>
      </c>
      <c r="TR3" s="61" t="s">
        <v>514</v>
      </c>
      <c r="TS3" s="61" t="s">
        <v>514</v>
      </c>
      <c r="TT3" s="61" t="s">
        <v>514</v>
      </c>
      <c r="TU3" s="61" t="s">
        <v>514</v>
      </c>
      <c r="TV3" s="61" t="s">
        <v>514</v>
      </c>
      <c r="TW3" s="61" t="s">
        <v>524</v>
      </c>
      <c r="TX3" s="61" t="s">
        <v>532</v>
      </c>
      <c r="TY3" s="61" t="s">
        <v>533</v>
      </c>
      <c r="TZ3" s="61">
        <v>44600.635347222204</v>
      </c>
      <c r="UA3" s="61" t="s">
        <v>514</v>
      </c>
      <c r="UB3" s="61" t="s">
        <v>514</v>
      </c>
      <c r="UC3" s="61" t="s">
        <v>527</v>
      </c>
    </row>
    <row r="4" spans="1:549" x14ac:dyDescent="0.3">
      <c r="A4" s="61">
        <v>44600.3660615509</v>
      </c>
      <c r="B4" s="61">
        <v>44600.379357349499</v>
      </c>
      <c r="C4" s="111">
        <v>44600</v>
      </c>
      <c r="D4" s="61" t="s">
        <v>510</v>
      </c>
      <c r="E4" s="61" t="s">
        <v>511</v>
      </c>
      <c r="F4" s="61" t="s">
        <v>512</v>
      </c>
      <c r="G4" s="61">
        <v>1</v>
      </c>
      <c r="H4" s="61">
        <v>0</v>
      </c>
      <c r="I4" s="61">
        <v>0</v>
      </c>
      <c r="J4" s="61">
        <v>0</v>
      </c>
      <c r="K4" s="61">
        <v>0</v>
      </c>
      <c r="L4" s="61" t="s">
        <v>534</v>
      </c>
      <c r="M4" s="61" t="s">
        <v>535</v>
      </c>
      <c r="N4" s="61" t="s">
        <v>514</v>
      </c>
      <c r="O4" s="61" t="s">
        <v>514</v>
      </c>
      <c r="P4" s="61" t="s">
        <v>514</v>
      </c>
      <c r="Q4" s="61" t="s">
        <v>514</v>
      </c>
      <c r="R4" s="61" t="s">
        <v>514</v>
      </c>
      <c r="S4" s="61" t="s">
        <v>514</v>
      </c>
      <c r="T4" s="61" t="s">
        <v>514</v>
      </c>
      <c r="U4" s="61" t="s">
        <v>514</v>
      </c>
      <c r="V4" s="61" t="s">
        <v>514</v>
      </c>
      <c r="W4" s="61" t="s">
        <v>514</v>
      </c>
      <c r="X4" s="61" t="s">
        <v>516</v>
      </c>
      <c r="AD4" s="61" t="s">
        <v>536</v>
      </c>
      <c r="AE4" s="61" t="s">
        <v>514</v>
      </c>
      <c r="AF4" s="61" t="s">
        <v>537</v>
      </c>
      <c r="AG4" s="61">
        <v>1</v>
      </c>
      <c r="AH4" s="61">
        <v>0</v>
      </c>
      <c r="AI4" s="61">
        <v>0</v>
      </c>
      <c r="AJ4" s="61">
        <v>0</v>
      </c>
      <c r="AK4" s="61">
        <v>1</v>
      </c>
      <c r="AL4" s="61">
        <v>0</v>
      </c>
      <c r="AM4" s="61">
        <v>0</v>
      </c>
      <c r="AN4" s="61" t="s">
        <v>514</v>
      </c>
      <c r="AO4" s="61" t="s">
        <v>538</v>
      </c>
      <c r="AP4" s="61" t="s">
        <v>514</v>
      </c>
      <c r="AQ4" s="61" t="s">
        <v>514</v>
      </c>
      <c r="AR4" s="61" t="s">
        <v>514</v>
      </c>
      <c r="AS4" s="61" t="s">
        <v>514</v>
      </c>
      <c r="AT4" s="61" t="s">
        <v>514</v>
      </c>
      <c r="AU4" s="61" t="s">
        <v>514</v>
      </c>
      <c r="AV4" s="61" t="s">
        <v>514</v>
      </c>
      <c r="AW4" s="61" t="s">
        <v>531</v>
      </c>
      <c r="AX4" s="61" t="s">
        <v>431</v>
      </c>
      <c r="AY4" s="61">
        <v>1</v>
      </c>
      <c r="AZ4" s="61">
        <v>1</v>
      </c>
      <c r="BA4" s="61">
        <v>0</v>
      </c>
      <c r="BB4" s="61">
        <v>0</v>
      </c>
      <c r="BC4" s="61">
        <v>0</v>
      </c>
      <c r="BD4" s="61">
        <v>0</v>
      </c>
      <c r="BE4" s="61">
        <v>0</v>
      </c>
      <c r="BF4" s="61">
        <v>0</v>
      </c>
      <c r="BG4" s="61" t="s">
        <v>514</v>
      </c>
      <c r="BH4" s="61" t="s">
        <v>431</v>
      </c>
      <c r="BI4" s="61" t="s">
        <v>514</v>
      </c>
      <c r="BJ4" s="61" t="s">
        <v>514</v>
      </c>
      <c r="BK4" s="61" t="s">
        <v>514</v>
      </c>
      <c r="BL4" s="61" t="s">
        <v>514</v>
      </c>
      <c r="BM4" s="61" t="s">
        <v>514</v>
      </c>
      <c r="BN4" s="61" t="s">
        <v>514</v>
      </c>
      <c r="BO4" s="61" t="s">
        <v>514</v>
      </c>
      <c r="BP4" s="61" t="s">
        <v>514</v>
      </c>
      <c r="BQ4" s="61" t="s">
        <v>514</v>
      </c>
      <c r="BR4" s="61" t="s">
        <v>431</v>
      </c>
      <c r="BS4" s="61" t="s">
        <v>514</v>
      </c>
      <c r="BT4" s="61" t="s">
        <v>514</v>
      </c>
      <c r="BU4" s="61" t="s">
        <v>539</v>
      </c>
      <c r="BV4" s="61" t="s">
        <v>431</v>
      </c>
      <c r="BW4" s="61" t="s">
        <v>514</v>
      </c>
      <c r="BX4" s="61" t="s">
        <v>514</v>
      </c>
      <c r="BY4" s="61" t="s">
        <v>514</v>
      </c>
      <c r="BZ4" s="61" t="s">
        <v>514</v>
      </c>
      <c r="CA4" s="61" t="s">
        <v>514</v>
      </c>
      <c r="CB4" s="61">
        <v>0</v>
      </c>
      <c r="CC4" s="61">
        <v>1</v>
      </c>
      <c r="CD4" s="61">
        <v>0</v>
      </c>
      <c r="CE4" s="61">
        <v>1</v>
      </c>
      <c r="CF4" s="61">
        <v>0</v>
      </c>
      <c r="CG4" s="61">
        <v>0</v>
      </c>
      <c r="CH4" s="61">
        <v>0</v>
      </c>
      <c r="CI4" s="61">
        <v>0</v>
      </c>
      <c r="CJ4" s="61" t="s">
        <v>514</v>
      </c>
      <c r="CK4" s="61" t="s">
        <v>431</v>
      </c>
      <c r="CL4" s="61" t="s">
        <v>514</v>
      </c>
      <c r="CM4" s="61" t="s">
        <v>514</v>
      </c>
      <c r="CN4" s="61" t="s">
        <v>514</v>
      </c>
      <c r="CO4" s="61" t="s">
        <v>514</v>
      </c>
      <c r="CP4" s="61" t="s">
        <v>514</v>
      </c>
      <c r="CQ4" s="61" t="s">
        <v>514</v>
      </c>
      <c r="CR4" s="61" t="s">
        <v>514</v>
      </c>
      <c r="CS4" s="61" t="s">
        <v>514</v>
      </c>
      <c r="CT4" s="61" t="s">
        <v>514</v>
      </c>
      <c r="CU4" s="61" t="s">
        <v>514</v>
      </c>
      <c r="CV4" s="61" t="s">
        <v>514</v>
      </c>
      <c r="CW4" s="61" t="s">
        <v>514</v>
      </c>
      <c r="CX4" s="61" t="s">
        <v>514</v>
      </c>
      <c r="CY4" s="61" t="s">
        <v>514</v>
      </c>
      <c r="CZ4" s="61" t="s">
        <v>514</v>
      </c>
      <c r="DA4" s="61" t="s">
        <v>514</v>
      </c>
      <c r="DB4" s="61" t="s">
        <v>514</v>
      </c>
      <c r="DC4" s="61" t="s">
        <v>514</v>
      </c>
      <c r="DD4" s="61" t="s">
        <v>514</v>
      </c>
      <c r="DE4" s="61" t="s">
        <v>514</v>
      </c>
      <c r="DF4" s="61" t="s">
        <v>514</v>
      </c>
      <c r="DG4" s="61" t="s">
        <v>514</v>
      </c>
      <c r="DH4" s="61" t="s">
        <v>514</v>
      </c>
      <c r="DI4" s="61" t="s">
        <v>514</v>
      </c>
      <c r="DJ4" s="61" t="s">
        <v>514</v>
      </c>
      <c r="DK4" s="61" t="s">
        <v>514</v>
      </c>
      <c r="DL4" s="61">
        <v>1</v>
      </c>
      <c r="DM4" s="61">
        <v>0</v>
      </c>
      <c r="DN4" s="61">
        <v>1</v>
      </c>
      <c r="DO4" s="61">
        <v>0</v>
      </c>
      <c r="DP4" s="61">
        <v>0</v>
      </c>
      <c r="DQ4" s="61">
        <v>0</v>
      </c>
      <c r="DR4" s="61">
        <v>0</v>
      </c>
      <c r="DS4" s="61">
        <v>0</v>
      </c>
      <c r="DT4" s="61" t="s">
        <v>514</v>
      </c>
      <c r="DU4" s="61" t="s">
        <v>514</v>
      </c>
      <c r="DV4" s="61" t="s">
        <v>514</v>
      </c>
      <c r="DW4" s="61" t="s">
        <v>514</v>
      </c>
      <c r="DX4" s="61" t="s">
        <v>514</v>
      </c>
      <c r="DY4" s="61" t="s">
        <v>514</v>
      </c>
      <c r="DZ4" s="61" t="s">
        <v>514</v>
      </c>
      <c r="EA4" s="61" t="s">
        <v>514</v>
      </c>
      <c r="EB4" s="61" t="s">
        <v>514</v>
      </c>
      <c r="EC4" s="61" t="s">
        <v>514</v>
      </c>
      <c r="ED4" s="61" t="s">
        <v>514</v>
      </c>
      <c r="EE4" s="61" t="s">
        <v>514</v>
      </c>
      <c r="EF4" s="61" t="s">
        <v>514</v>
      </c>
      <c r="EG4" s="61" t="s">
        <v>514</v>
      </c>
      <c r="EH4" s="61" t="s">
        <v>514</v>
      </c>
      <c r="EI4" s="61" t="s">
        <v>514</v>
      </c>
      <c r="EJ4" s="61" t="s">
        <v>514</v>
      </c>
      <c r="EK4" s="61" t="s">
        <v>514</v>
      </c>
      <c r="EL4" s="61" t="s">
        <v>514</v>
      </c>
      <c r="EM4" s="61" t="s">
        <v>514</v>
      </c>
      <c r="EN4" s="61" t="s">
        <v>514</v>
      </c>
      <c r="EO4" s="61" t="s">
        <v>514</v>
      </c>
      <c r="EP4" s="61" t="s">
        <v>514</v>
      </c>
      <c r="EQ4" s="61" t="s">
        <v>514</v>
      </c>
      <c r="ER4" s="61" t="s">
        <v>514</v>
      </c>
      <c r="ES4" s="61" t="s">
        <v>514</v>
      </c>
      <c r="ET4" s="61" t="s">
        <v>514</v>
      </c>
      <c r="EU4" s="61" t="s">
        <v>514</v>
      </c>
      <c r="EV4" s="61" t="s">
        <v>514</v>
      </c>
      <c r="EW4" s="61" t="s">
        <v>514</v>
      </c>
      <c r="EX4" s="61" t="s">
        <v>514</v>
      </c>
      <c r="EY4" s="61" t="s">
        <v>514</v>
      </c>
      <c r="EZ4" s="61" t="s">
        <v>514</v>
      </c>
      <c r="FA4" s="61" t="s">
        <v>514</v>
      </c>
      <c r="FB4" s="61" t="s">
        <v>514</v>
      </c>
      <c r="FC4" s="61" t="s">
        <v>514</v>
      </c>
      <c r="FD4" s="61" t="s">
        <v>514</v>
      </c>
      <c r="FE4" s="61" t="s">
        <v>514</v>
      </c>
      <c r="FF4" s="61" t="s">
        <v>514</v>
      </c>
      <c r="FG4" s="61" t="s">
        <v>514</v>
      </c>
      <c r="FH4" s="61" t="s">
        <v>514</v>
      </c>
      <c r="FI4" s="61" t="s">
        <v>514</v>
      </c>
      <c r="FJ4" s="61" t="s">
        <v>514</v>
      </c>
      <c r="FK4" s="61" t="s">
        <v>514</v>
      </c>
      <c r="FL4" s="61" t="s">
        <v>514</v>
      </c>
      <c r="FM4" s="61" t="s">
        <v>514</v>
      </c>
      <c r="FN4" s="61" t="s">
        <v>514</v>
      </c>
      <c r="FO4" s="61" t="s">
        <v>514</v>
      </c>
      <c r="FP4" s="61" t="s">
        <v>514</v>
      </c>
      <c r="FQ4" s="61" t="s">
        <v>514</v>
      </c>
      <c r="FR4" s="61" t="s">
        <v>514</v>
      </c>
      <c r="FS4" s="61" t="s">
        <v>514</v>
      </c>
      <c r="FT4" s="61" t="s">
        <v>514</v>
      </c>
      <c r="FU4" s="61" t="s">
        <v>514</v>
      </c>
      <c r="FV4" s="61" t="s">
        <v>514</v>
      </c>
      <c r="FW4" s="61" t="s">
        <v>514</v>
      </c>
      <c r="FX4" s="61" t="s">
        <v>514</v>
      </c>
      <c r="FY4" s="61" t="s">
        <v>514</v>
      </c>
      <c r="FZ4" s="61" t="s">
        <v>514</v>
      </c>
      <c r="GA4" s="61" t="s">
        <v>514</v>
      </c>
      <c r="GB4" s="61" t="s">
        <v>514</v>
      </c>
      <c r="GC4" s="61" t="s">
        <v>514</v>
      </c>
      <c r="GD4" s="61" t="s">
        <v>514</v>
      </c>
      <c r="GE4" s="61" t="s">
        <v>514</v>
      </c>
      <c r="GF4" s="61" t="s">
        <v>514</v>
      </c>
      <c r="GG4" s="61" t="s">
        <v>514</v>
      </c>
      <c r="GH4" s="61" t="s">
        <v>514</v>
      </c>
      <c r="GI4" s="61" t="s">
        <v>514</v>
      </c>
      <c r="GJ4" s="61" t="s">
        <v>514</v>
      </c>
      <c r="GK4" s="61" t="s">
        <v>514</v>
      </c>
      <c r="GL4" s="61" t="s">
        <v>514</v>
      </c>
      <c r="GM4" s="61" t="s">
        <v>514</v>
      </c>
      <c r="GN4" s="61" t="s">
        <v>514</v>
      </c>
      <c r="GO4" s="61" t="s">
        <v>514</v>
      </c>
      <c r="GP4" s="61" t="s">
        <v>514</v>
      </c>
      <c r="GQ4" s="61" t="s">
        <v>514</v>
      </c>
      <c r="GR4" s="61" t="s">
        <v>514</v>
      </c>
      <c r="GS4" s="61" t="s">
        <v>514</v>
      </c>
      <c r="GT4" s="61" t="s">
        <v>514</v>
      </c>
      <c r="GU4" s="61" t="s">
        <v>514</v>
      </c>
      <c r="GV4" s="61" t="s">
        <v>514</v>
      </c>
      <c r="GW4" s="61" t="s">
        <v>514</v>
      </c>
      <c r="GX4" s="61" t="s">
        <v>514</v>
      </c>
      <c r="GY4" s="61" t="s">
        <v>514</v>
      </c>
      <c r="GZ4" s="61" t="s">
        <v>514</v>
      </c>
      <c r="HA4" s="61" t="s">
        <v>514</v>
      </c>
      <c r="HB4" s="61" t="s">
        <v>514</v>
      </c>
      <c r="HC4" s="61" t="s">
        <v>514</v>
      </c>
      <c r="HD4" s="61" t="s">
        <v>514</v>
      </c>
      <c r="HE4" s="61" t="s">
        <v>514</v>
      </c>
      <c r="HF4" s="61" t="s">
        <v>514</v>
      </c>
      <c r="HG4" s="61" t="s">
        <v>514</v>
      </c>
      <c r="HH4" s="61" t="s">
        <v>514</v>
      </c>
      <c r="HI4" s="61" t="s">
        <v>514</v>
      </c>
      <c r="HJ4" s="61" t="s">
        <v>514</v>
      </c>
      <c r="HK4" s="61" t="s">
        <v>514</v>
      </c>
      <c r="HL4" s="61" t="s">
        <v>514</v>
      </c>
      <c r="HM4" s="61" t="s">
        <v>514</v>
      </c>
      <c r="HN4" s="61" t="s">
        <v>514</v>
      </c>
      <c r="HO4" s="61" t="s">
        <v>514</v>
      </c>
      <c r="HP4" s="61" t="s">
        <v>514</v>
      </c>
      <c r="HQ4" s="61" t="s">
        <v>514</v>
      </c>
      <c r="HR4" s="61" t="s">
        <v>514</v>
      </c>
      <c r="HS4" s="61" t="s">
        <v>514</v>
      </c>
      <c r="HT4" s="61" t="s">
        <v>514</v>
      </c>
      <c r="HU4" s="61" t="s">
        <v>514</v>
      </c>
      <c r="HV4" s="61" t="s">
        <v>514</v>
      </c>
      <c r="HW4" s="61" t="s">
        <v>514</v>
      </c>
      <c r="HX4" s="61" t="s">
        <v>514</v>
      </c>
      <c r="HY4" s="61" t="s">
        <v>514</v>
      </c>
      <c r="HZ4" s="61" t="s">
        <v>514</v>
      </c>
      <c r="IA4" s="61" t="s">
        <v>514</v>
      </c>
      <c r="IB4" s="61" t="s">
        <v>514</v>
      </c>
      <c r="IC4" s="61" t="s">
        <v>514</v>
      </c>
      <c r="ID4" s="61" t="s">
        <v>514</v>
      </c>
      <c r="IE4" s="61" t="s">
        <v>514</v>
      </c>
      <c r="IF4" s="61" t="s">
        <v>514</v>
      </c>
      <c r="IG4" s="61" t="s">
        <v>514</v>
      </c>
      <c r="IH4" s="61" t="s">
        <v>514</v>
      </c>
      <c r="II4" s="61" t="s">
        <v>514</v>
      </c>
      <c r="IJ4" s="61" t="s">
        <v>514</v>
      </c>
      <c r="IK4" s="61" t="s">
        <v>514</v>
      </c>
      <c r="IL4" s="61" t="s">
        <v>514</v>
      </c>
      <c r="IM4" s="61" t="s">
        <v>514</v>
      </c>
      <c r="IN4" s="61" t="s">
        <v>514</v>
      </c>
      <c r="IO4" s="61" t="s">
        <v>514</v>
      </c>
      <c r="IP4" s="61" t="s">
        <v>514</v>
      </c>
      <c r="IQ4" s="61" t="s">
        <v>514</v>
      </c>
      <c r="IR4" s="61" t="s">
        <v>514</v>
      </c>
      <c r="IS4" s="61" t="s">
        <v>514</v>
      </c>
      <c r="IT4" s="61" t="s">
        <v>514</v>
      </c>
      <c r="IU4" s="61" t="s">
        <v>514</v>
      </c>
      <c r="IV4" s="61" t="s">
        <v>514</v>
      </c>
      <c r="IW4" s="61" t="s">
        <v>514</v>
      </c>
      <c r="IX4" s="61" t="s">
        <v>514</v>
      </c>
      <c r="IY4" s="61" t="s">
        <v>514</v>
      </c>
      <c r="IZ4" s="61" t="s">
        <v>514</v>
      </c>
      <c r="JA4" s="61" t="s">
        <v>514</v>
      </c>
      <c r="JB4" s="61" t="s">
        <v>514</v>
      </c>
      <c r="JC4" s="61" t="s">
        <v>514</v>
      </c>
      <c r="JD4" s="61" t="s">
        <v>514</v>
      </c>
      <c r="JE4" s="61" t="s">
        <v>514</v>
      </c>
      <c r="JF4" s="61" t="s">
        <v>514</v>
      </c>
      <c r="JG4" s="61" t="s">
        <v>514</v>
      </c>
      <c r="JH4" s="61" t="s">
        <v>514</v>
      </c>
      <c r="JI4" s="61" t="s">
        <v>514</v>
      </c>
      <c r="JJ4" s="61" t="s">
        <v>514</v>
      </c>
      <c r="JK4" s="61" t="s">
        <v>514</v>
      </c>
      <c r="JL4" s="61" t="s">
        <v>514</v>
      </c>
      <c r="JM4" s="61" t="s">
        <v>514</v>
      </c>
      <c r="JN4" s="61" t="s">
        <v>514</v>
      </c>
      <c r="JO4" s="61" t="s">
        <v>514</v>
      </c>
      <c r="JP4" s="61" t="s">
        <v>514</v>
      </c>
      <c r="JQ4" s="61" t="s">
        <v>514</v>
      </c>
      <c r="JR4" s="61" t="s">
        <v>514</v>
      </c>
      <c r="JS4" s="61" t="s">
        <v>514</v>
      </c>
      <c r="JT4" s="61" t="s">
        <v>514</v>
      </c>
      <c r="JU4" s="61" t="s">
        <v>514</v>
      </c>
      <c r="JV4" s="61" t="s">
        <v>514</v>
      </c>
      <c r="JW4" s="61" t="s">
        <v>514</v>
      </c>
      <c r="JX4" s="61" t="s">
        <v>514</v>
      </c>
      <c r="JY4" s="61" t="s">
        <v>514</v>
      </c>
      <c r="JZ4" s="61" t="s">
        <v>514</v>
      </c>
      <c r="KA4" s="61" t="s">
        <v>514</v>
      </c>
      <c r="KB4" s="61" t="s">
        <v>514</v>
      </c>
      <c r="KC4" s="61" t="s">
        <v>514</v>
      </c>
      <c r="KD4" s="61" t="s">
        <v>514</v>
      </c>
      <c r="KE4" s="61" t="s">
        <v>514</v>
      </c>
      <c r="KF4" s="61" t="s">
        <v>514</v>
      </c>
      <c r="KG4" s="61" t="s">
        <v>514</v>
      </c>
      <c r="KH4" s="61" t="s">
        <v>514</v>
      </c>
      <c r="KI4" s="61" t="s">
        <v>514</v>
      </c>
      <c r="KJ4" s="61" t="s">
        <v>514</v>
      </c>
      <c r="KK4" s="61" t="s">
        <v>514</v>
      </c>
      <c r="KL4" s="61" t="s">
        <v>514</v>
      </c>
      <c r="KM4" s="61" t="s">
        <v>514</v>
      </c>
      <c r="KN4" s="61" t="s">
        <v>514</v>
      </c>
      <c r="KO4" s="61" t="s">
        <v>514</v>
      </c>
      <c r="KP4" s="61" t="s">
        <v>514</v>
      </c>
      <c r="KQ4" s="61" t="s">
        <v>514</v>
      </c>
      <c r="KR4" s="61" t="s">
        <v>514</v>
      </c>
      <c r="KS4" s="61" t="s">
        <v>514</v>
      </c>
      <c r="KT4" s="61" t="s">
        <v>514</v>
      </c>
      <c r="KU4" s="61" t="s">
        <v>514</v>
      </c>
      <c r="KV4" s="61" t="s">
        <v>514</v>
      </c>
      <c r="KW4" s="61" t="s">
        <v>514</v>
      </c>
      <c r="KX4" s="61" t="s">
        <v>514</v>
      </c>
      <c r="KY4" s="61" t="s">
        <v>514</v>
      </c>
      <c r="KZ4" s="61" t="s">
        <v>514</v>
      </c>
      <c r="LA4" s="61" t="s">
        <v>514</v>
      </c>
      <c r="LB4" s="61" t="s">
        <v>514</v>
      </c>
      <c r="LC4" s="61" t="s">
        <v>514</v>
      </c>
      <c r="LD4" s="61" t="s">
        <v>514</v>
      </c>
      <c r="LE4" s="61" t="s">
        <v>514</v>
      </c>
      <c r="LF4" s="61" t="s">
        <v>514</v>
      </c>
      <c r="LG4" s="61" t="s">
        <v>514</v>
      </c>
      <c r="LH4" s="61" t="s">
        <v>514</v>
      </c>
      <c r="LI4" s="61" t="s">
        <v>514</v>
      </c>
      <c r="LJ4" s="61" t="s">
        <v>514</v>
      </c>
      <c r="LK4" s="61" t="s">
        <v>514</v>
      </c>
      <c r="LL4" s="61" t="s">
        <v>514</v>
      </c>
      <c r="LM4" s="61" t="s">
        <v>514</v>
      </c>
      <c r="LN4" s="61" t="s">
        <v>514</v>
      </c>
      <c r="LO4" s="61" t="s">
        <v>514</v>
      </c>
      <c r="LP4" s="61" t="s">
        <v>514</v>
      </c>
      <c r="LQ4" s="61" t="s">
        <v>514</v>
      </c>
      <c r="LR4" s="61" t="s">
        <v>514</v>
      </c>
      <c r="LS4" s="61" t="s">
        <v>514</v>
      </c>
      <c r="LT4" s="61" t="s">
        <v>514</v>
      </c>
      <c r="LU4" s="61" t="s">
        <v>514</v>
      </c>
      <c r="LV4" s="61" t="s">
        <v>514</v>
      </c>
      <c r="LW4" s="61" t="s">
        <v>514</v>
      </c>
      <c r="LX4" s="61" t="s">
        <v>514</v>
      </c>
      <c r="LY4" s="61" t="s">
        <v>514</v>
      </c>
      <c r="LZ4" s="61" t="s">
        <v>514</v>
      </c>
      <c r="MA4" s="61" t="s">
        <v>514</v>
      </c>
      <c r="MB4" s="61" t="s">
        <v>514</v>
      </c>
      <c r="MC4" s="61" t="s">
        <v>514</v>
      </c>
      <c r="MD4" s="61" t="s">
        <v>514</v>
      </c>
      <c r="ME4" s="61" t="s">
        <v>514</v>
      </c>
      <c r="MF4" s="61" t="s">
        <v>514</v>
      </c>
      <c r="MG4" s="61" t="s">
        <v>514</v>
      </c>
      <c r="MH4" s="61" t="s">
        <v>514</v>
      </c>
      <c r="MI4" s="61" t="s">
        <v>514</v>
      </c>
      <c r="MJ4" s="61" t="s">
        <v>514</v>
      </c>
      <c r="MK4" s="61" t="s">
        <v>514</v>
      </c>
      <c r="ML4" s="61" t="s">
        <v>514</v>
      </c>
      <c r="MM4" s="61" t="s">
        <v>514</v>
      </c>
      <c r="MN4" s="61" t="s">
        <v>514</v>
      </c>
      <c r="MO4" s="61" t="s">
        <v>514</v>
      </c>
      <c r="MP4" s="61" t="s">
        <v>514</v>
      </c>
      <c r="MQ4" s="61" t="s">
        <v>514</v>
      </c>
      <c r="MR4" s="61" t="s">
        <v>514</v>
      </c>
      <c r="MS4" s="61" t="s">
        <v>514</v>
      </c>
      <c r="MT4" s="61" t="s">
        <v>514</v>
      </c>
      <c r="MU4" s="61" t="s">
        <v>514</v>
      </c>
      <c r="MV4" s="61" t="s">
        <v>514</v>
      </c>
      <c r="MW4" s="61" t="s">
        <v>514</v>
      </c>
      <c r="MX4" s="61" t="s">
        <v>514</v>
      </c>
      <c r="MY4" s="61" t="s">
        <v>514</v>
      </c>
      <c r="MZ4" s="61" t="s">
        <v>514</v>
      </c>
      <c r="NA4" s="61" t="s">
        <v>514</v>
      </c>
      <c r="NB4" s="61" t="s">
        <v>514</v>
      </c>
      <c r="NC4" s="61" t="s">
        <v>514</v>
      </c>
      <c r="ND4" s="61" t="s">
        <v>514</v>
      </c>
      <c r="NE4" s="61" t="s">
        <v>514</v>
      </c>
      <c r="NF4" s="61" t="s">
        <v>514</v>
      </c>
      <c r="NG4" s="61" t="s">
        <v>514</v>
      </c>
      <c r="NH4" s="61" t="s">
        <v>514</v>
      </c>
      <c r="NI4" s="61" t="s">
        <v>514</v>
      </c>
      <c r="NJ4" s="61" t="s">
        <v>514</v>
      </c>
      <c r="NK4" s="61" t="s">
        <v>514</v>
      </c>
      <c r="NL4" s="61" t="s">
        <v>514</v>
      </c>
      <c r="NM4" s="61" t="s">
        <v>514</v>
      </c>
      <c r="NN4" s="61" t="s">
        <v>514</v>
      </c>
      <c r="NO4" s="61" t="s">
        <v>514</v>
      </c>
      <c r="NP4" s="61" t="s">
        <v>514</v>
      </c>
      <c r="NQ4" s="61" t="s">
        <v>514</v>
      </c>
      <c r="NR4" s="61" t="s">
        <v>514</v>
      </c>
      <c r="NS4" s="61" t="s">
        <v>514</v>
      </c>
      <c r="NT4" s="61" t="s">
        <v>514</v>
      </c>
      <c r="NU4" s="61" t="s">
        <v>514</v>
      </c>
      <c r="NV4" s="61" t="s">
        <v>514</v>
      </c>
      <c r="NW4" s="61" t="s">
        <v>514</v>
      </c>
      <c r="NX4" s="61" t="s">
        <v>514</v>
      </c>
      <c r="NY4" s="61" t="s">
        <v>514</v>
      </c>
      <c r="NZ4" s="61" t="s">
        <v>514</v>
      </c>
      <c r="OA4" s="61" t="s">
        <v>514</v>
      </c>
      <c r="OB4" s="61" t="s">
        <v>514</v>
      </c>
      <c r="OC4" s="61" t="s">
        <v>514</v>
      </c>
      <c r="OD4" s="61" t="s">
        <v>514</v>
      </c>
      <c r="OE4" s="61" t="s">
        <v>514</v>
      </c>
      <c r="OF4" s="61" t="s">
        <v>514</v>
      </c>
      <c r="OG4" s="61" t="s">
        <v>514</v>
      </c>
      <c r="OH4" s="61" t="s">
        <v>514</v>
      </c>
      <c r="OI4" s="61" t="s">
        <v>514</v>
      </c>
      <c r="OJ4" s="61" t="s">
        <v>514</v>
      </c>
      <c r="OK4" s="61" t="s">
        <v>514</v>
      </c>
      <c r="OL4" s="61" t="s">
        <v>514</v>
      </c>
      <c r="OM4" s="61" t="s">
        <v>514</v>
      </c>
      <c r="ON4" s="61" t="s">
        <v>514</v>
      </c>
      <c r="OO4" s="61" t="s">
        <v>514</v>
      </c>
      <c r="OP4" s="61" t="s">
        <v>514</v>
      </c>
      <c r="OQ4" s="61" t="s">
        <v>514</v>
      </c>
      <c r="OR4" s="61" t="s">
        <v>514</v>
      </c>
      <c r="OS4" s="61" t="s">
        <v>514</v>
      </c>
      <c r="OT4" s="61" t="s">
        <v>514</v>
      </c>
      <c r="OU4" s="61" t="s">
        <v>514</v>
      </c>
      <c r="OV4" s="61" t="s">
        <v>514</v>
      </c>
      <c r="OW4" s="61" t="s">
        <v>514</v>
      </c>
      <c r="OX4" s="61" t="s">
        <v>514</v>
      </c>
      <c r="OY4" s="61" t="s">
        <v>514</v>
      </c>
      <c r="OZ4" s="61" t="s">
        <v>514</v>
      </c>
      <c r="PA4" s="61" t="s">
        <v>514</v>
      </c>
      <c r="PB4" s="61" t="s">
        <v>514</v>
      </c>
      <c r="PC4" s="61" t="s">
        <v>514</v>
      </c>
      <c r="PD4" s="61" t="s">
        <v>514</v>
      </c>
      <c r="PE4" s="61" t="s">
        <v>514</v>
      </c>
      <c r="PF4" s="61" t="s">
        <v>514</v>
      </c>
      <c r="PG4" s="61" t="s">
        <v>514</v>
      </c>
      <c r="PH4" s="61" t="s">
        <v>514</v>
      </c>
      <c r="PI4" s="61" t="s">
        <v>514</v>
      </c>
      <c r="PJ4" s="61" t="s">
        <v>514</v>
      </c>
      <c r="PK4" s="61" t="s">
        <v>514</v>
      </c>
      <c r="PL4" s="61" t="s">
        <v>514</v>
      </c>
      <c r="PM4" s="61" t="s">
        <v>514</v>
      </c>
      <c r="PN4" s="61" t="s">
        <v>514</v>
      </c>
      <c r="PO4" s="61" t="s">
        <v>514</v>
      </c>
      <c r="PP4" s="61" t="s">
        <v>514</v>
      </c>
      <c r="PQ4" s="61" t="s">
        <v>514</v>
      </c>
      <c r="PR4" s="61" t="s">
        <v>514</v>
      </c>
      <c r="PS4" s="61" t="s">
        <v>514</v>
      </c>
      <c r="PT4" s="61" t="s">
        <v>514</v>
      </c>
      <c r="PU4" s="61" t="s">
        <v>514</v>
      </c>
      <c r="PV4" s="61" t="s">
        <v>514</v>
      </c>
      <c r="PW4" s="61" t="s">
        <v>514</v>
      </c>
      <c r="PX4" s="61" t="s">
        <v>514</v>
      </c>
      <c r="PY4" s="61" t="s">
        <v>514</v>
      </c>
      <c r="PZ4" s="61" t="s">
        <v>514</v>
      </c>
      <c r="QA4" s="61" t="s">
        <v>514</v>
      </c>
      <c r="QB4" s="61" t="s">
        <v>514</v>
      </c>
      <c r="QC4" s="61" t="s">
        <v>514</v>
      </c>
      <c r="QD4" s="61" t="s">
        <v>514</v>
      </c>
      <c r="QE4" s="61" t="s">
        <v>514</v>
      </c>
      <c r="QF4" s="61" t="s">
        <v>514</v>
      </c>
      <c r="QG4" s="61" t="s">
        <v>514</v>
      </c>
      <c r="QH4" s="61" t="s">
        <v>514</v>
      </c>
      <c r="QI4" s="61" t="s">
        <v>514</v>
      </c>
      <c r="QJ4" s="61" t="s">
        <v>514</v>
      </c>
      <c r="QK4" s="61" t="s">
        <v>514</v>
      </c>
      <c r="QL4" s="61" t="s">
        <v>514</v>
      </c>
      <c r="QM4" s="61" t="s">
        <v>514</v>
      </c>
      <c r="QN4" s="61" t="s">
        <v>514</v>
      </c>
      <c r="QO4" s="61" t="s">
        <v>514</v>
      </c>
      <c r="QP4" s="61" t="s">
        <v>514</v>
      </c>
      <c r="QQ4" s="61" t="s">
        <v>514</v>
      </c>
      <c r="QR4" s="61" t="s">
        <v>514</v>
      </c>
      <c r="QS4" s="61" t="s">
        <v>514</v>
      </c>
      <c r="QT4" s="61" t="s">
        <v>514</v>
      </c>
      <c r="QU4" s="61" t="s">
        <v>514</v>
      </c>
      <c r="QV4" s="61" t="s">
        <v>514</v>
      </c>
      <c r="QW4" s="61" t="s">
        <v>514</v>
      </c>
      <c r="QX4" s="61" t="s">
        <v>514</v>
      </c>
      <c r="QY4" s="61" t="s">
        <v>514</v>
      </c>
      <c r="QZ4" s="61" t="s">
        <v>514</v>
      </c>
      <c r="RA4" s="61" t="s">
        <v>514</v>
      </c>
      <c r="RB4" s="61" t="s">
        <v>514</v>
      </c>
      <c r="RC4" s="61" t="s">
        <v>514</v>
      </c>
      <c r="RD4" s="61" t="s">
        <v>514</v>
      </c>
      <c r="RE4" s="61" t="s">
        <v>514</v>
      </c>
      <c r="RF4" s="61" t="s">
        <v>514</v>
      </c>
      <c r="RG4" s="61" t="s">
        <v>514</v>
      </c>
      <c r="RH4" s="61" t="s">
        <v>514</v>
      </c>
      <c r="RI4" s="61" t="s">
        <v>514</v>
      </c>
      <c r="RJ4" s="61" t="s">
        <v>514</v>
      </c>
      <c r="RK4" s="61" t="s">
        <v>514</v>
      </c>
      <c r="RL4" s="61" t="s">
        <v>514</v>
      </c>
      <c r="RM4" s="61" t="s">
        <v>514</v>
      </c>
      <c r="RN4" s="61" t="s">
        <v>514</v>
      </c>
      <c r="RO4" s="61" t="s">
        <v>514</v>
      </c>
      <c r="RP4" s="61" t="s">
        <v>514</v>
      </c>
      <c r="RQ4" s="61" t="s">
        <v>514</v>
      </c>
      <c r="RR4" s="61" t="s">
        <v>514</v>
      </c>
      <c r="RS4" s="61" t="s">
        <v>514</v>
      </c>
      <c r="RT4" s="61" t="s">
        <v>514</v>
      </c>
      <c r="RU4" s="61" t="s">
        <v>514</v>
      </c>
      <c r="RV4" s="61" t="s">
        <v>514</v>
      </c>
      <c r="RW4" s="61" t="s">
        <v>514</v>
      </c>
      <c r="RX4" s="61" t="s">
        <v>514</v>
      </c>
      <c r="RY4" s="61" t="s">
        <v>514</v>
      </c>
      <c r="RZ4" s="61" t="s">
        <v>514</v>
      </c>
      <c r="SA4" s="61" t="s">
        <v>514</v>
      </c>
      <c r="SB4" s="61" t="s">
        <v>514</v>
      </c>
      <c r="SC4" s="61" t="s">
        <v>514</v>
      </c>
      <c r="SD4" s="61" t="s">
        <v>514</v>
      </c>
      <c r="SE4" s="61" t="s">
        <v>514</v>
      </c>
      <c r="SF4" s="61" t="s">
        <v>514</v>
      </c>
      <c r="SG4" s="61" t="s">
        <v>514</v>
      </c>
      <c r="SH4" s="61" t="s">
        <v>514</v>
      </c>
      <c r="SI4" s="61" t="s">
        <v>514</v>
      </c>
      <c r="SJ4" s="61" t="s">
        <v>514</v>
      </c>
      <c r="SK4" s="61" t="s">
        <v>514</v>
      </c>
      <c r="SL4" s="61" t="s">
        <v>514</v>
      </c>
      <c r="SM4" s="61" t="s">
        <v>514</v>
      </c>
      <c r="SN4" s="61" t="s">
        <v>514</v>
      </c>
      <c r="SO4" s="61" t="s">
        <v>514</v>
      </c>
      <c r="SP4" s="61" t="s">
        <v>514</v>
      </c>
      <c r="SQ4" s="61" t="s">
        <v>514</v>
      </c>
      <c r="SR4" s="61" t="s">
        <v>514</v>
      </c>
      <c r="SS4" s="61" t="s">
        <v>514</v>
      </c>
      <c r="ST4" s="61" t="s">
        <v>514</v>
      </c>
      <c r="SU4" s="61" t="s">
        <v>514</v>
      </c>
      <c r="SV4" s="61" t="s">
        <v>514</v>
      </c>
      <c r="SW4" s="61" t="s">
        <v>514</v>
      </c>
      <c r="SX4" s="61" t="s">
        <v>514</v>
      </c>
      <c r="SY4" s="61" t="s">
        <v>514</v>
      </c>
      <c r="SZ4" s="61" t="s">
        <v>514</v>
      </c>
      <c r="TA4" s="61" t="s">
        <v>514</v>
      </c>
      <c r="TB4" s="61" t="s">
        <v>514</v>
      </c>
      <c r="TC4" s="61" t="s">
        <v>514</v>
      </c>
      <c r="TD4" s="61" t="s">
        <v>514</v>
      </c>
      <c r="TE4" s="61" t="s">
        <v>514</v>
      </c>
      <c r="TF4" s="61" t="s">
        <v>514</v>
      </c>
      <c r="TG4" s="61" t="s">
        <v>514</v>
      </c>
      <c r="TH4" s="61" t="s">
        <v>514</v>
      </c>
      <c r="TI4" s="61" t="s">
        <v>514</v>
      </c>
      <c r="TJ4" s="61" t="s">
        <v>514</v>
      </c>
      <c r="TK4" s="61" t="s">
        <v>514</v>
      </c>
      <c r="TL4" s="61" t="s">
        <v>514</v>
      </c>
      <c r="TM4" s="61" t="s">
        <v>514</v>
      </c>
      <c r="TN4" s="61" t="s">
        <v>514</v>
      </c>
      <c r="TO4" s="61" t="s">
        <v>514</v>
      </c>
      <c r="TP4" s="61" t="s">
        <v>514</v>
      </c>
      <c r="TQ4" s="61" t="s">
        <v>514</v>
      </c>
      <c r="TR4" s="61" t="s">
        <v>514</v>
      </c>
      <c r="TS4" s="61" t="s">
        <v>514</v>
      </c>
      <c r="TT4" s="61" t="s">
        <v>514</v>
      </c>
      <c r="TU4" s="61" t="s">
        <v>514</v>
      </c>
      <c r="TV4" s="61" t="s">
        <v>514</v>
      </c>
      <c r="TW4" s="61" t="s">
        <v>524</v>
      </c>
      <c r="TX4" s="61" t="s">
        <v>540</v>
      </c>
      <c r="TY4" s="61" t="s">
        <v>541</v>
      </c>
      <c r="TZ4" s="61">
        <v>44600.635358796302</v>
      </c>
      <c r="UA4" s="61" t="s">
        <v>514</v>
      </c>
      <c r="UB4" s="61" t="s">
        <v>514</v>
      </c>
      <c r="UC4" s="61" t="s">
        <v>527</v>
      </c>
    </row>
    <row r="5" spans="1:549" x14ac:dyDescent="0.3">
      <c r="A5" s="61">
        <v>44600.273624826397</v>
      </c>
      <c r="B5" s="61">
        <v>44600.303687673601</v>
      </c>
      <c r="C5" s="111">
        <v>44600</v>
      </c>
      <c r="D5" s="61" t="s">
        <v>542</v>
      </c>
      <c r="E5" s="61" t="s">
        <v>511</v>
      </c>
      <c r="F5" s="61" t="s">
        <v>543</v>
      </c>
      <c r="G5" s="61">
        <v>0</v>
      </c>
      <c r="H5" s="61">
        <v>0</v>
      </c>
      <c r="I5" s="61">
        <v>0</v>
      </c>
      <c r="J5" s="61">
        <v>1</v>
      </c>
      <c r="K5" s="61">
        <v>0</v>
      </c>
      <c r="L5" s="61" t="s">
        <v>544</v>
      </c>
      <c r="M5" s="61" t="s">
        <v>514</v>
      </c>
      <c r="N5" s="61" t="s">
        <v>514</v>
      </c>
      <c r="O5" s="61" t="s">
        <v>514</v>
      </c>
      <c r="P5" s="61" t="s">
        <v>529</v>
      </c>
      <c r="Q5" s="61" t="s">
        <v>514</v>
      </c>
      <c r="R5" s="61" t="s">
        <v>514</v>
      </c>
      <c r="S5" s="61" t="s">
        <v>514</v>
      </c>
      <c r="T5" s="61" t="s">
        <v>514</v>
      </c>
      <c r="U5" s="61" t="s">
        <v>514</v>
      </c>
      <c r="V5" s="61" t="s">
        <v>514</v>
      </c>
      <c r="W5" s="61" t="s">
        <v>514</v>
      </c>
      <c r="X5" s="61" t="s">
        <v>516</v>
      </c>
      <c r="Y5" s="61" t="s">
        <v>514</v>
      </c>
      <c r="Z5" s="61" t="s">
        <v>514</v>
      </c>
      <c r="AA5" s="61" t="s">
        <v>514</v>
      </c>
      <c r="AB5" s="61" t="s">
        <v>514</v>
      </c>
      <c r="AC5" s="61" t="s">
        <v>514</v>
      </c>
      <c r="AD5" s="61" t="s">
        <v>514</v>
      </c>
      <c r="AE5" s="61" t="s">
        <v>514</v>
      </c>
      <c r="AF5" s="61" t="s">
        <v>514</v>
      </c>
      <c r="AG5" s="61" t="s">
        <v>514</v>
      </c>
      <c r="AH5" s="61" t="s">
        <v>514</v>
      </c>
      <c r="AI5" s="61" t="s">
        <v>514</v>
      </c>
      <c r="AJ5" s="61" t="s">
        <v>514</v>
      </c>
      <c r="AK5" s="61" t="s">
        <v>514</v>
      </c>
      <c r="AL5" s="61" t="s">
        <v>514</v>
      </c>
      <c r="AM5" s="61" t="s">
        <v>514</v>
      </c>
      <c r="AN5" s="61" t="s">
        <v>514</v>
      </c>
      <c r="AO5" s="61" t="s">
        <v>514</v>
      </c>
      <c r="AP5" s="61" t="s">
        <v>514</v>
      </c>
      <c r="AQ5" s="61" t="s">
        <v>514</v>
      </c>
      <c r="AR5" s="61" t="s">
        <v>514</v>
      </c>
      <c r="AS5" s="61" t="s">
        <v>514</v>
      </c>
      <c r="AT5" s="61" t="s">
        <v>514</v>
      </c>
      <c r="AU5" s="61" t="s">
        <v>514</v>
      </c>
      <c r="AV5" s="61" t="s">
        <v>514</v>
      </c>
      <c r="AW5" s="61" t="s">
        <v>514</v>
      </c>
      <c r="AX5" s="61" t="s">
        <v>514</v>
      </c>
      <c r="AY5" s="61" t="s">
        <v>514</v>
      </c>
      <c r="AZ5" s="61" t="s">
        <v>514</v>
      </c>
      <c r="BA5" s="61" t="s">
        <v>514</v>
      </c>
      <c r="BB5" s="61" t="s">
        <v>514</v>
      </c>
      <c r="BC5" s="61" t="s">
        <v>514</v>
      </c>
      <c r="BD5" s="61" t="s">
        <v>514</v>
      </c>
      <c r="BE5" s="61" t="s">
        <v>514</v>
      </c>
      <c r="BF5" s="61" t="s">
        <v>514</v>
      </c>
      <c r="BG5" s="61" t="s">
        <v>514</v>
      </c>
      <c r="BH5" s="61" t="s">
        <v>514</v>
      </c>
      <c r="BI5" s="61" t="s">
        <v>514</v>
      </c>
      <c r="BJ5" s="61" t="s">
        <v>514</v>
      </c>
      <c r="BK5" s="61" t="s">
        <v>514</v>
      </c>
      <c r="BL5" s="61" t="s">
        <v>514</v>
      </c>
      <c r="BM5" s="61" t="s">
        <v>514</v>
      </c>
      <c r="BN5" s="61" t="s">
        <v>514</v>
      </c>
      <c r="BO5" s="61" t="s">
        <v>514</v>
      </c>
      <c r="BP5" s="61" t="s">
        <v>514</v>
      </c>
      <c r="BQ5" s="61" t="s">
        <v>514</v>
      </c>
      <c r="BR5" s="61" t="s">
        <v>514</v>
      </c>
      <c r="BS5" s="61" t="s">
        <v>514</v>
      </c>
      <c r="BT5" s="61" t="s">
        <v>514</v>
      </c>
      <c r="BU5" s="61" t="s">
        <v>514</v>
      </c>
      <c r="BV5" s="61" t="s">
        <v>514</v>
      </c>
      <c r="BW5" s="61" t="s">
        <v>514</v>
      </c>
      <c r="BX5" s="61" t="s">
        <v>514</v>
      </c>
      <c r="BY5" s="61" t="s">
        <v>514</v>
      </c>
      <c r="BZ5" s="61" t="s">
        <v>514</v>
      </c>
      <c r="CA5" s="61" t="s">
        <v>514</v>
      </c>
      <c r="CB5" s="61" t="s">
        <v>514</v>
      </c>
      <c r="CC5" s="61" t="s">
        <v>514</v>
      </c>
      <c r="CD5" s="61" t="s">
        <v>514</v>
      </c>
      <c r="CE5" s="61" t="s">
        <v>514</v>
      </c>
      <c r="CF5" s="61" t="s">
        <v>514</v>
      </c>
      <c r="CG5" s="61" t="s">
        <v>514</v>
      </c>
      <c r="CH5" s="61" t="s">
        <v>514</v>
      </c>
      <c r="CI5" s="61" t="s">
        <v>514</v>
      </c>
      <c r="CJ5" s="61" t="s">
        <v>514</v>
      </c>
      <c r="CK5" s="61" t="s">
        <v>514</v>
      </c>
      <c r="CL5" s="61" t="s">
        <v>514</v>
      </c>
      <c r="CM5" s="61" t="s">
        <v>514</v>
      </c>
      <c r="CN5" s="61" t="s">
        <v>514</v>
      </c>
      <c r="CO5" s="61" t="s">
        <v>514</v>
      </c>
      <c r="CP5" s="61" t="s">
        <v>514</v>
      </c>
      <c r="CQ5" s="61" t="s">
        <v>514</v>
      </c>
      <c r="CR5" s="61" t="s">
        <v>514</v>
      </c>
      <c r="CS5" s="61" t="s">
        <v>514</v>
      </c>
      <c r="CT5" s="61" t="s">
        <v>514</v>
      </c>
      <c r="CU5" s="61" t="s">
        <v>514</v>
      </c>
      <c r="CV5" s="61" t="s">
        <v>514</v>
      </c>
      <c r="CW5" s="61" t="s">
        <v>514</v>
      </c>
      <c r="CX5" s="61" t="s">
        <v>514</v>
      </c>
      <c r="CY5" s="61" t="s">
        <v>514</v>
      </c>
      <c r="CZ5" s="61" t="s">
        <v>514</v>
      </c>
      <c r="DA5" s="61" t="s">
        <v>514</v>
      </c>
      <c r="DB5" s="61" t="s">
        <v>514</v>
      </c>
      <c r="DC5" s="61" t="s">
        <v>514</v>
      </c>
      <c r="DD5" s="61" t="s">
        <v>514</v>
      </c>
      <c r="DE5" s="61" t="s">
        <v>514</v>
      </c>
      <c r="DF5" s="61" t="s">
        <v>514</v>
      </c>
      <c r="DG5" s="61" t="s">
        <v>514</v>
      </c>
      <c r="DH5" s="61" t="s">
        <v>514</v>
      </c>
      <c r="DI5" s="61" t="s">
        <v>514</v>
      </c>
      <c r="DJ5" s="61" t="s">
        <v>514</v>
      </c>
      <c r="DK5" s="61" t="s">
        <v>514</v>
      </c>
      <c r="DL5" s="61" t="s">
        <v>514</v>
      </c>
      <c r="DM5" s="61" t="s">
        <v>514</v>
      </c>
      <c r="DN5" s="61" t="s">
        <v>514</v>
      </c>
      <c r="DO5" s="61" t="s">
        <v>514</v>
      </c>
      <c r="DP5" s="61" t="s">
        <v>514</v>
      </c>
      <c r="DQ5" s="61" t="s">
        <v>514</v>
      </c>
      <c r="DR5" s="61" t="s">
        <v>514</v>
      </c>
      <c r="DS5" s="61" t="s">
        <v>514</v>
      </c>
      <c r="DT5" s="61" t="s">
        <v>514</v>
      </c>
      <c r="DU5" s="61" t="s">
        <v>514</v>
      </c>
      <c r="DV5" s="61" t="s">
        <v>514</v>
      </c>
      <c r="DW5" s="61" t="s">
        <v>514</v>
      </c>
      <c r="DX5" s="61" t="s">
        <v>514</v>
      </c>
      <c r="DY5" s="61" t="s">
        <v>514</v>
      </c>
      <c r="DZ5" s="61" t="s">
        <v>514</v>
      </c>
      <c r="EA5" s="61" t="s">
        <v>514</v>
      </c>
      <c r="EB5" s="61" t="s">
        <v>514</v>
      </c>
      <c r="EC5" s="61" t="s">
        <v>514</v>
      </c>
      <c r="ED5" s="61" t="s">
        <v>514</v>
      </c>
      <c r="EE5" s="61" t="s">
        <v>514</v>
      </c>
      <c r="EF5" s="61" t="s">
        <v>514</v>
      </c>
      <c r="EG5" s="61" t="s">
        <v>514</v>
      </c>
      <c r="EH5" s="61" t="s">
        <v>514</v>
      </c>
      <c r="EI5" s="61" t="s">
        <v>514</v>
      </c>
      <c r="EJ5" s="61" t="s">
        <v>514</v>
      </c>
      <c r="EK5" s="61" t="s">
        <v>514</v>
      </c>
      <c r="EL5" s="61" t="s">
        <v>514</v>
      </c>
      <c r="EM5" s="61" t="s">
        <v>514</v>
      </c>
      <c r="EN5" s="61" t="s">
        <v>514</v>
      </c>
      <c r="EO5" s="61" t="s">
        <v>514</v>
      </c>
      <c r="EP5" s="61" t="s">
        <v>514</v>
      </c>
      <c r="EQ5" s="61" t="s">
        <v>514</v>
      </c>
      <c r="ER5" s="61" t="s">
        <v>514</v>
      </c>
      <c r="ES5" s="61" t="s">
        <v>514</v>
      </c>
      <c r="ET5" s="61" t="s">
        <v>514</v>
      </c>
      <c r="EU5" s="61" t="s">
        <v>514</v>
      </c>
      <c r="EV5" s="61" t="s">
        <v>514</v>
      </c>
      <c r="EW5" s="61" t="s">
        <v>514</v>
      </c>
      <c r="EX5" s="61" t="s">
        <v>514</v>
      </c>
      <c r="EY5" s="61" t="s">
        <v>514</v>
      </c>
      <c r="EZ5" s="61" t="s">
        <v>514</v>
      </c>
      <c r="FA5" s="61" t="s">
        <v>514</v>
      </c>
      <c r="FB5" s="61" t="s">
        <v>514</v>
      </c>
      <c r="FC5" s="61" t="s">
        <v>514</v>
      </c>
      <c r="FD5" s="61" t="s">
        <v>514</v>
      </c>
      <c r="FE5" s="61" t="s">
        <v>514</v>
      </c>
      <c r="FF5" s="61" t="s">
        <v>514</v>
      </c>
      <c r="FG5" s="61" t="s">
        <v>514</v>
      </c>
      <c r="FH5" s="61" t="s">
        <v>514</v>
      </c>
      <c r="FI5" s="61" t="s">
        <v>514</v>
      </c>
      <c r="FJ5" s="61" t="s">
        <v>514</v>
      </c>
      <c r="FK5" s="61" t="s">
        <v>514</v>
      </c>
      <c r="FL5" s="61" t="s">
        <v>514</v>
      </c>
      <c r="FM5" s="61" t="s">
        <v>514</v>
      </c>
      <c r="FN5" s="61" t="s">
        <v>514</v>
      </c>
      <c r="FO5" s="61" t="s">
        <v>514</v>
      </c>
      <c r="FP5" s="61" t="s">
        <v>514</v>
      </c>
      <c r="FQ5" s="61" t="s">
        <v>514</v>
      </c>
      <c r="FR5" s="61" t="s">
        <v>514</v>
      </c>
      <c r="FS5" s="61" t="s">
        <v>514</v>
      </c>
      <c r="FT5" s="61" t="s">
        <v>514</v>
      </c>
      <c r="FU5" s="61" t="s">
        <v>514</v>
      </c>
      <c r="FV5" s="61" t="s">
        <v>514</v>
      </c>
      <c r="FW5" s="61" t="s">
        <v>514</v>
      </c>
      <c r="FX5" s="61" t="s">
        <v>514</v>
      </c>
      <c r="FY5" s="61" t="s">
        <v>514</v>
      </c>
      <c r="FZ5" s="61" t="s">
        <v>514</v>
      </c>
      <c r="GA5" s="61" t="s">
        <v>514</v>
      </c>
      <c r="GB5" s="61" t="s">
        <v>514</v>
      </c>
      <c r="GC5" s="61" t="s">
        <v>514</v>
      </c>
      <c r="GD5" s="61" t="s">
        <v>514</v>
      </c>
      <c r="GE5" s="61" t="s">
        <v>514</v>
      </c>
      <c r="GF5" s="61" t="s">
        <v>514</v>
      </c>
      <c r="GG5" s="61" t="s">
        <v>514</v>
      </c>
      <c r="GH5" s="61" t="s">
        <v>514</v>
      </c>
      <c r="GI5" s="61" t="s">
        <v>514</v>
      </c>
      <c r="GJ5" s="61" t="s">
        <v>514</v>
      </c>
      <c r="GK5" s="61" t="s">
        <v>514</v>
      </c>
      <c r="GL5" s="61" t="s">
        <v>514</v>
      </c>
      <c r="GM5" s="61" t="s">
        <v>514</v>
      </c>
      <c r="GN5" s="61" t="s">
        <v>514</v>
      </c>
      <c r="GO5" s="61" t="s">
        <v>514</v>
      </c>
      <c r="GP5" s="61" t="s">
        <v>514</v>
      </c>
      <c r="GQ5" s="61" t="s">
        <v>514</v>
      </c>
      <c r="GR5" s="61" t="s">
        <v>514</v>
      </c>
      <c r="GS5" s="61" t="s">
        <v>514</v>
      </c>
      <c r="GT5" s="61" t="s">
        <v>514</v>
      </c>
      <c r="GU5" s="61" t="s">
        <v>514</v>
      </c>
      <c r="GV5" s="61" t="s">
        <v>514</v>
      </c>
      <c r="GW5" s="61" t="s">
        <v>514</v>
      </c>
      <c r="GX5" s="61" t="s">
        <v>514</v>
      </c>
      <c r="GY5" s="61" t="s">
        <v>514</v>
      </c>
      <c r="GZ5" s="61" t="s">
        <v>514</v>
      </c>
      <c r="HA5" s="61" t="s">
        <v>514</v>
      </c>
      <c r="HB5" s="61" t="s">
        <v>514</v>
      </c>
      <c r="HC5" s="61" t="s">
        <v>514</v>
      </c>
      <c r="HD5" s="61" t="s">
        <v>514</v>
      </c>
      <c r="HE5" s="61" t="s">
        <v>514</v>
      </c>
      <c r="HF5" s="61" t="s">
        <v>514</v>
      </c>
      <c r="HG5" s="61" t="s">
        <v>514</v>
      </c>
      <c r="HH5" s="61" t="s">
        <v>514</v>
      </c>
      <c r="HI5" s="61" t="s">
        <v>514</v>
      </c>
      <c r="HJ5" s="61" t="s">
        <v>514</v>
      </c>
      <c r="HK5" s="61" t="s">
        <v>514</v>
      </c>
      <c r="HL5" s="61" t="s">
        <v>514</v>
      </c>
      <c r="HM5" s="61" t="s">
        <v>514</v>
      </c>
      <c r="HN5" s="61" t="s">
        <v>514</v>
      </c>
      <c r="HO5" s="61" t="s">
        <v>514</v>
      </c>
      <c r="HP5" s="61" t="s">
        <v>514</v>
      </c>
      <c r="HQ5" s="61" t="s">
        <v>514</v>
      </c>
      <c r="HR5" s="61" t="s">
        <v>514</v>
      </c>
      <c r="HS5" s="61" t="s">
        <v>514</v>
      </c>
      <c r="HT5" s="61" t="s">
        <v>514</v>
      </c>
      <c r="HU5" s="61" t="s">
        <v>514</v>
      </c>
      <c r="HV5" s="61" t="s">
        <v>514</v>
      </c>
      <c r="HW5" s="61" t="s">
        <v>514</v>
      </c>
      <c r="HX5" s="61" t="s">
        <v>514</v>
      </c>
      <c r="HY5" s="61" t="s">
        <v>514</v>
      </c>
      <c r="HZ5" s="61" t="s">
        <v>514</v>
      </c>
      <c r="IA5" s="61" t="s">
        <v>514</v>
      </c>
      <c r="IB5" s="61" t="s">
        <v>514</v>
      </c>
      <c r="IC5" s="61" t="s">
        <v>514</v>
      </c>
      <c r="ID5" s="61" t="s">
        <v>514</v>
      </c>
      <c r="IE5" s="61" t="s">
        <v>514</v>
      </c>
      <c r="IF5" s="61" t="s">
        <v>514</v>
      </c>
      <c r="IG5" s="61" t="s">
        <v>514</v>
      </c>
      <c r="IH5" s="61" t="s">
        <v>514</v>
      </c>
      <c r="II5" s="61" t="s">
        <v>514</v>
      </c>
      <c r="IJ5" s="61" t="s">
        <v>514</v>
      </c>
      <c r="IK5" s="61" t="s">
        <v>514</v>
      </c>
      <c r="IL5" s="61" t="s">
        <v>514</v>
      </c>
      <c r="IM5" s="61" t="s">
        <v>514</v>
      </c>
      <c r="IN5" s="61" t="s">
        <v>514</v>
      </c>
      <c r="IO5" s="61" t="s">
        <v>514</v>
      </c>
      <c r="IP5" s="61" t="s">
        <v>514</v>
      </c>
      <c r="IQ5" s="61" t="s">
        <v>514</v>
      </c>
      <c r="IR5" s="61" t="s">
        <v>514</v>
      </c>
      <c r="IS5" s="61" t="s">
        <v>514</v>
      </c>
      <c r="IT5" s="61" t="s">
        <v>514</v>
      </c>
      <c r="IU5" s="61" t="s">
        <v>514</v>
      </c>
      <c r="IV5" s="61" t="s">
        <v>514</v>
      </c>
      <c r="IW5" s="61" t="s">
        <v>514</v>
      </c>
      <c r="IX5" s="61" t="s">
        <v>514</v>
      </c>
      <c r="IY5" s="61" t="s">
        <v>514</v>
      </c>
      <c r="IZ5" s="61" t="s">
        <v>514</v>
      </c>
      <c r="JA5" s="61" t="s">
        <v>514</v>
      </c>
      <c r="JB5" s="61" t="s">
        <v>514</v>
      </c>
      <c r="JC5" s="61" t="s">
        <v>514</v>
      </c>
      <c r="JD5" s="61" t="s">
        <v>514</v>
      </c>
      <c r="JE5" s="61" t="s">
        <v>514</v>
      </c>
      <c r="JF5" s="61" t="s">
        <v>514</v>
      </c>
      <c r="JG5" s="61" t="s">
        <v>514</v>
      </c>
      <c r="JH5" s="61" t="s">
        <v>514</v>
      </c>
      <c r="JI5" s="61" t="s">
        <v>514</v>
      </c>
      <c r="JJ5" s="61" t="s">
        <v>514</v>
      </c>
      <c r="JK5" s="61" t="s">
        <v>514</v>
      </c>
      <c r="JL5" s="61" t="s">
        <v>514</v>
      </c>
      <c r="JM5" s="61" t="s">
        <v>514</v>
      </c>
      <c r="JN5" s="61" t="s">
        <v>514</v>
      </c>
      <c r="JO5" s="61" t="s">
        <v>514</v>
      </c>
      <c r="JP5" s="61" t="s">
        <v>514</v>
      </c>
      <c r="JQ5" s="61" t="s">
        <v>514</v>
      </c>
      <c r="JR5" s="61" t="s">
        <v>514</v>
      </c>
      <c r="JS5" s="61" t="s">
        <v>514</v>
      </c>
      <c r="JT5" s="61" t="s">
        <v>514</v>
      </c>
      <c r="JU5" s="61" t="s">
        <v>514</v>
      </c>
      <c r="JV5" s="61" t="s">
        <v>514</v>
      </c>
      <c r="JW5" s="61" t="s">
        <v>514</v>
      </c>
      <c r="JX5" s="61" t="s">
        <v>514</v>
      </c>
      <c r="JY5" s="61" t="s">
        <v>514</v>
      </c>
      <c r="JZ5" s="61" t="s">
        <v>514</v>
      </c>
      <c r="KA5" s="61" t="s">
        <v>514</v>
      </c>
      <c r="KB5" s="61" t="s">
        <v>514</v>
      </c>
      <c r="KC5" s="61" t="s">
        <v>514</v>
      </c>
      <c r="KD5" s="61" t="s">
        <v>514</v>
      </c>
      <c r="KE5" s="61" t="s">
        <v>514</v>
      </c>
      <c r="KF5" s="61" t="s">
        <v>514</v>
      </c>
      <c r="KG5" s="61" t="s">
        <v>514</v>
      </c>
      <c r="KH5" s="61" t="s">
        <v>514</v>
      </c>
      <c r="KI5" s="61" t="s">
        <v>514</v>
      </c>
      <c r="KJ5" s="61" t="s">
        <v>514</v>
      </c>
      <c r="KK5" s="61" t="s">
        <v>514</v>
      </c>
      <c r="KL5" s="61" t="s">
        <v>514</v>
      </c>
      <c r="KM5" s="61" t="s">
        <v>514</v>
      </c>
      <c r="KN5" s="61" t="s">
        <v>514</v>
      </c>
      <c r="KO5" s="61" t="s">
        <v>514</v>
      </c>
      <c r="KP5" s="61" t="s">
        <v>514</v>
      </c>
      <c r="KQ5" s="61" t="s">
        <v>514</v>
      </c>
      <c r="KR5" s="61" t="s">
        <v>514</v>
      </c>
      <c r="KS5" s="61" t="s">
        <v>514</v>
      </c>
      <c r="KT5" s="61" t="s">
        <v>514</v>
      </c>
      <c r="KU5" s="61" t="s">
        <v>514</v>
      </c>
      <c r="KV5" s="61" t="s">
        <v>514</v>
      </c>
      <c r="KW5" s="61" t="s">
        <v>514</v>
      </c>
      <c r="KX5" s="61" t="s">
        <v>514</v>
      </c>
      <c r="KY5" s="61" t="s">
        <v>514</v>
      </c>
      <c r="KZ5" s="61" t="s">
        <v>514</v>
      </c>
      <c r="LA5" s="61" t="s">
        <v>514</v>
      </c>
      <c r="LB5" s="61" t="s">
        <v>514</v>
      </c>
      <c r="LC5" s="61" t="s">
        <v>514</v>
      </c>
      <c r="LD5" s="61" t="s">
        <v>514</v>
      </c>
      <c r="LE5" s="61" t="s">
        <v>514</v>
      </c>
      <c r="LF5" s="61" t="s">
        <v>514</v>
      </c>
      <c r="LG5" s="61" t="s">
        <v>514</v>
      </c>
      <c r="LH5" s="61" t="s">
        <v>514</v>
      </c>
      <c r="LI5" s="61" t="s">
        <v>514</v>
      </c>
      <c r="LJ5" s="61" t="s">
        <v>514</v>
      </c>
      <c r="LK5" s="61" t="s">
        <v>514</v>
      </c>
      <c r="LL5" s="61" t="s">
        <v>514</v>
      </c>
      <c r="LM5" s="61" t="s">
        <v>514</v>
      </c>
      <c r="LN5" s="61" t="s">
        <v>514</v>
      </c>
      <c r="LO5" s="61" t="s">
        <v>514</v>
      </c>
      <c r="LP5" s="61" t="s">
        <v>514</v>
      </c>
      <c r="LQ5" s="61" t="s">
        <v>514</v>
      </c>
      <c r="LR5" s="61" t="s">
        <v>514</v>
      </c>
      <c r="LX5" s="61" t="s">
        <v>263</v>
      </c>
      <c r="LY5" s="61" t="s">
        <v>545</v>
      </c>
      <c r="LZ5" s="61" t="s">
        <v>518</v>
      </c>
      <c r="MA5" s="61" t="s">
        <v>514</v>
      </c>
      <c r="MB5" s="61" t="s">
        <v>516</v>
      </c>
      <c r="MC5" s="61" t="s">
        <v>514</v>
      </c>
      <c r="MD5" s="61" t="s">
        <v>514</v>
      </c>
      <c r="ME5" s="61" t="s">
        <v>514</v>
      </c>
      <c r="MF5" s="61" t="s">
        <v>514</v>
      </c>
      <c r="MG5" s="61" t="s">
        <v>514</v>
      </c>
      <c r="MH5" s="61" t="s">
        <v>514</v>
      </c>
      <c r="MI5" s="61" t="s">
        <v>514</v>
      </c>
      <c r="MJ5" s="61">
        <v>4</v>
      </c>
      <c r="MK5" s="61" t="s">
        <v>431</v>
      </c>
      <c r="ML5" s="61" t="s">
        <v>516</v>
      </c>
      <c r="MM5" s="61">
        <v>3</v>
      </c>
      <c r="MN5" s="61" t="s">
        <v>516</v>
      </c>
      <c r="MO5" s="61" t="s">
        <v>516</v>
      </c>
      <c r="MP5" s="61" t="s">
        <v>516</v>
      </c>
      <c r="MQ5" s="61" t="s">
        <v>516</v>
      </c>
      <c r="MR5" s="61" t="s">
        <v>516</v>
      </c>
      <c r="MS5" s="61">
        <v>20</v>
      </c>
      <c r="MT5" s="61" t="s">
        <v>546</v>
      </c>
      <c r="MU5" s="61" t="s">
        <v>431</v>
      </c>
      <c r="MV5" s="61">
        <v>0</v>
      </c>
      <c r="MW5" s="61">
        <v>1</v>
      </c>
      <c r="MX5" s="61">
        <v>0</v>
      </c>
      <c r="MY5" s="61">
        <v>0</v>
      </c>
      <c r="MZ5" s="61">
        <v>0</v>
      </c>
      <c r="NA5" s="61">
        <v>0</v>
      </c>
      <c r="NB5" s="61">
        <v>1</v>
      </c>
      <c r="NC5" s="61">
        <v>0</v>
      </c>
      <c r="ND5" s="61" t="s">
        <v>547</v>
      </c>
      <c r="NE5" s="61" t="s">
        <v>516</v>
      </c>
      <c r="NF5" s="61">
        <v>0</v>
      </c>
      <c r="NG5" s="61">
        <v>0</v>
      </c>
      <c r="NH5" s="61">
        <v>0</v>
      </c>
      <c r="NI5" s="61">
        <v>0</v>
      </c>
      <c r="NJ5" s="61">
        <v>1</v>
      </c>
      <c r="NK5" s="61">
        <v>0</v>
      </c>
      <c r="NL5" s="61">
        <v>0</v>
      </c>
      <c r="NM5" s="61">
        <v>0</v>
      </c>
      <c r="NN5" s="61" t="s">
        <v>516</v>
      </c>
      <c r="NO5" s="61">
        <v>1</v>
      </c>
      <c r="NP5" s="61">
        <v>0</v>
      </c>
      <c r="NQ5" s="61">
        <v>1</v>
      </c>
      <c r="NR5" s="61" t="s">
        <v>431</v>
      </c>
      <c r="NS5" s="61" t="s">
        <v>514</v>
      </c>
      <c r="NT5" s="61" t="s">
        <v>514</v>
      </c>
      <c r="NU5" s="61" t="s">
        <v>514</v>
      </c>
      <c r="NV5" s="61" t="s">
        <v>514</v>
      </c>
      <c r="NW5" s="61" t="s">
        <v>514</v>
      </c>
      <c r="NX5" s="61">
        <v>0</v>
      </c>
      <c r="NY5" s="61">
        <v>0</v>
      </c>
      <c r="NZ5" s="61">
        <v>0</v>
      </c>
      <c r="OA5" s="61">
        <v>0</v>
      </c>
      <c r="OB5" s="61">
        <v>0</v>
      </c>
      <c r="OC5" s="61">
        <v>0</v>
      </c>
      <c r="OD5" s="61">
        <v>1</v>
      </c>
      <c r="OE5" s="61">
        <v>0</v>
      </c>
      <c r="OF5" s="61" t="s">
        <v>548</v>
      </c>
      <c r="OG5" s="61" t="s">
        <v>516</v>
      </c>
      <c r="OH5" s="61">
        <v>1</v>
      </c>
      <c r="OI5" s="61">
        <v>0</v>
      </c>
      <c r="OJ5" s="61">
        <v>1</v>
      </c>
      <c r="OK5" s="61">
        <v>0</v>
      </c>
      <c r="OL5" s="61">
        <v>0</v>
      </c>
      <c r="OM5" s="61">
        <v>0</v>
      </c>
      <c r="ON5" s="61">
        <v>0</v>
      </c>
      <c r="OO5" s="61">
        <v>0</v>
      </c>
      <c r="OP5" s="61" t="s">
        <v>514</v>
      </c>
      <c r="OQ5" s="61">
        <v>1</v>
      </c>
      <c r="OR5" s="61">
        <v>1</v>
      </c>
      <c r="OS5" s="61">
        <v>0</v>
      </c>
      <c r="OT5" s="61">
        <v>0</v>
      </c>
      <c r="OU5" s="61">
        <v>0</v>
      </c>
      <c r="OV5" s="61">
        <v>0</v>
      </c>
      <c r="OW5" s="61">
        <v>0</v>
      </c>
      <c r="OX5" s="61">
        <v>0</v>
      </c>
      <c r="OY5" s="61" t="s">
        <v>514</v>
      </c>
      <c r="OZ5" s="61" t="s">
        <v>431</v>
      </c>
      <c r="PA5" s="61">
        <v>1</v>
      </c>
      <c r="PB5" s="61">
        <v>0</v>
      </c>
      <c r="PC5" s="61">
        <v>0</v>
      </c>
      <c r="PD5" s="61">
        <v>0</v>
      </c>
      <c r="PE5" s="61">
        <v>0</v>
      </c>
      <c r="PF5" s="61">
        <v>1</v>
      </c>
      <c r="PG5" s="61" t="s">
        <v>514</v>
      </c>
      <c r="PH5" s="61">
        <v>1</v>
      </c>
      <c r="PI5" s="61">
        <v>1</v>
      </c>
      <c r="PJ5" s="61">
        <v>0</v>
      </c>
      <c r="PK5" s="61">
        <v>1</v>
      </c>
      <c r="PL5" s="61">
        <v>0</v>
      </c>
      <c r="PM5" s="61">
        <v>0</v>
      </c>
      <c r="PN5" s="61">
        <v>0</v>
      </c>
      <c r="PO5" s="61">
        <v>0</v>
      </c>
      <c r="PP5" s="61" t="s">
        <v>514</v>
      </c>
      <c r="PQ5" s="61" t="s">
        <v>514</v>
      </c>
      <c r="PR5" s="61" t="s">
        <v>514</v>
      </c>
      <c r="PS5" s="61" t="s">
        <v>514</v>
      </c>
      <c r="PT5" s="61" t="s">
        <v>514</v>
      </c>
      <c r="PU5" s="61" t="s">
        <v>514</v>
      </c>
      <c r="PV5" s="61" t="s">
        <v>514</v>
      </c>
      <c r="PW5" s="61" t="s">
        <v>514</v>
      </c>
      <c r="PX5" s="61" t="s">
        <v>514</v>
      </c>
      <c r="PY5" s="61" t="s">
        <v>514</v>
      </c>
      <c r="PZ5" s="61" t="s">
        <v>514</v>
      </c>
      <c r="QA5" s="61" t="s">
        <v>514</v>
      </c>
      <c r="QB5" s="61" t="s">
        <v>514</v>
      </c>
      <c r="QC5" s="61" t="s">
        <v>514</v>
      </c>
      <c r="QD5" s="61" t="s">
        <v>514</v>
      </c>
      <c r="QE5" s="61" t="s">
        <v>514</v>
      </c>
      <c r="QF5" s="61" t="s">
        <v>514</v>
      </c>
      <c r="QG5" s="61" t="s">
        <v>514</v>
      </c>
      <c r="QH5" s="61" t="s">
        <v>514</v>
      </c>
      <c r="QI5" s="61" t="s">
        <v>514</v>
      </c>
      <c r="QJ5" s="61" t="s">
        <v>514</v>
      </c>
      <c r="QK5" s="61" t="s">
        <v>514</v>
      </c>
      <c r="QL5" s="61" t="s">
        <v>514</v>
      </c>
      <c r="QM5" s="61" t="s">
        <v>514</v>
      </c>
      <c r="QN5" s="61" t="s">
        <v>514</v>
      </c>
      <c r="QO5" s="61" t="s">
        <v>514</v>
      </c>
      <c r="QP5" s="61" t="s">
        <v>514</v>
      </c>
      <c r="QQ5" s="61" t="s">
        <v>514</v>
      </c>
      <c r="QR5" s="61" t="s">
        <v>514</v>
      </c>
      <c r="QS5" s="61" t="s">
        <v>514</v>
      </c>
      <c r="QT5" s="61" t="s">
        <v>514</v>
      </c>
      <c r="QU5" s="61" t="s">
        <v>514</v>
      </c>
      <c r="QV5" s="61" t="s">
        <v>514</v>
      </c>
      <c r="QW5" s="61" t="s">
        <v>514</v>
      </c>
      <c r="QX5" s="61" t="s">
        <v>514</v>
      </c>
      <c r="QY5" s="61" t="s">
        <v>514</v>
      </c>
      <c r="QZ5" s="61" t="s">
        <v>514</v>
      </c>
      <c r="RA5" s="61" t="s">
        <v>514</v>
      </c>
      <c r="RB5" s="61" t="s">
        <v>514</v>
      </c>
      <c r="RC5" s="61" t="s">
        <v>514</v>
      </c>
      <c r="RD5" s="61" t="s">
        <v>514</v>
      </c>
      <c r="RE5" s="61" t="s">
        <v>514</v>
      </c>
      <c r="RF5" s="61" t="s">
        <v>514</v>
      </c>
      <c r="RG5" s="61" t="s">
        <v>514</v>
      </c>
      <c r="RH5" s="61" t="s">
        <v>514</v>
      </c>
      <c r="RI5" s="61" t="s">
        <v>514</v>
      </c>
      <c r="RJ5" s="61" t="s">
        <v>514</v>
      </c>
      <c r="RK5" s="61" t="s">
        <v>514</v>
      </c>
      <c r="RL5" s="61" t="s">
        <v>514</v>
      </c>
      <c r="RM5" s="61" t="s">
        <v>514</v>
      </c>
      <c r="RN5" s="61" t="s">
        <v>514</v>
      </c>
      <c r="RO5" s="61" t="s">
        <v>514</v>
      </c>
      <c r="RP5" s="61" t="s">
        <v>514</v>
      </c>
      <c r="RQ5" s="61" t="s">
        <v>514</v>
      </c>
      <c r="RR5" s="61" t="s">
        <v>514</v>
      </c>
      <c r="RS5" s="61" t="s">
        <v>514</v>
      </c>
      <c r="RT5" s="61" t="s">
        <v>514</v>
      </c>
      <c r="RU5" s="61" t="s">
        <v>514</v>
      </c>
      <c r="RV5" s="61" t="s">
        <v>514</v>
      </c>
      <c r="RW5" s="61" t="s">
        <v>514</v>
      </c>
      <c r="RX5" s="61" t="s">
        <v>514</v>
      </c>
      <c r="RY5" s="61" t="s">
        <v>514</v>
      </c>
      <c r="RZ5" s="61" t="s">
        <v>514</v>
      </c>
      <c r="SA5" s="61" t="s">
        <v>514</v>
      </c>
      <c r="SB5" s="61" t="s">
        <v>514</v>
      </c>
      <c r="SC5" s="61" t="s">
        <v>514</v>
      </c>
      <c r="SD5" s="61" t="s">
        <v>514</v>
      </c>
      <c r="SE5" s="61" t="s">
        <v>514</v>
      </c>
      <c r="SF5" s="61" t="s">
        <v>514</v>
      </c>
      <c r="SG5" s="61" t="s">
        <v>514</v>
      </c>
      <c r="SH5" s="61" t="s">
        <v>514</v>
      </c>
      <c r="SI5" s="61" t="s">
        <v>514</v>
      </c>
      <c r="SJ5" s="61" t="s">
        <v>514</v>
      </c>
      <c r="SK5" s="61" t="s">
        <v>514</v>
      </c>
      <c r="SL5" s="61" t="s">
        <v>514</v>
      </c>
      <c r="SM5" s="61" t="s">
        <v>514</v>
      </c>
      <c r="SN5" s="61" t="s">
        <v>514</v>
      </c>
      <c r="SO5" s="61" t="s">
        <v>514</v>
      </c>
      <c r="SP5" s="61" t="s">
        <v>514</v>
      </c>
      <c r="SQ5" s="61" t="s">
        <v>514</v>
      </c>
      <c r="SR5" s="61" t="s">
        <v>514</v>
      </c>
      <c r="SS5" s="61" t="s">
        <v>514</v>
      </c>
      <c r="ST5" s="61" t="s">
        <v>514</v>
      </c>
      <c r="SU5" s="61" t="s">
        <v>514</v>
      </c>
      <c r="SV5" s="61" t="s">
        <v>514</v>
      </c>
      <c r="SW5" s="61" t="s">
        <v>514</v>
      </c>
      <c r="SX5" s="61" t="s">
        <v>514</v>
      </c>
      <c r="SY5" s="61" t="s">
        <v>514</v>
      </c>
      <c r="SZ5" s="61" t="s">
        <v>514</v>
      </c>
      <c r="TA5" s="61" t="s">
        <v>514</v>
      </c>
      <c r="TB5" s="61" t="s">
        <v>514</v>
      </c>
      <c r="TC5" s="61" t="s">
        <v>514</v>
      </c>
      <c r="TD5" s="61" t="s">
        <v>514</v>
      </c>
      <c r="TE5" s="61" t="s">
        <v>514</v>
      </c>
      <c r="TF5" s="61" t="s">
        <v>514</v>
      </c>
      <c r="TG5" s="61" t="s">
        <v>514</v>
      </c>
      <c r="TH5" s="61" t="s">
        <v>514</v>
      </c>
      <c r="TI5" s="61" t="s">
        <v>514</v>
      </c>
      <c r="TJ5" s="61" t="s">
        <v>514</v>
      </c>
      <c r="TK5" s="61" t="s">
        <v>514</v>
      </c>
      <c r="TL5" s="61" t="s">
        <v>514</v>
      </c>
      <c r="TM5" s="61" t="s">
        <v>514</v>
      </c>
      <c r="TN5" s="61" t="s">
        <v>514</v>
      </c>
      <c r="TO5" s="61" t="s">
        <v>514</v>
      </c>
      <c r="TP5" s="61" t="s">
        <v>514</v>
      </c>
      <c r="TQ5" s="61" t="s">
        <v>514</v>
      </c>
      <c r="TR5" s="61" t="s">
        <v>514</v>
      </c>
      <c r="TS5" s="61" t="s">
        <v>514</v>
      </c>
      <c r="TT5" s="61" t="s">
        <v>514</v>
      </c>
      <c r="TU5" s="61" t="s">
        <v>514</v>
      </c>
      <c r="TV5" s="61" t="s">
        <v>514</v>
      </c>
      <c r="TW5" s="61" t="s">
        <v>524</v>
      </c>
      <c r="TX5" s="61" t="s">
        <v>549</v>
      </c>
      <c r="TY5" s="61" t="s">
        <v>550</v>
      </c>
      <c r="TZ5" s="61">
        <v>44600.637094907397</v>
      </c>
      <c r="UA5" s="61" t="s">
        <v>514</v>
      </c>
      <c r="UB5" s="61" t="s">
        <v>514</v>
      </c>
      <c r="UC5" s="61" t="s">
        <v>527</v>
      </c>
    </row>
    <row r="6" spans="1:549" x14ac:dyDescent="0.3">
      <c r="A6" s="61">
        <v>44600.352112036999</v>
      </c>
      <c r="B6" s="61">
        <v>44600.3609628704</v>
      </c>
      <c r="C6" s="111">
        <v>44600</v>
      </c>
      <c r="D6" s="61" t="s">
        <v>542</v>
      </c>
      <c r="E6" s="61" t="s">
        <v>511</v>
      </c>
      <c r="F6" s="61" t="s">
        <v>543</v>
      </c>
      <c r="G6" s="61">
        <v>0</v>
      </c>
      <c r="H6" s="61">
        <v>0</v>
      </c>
      <c r="I6" s="61">
        <v>0</v>
      </c>
      <c r="J6" s="61">
        <v>1</v>
      </c>
      <c r="K6" s="61">
        <v>0</v>
      </c>
      <c r="L6" s="61" t="s">
        <v>551</v>
      </c>
      <c r="M6" s="61" t="s">
        <v>514</v>
      </c>
      <c r="N6" s="61" t="s">
        <v>514</v>
      </c>
      <c r="O6" s="61" t="s">
        <v>514</v>
      </c>
      <c r="P6" s="61" t="s">
        <v>529</v>
      </c>
      <c r="Q6" s="61" t="s">
        <v>514</v>
      </c>
      <c r="R6" s="61" t="s">
        <v>514</v>
      </c>
      <c r="S6" s="61" t="s">
        <v>514</v>
      </c>
      <c r="T6" s="61" t="s">
        <v>514</v>
      </c>
      <c r="U6" s="61" t="s">
        <v>514</v>
      </c>
      <c r="V6" s="61" t="s">
        <v>514</v>
      </c>
      <c r="W6" s="61" t="s">
        <v>514</v>
      </c>
      <c r="X6" s="61" t="s">
        <v>516</v>
      </c>
      <c r="Y6" s="61" t="s">
        <v>514</v>
      </c>
      <c r="Z6" s="61" t="s">
        <v>514</v>
      </c>
      <c r="AA6" s="61" t="s">
        <v>514</v>
      </c>
      <c r="AB6" s="61" t="s">
        <v>514</v>
      </c>
      <c r="AC6" s="61" t="s">
        <v>514</v>
      </c>
      <c r="AD6" s="61" t="s">
        <v>514</v>
      </c>
      <c r="AE6" s="61" t="s">
        <v>514</v>
      </c>
      <c r="AF6" s="61" t="s">
        <v>514</v>
      </c>
      <c r="AG6" s="61" t="s">
        <v>514</v>
      </c>
      <c r="AH6" s="61" t="s">
        <v>514</v>
      </c>
      <c r="AI6" s="61" t="s">
        <v>514</v>
      </c>
      <c r="AJ6" s="61" t="s">
        <v>514</v>
      </c>
      <c r="AK6" s="61" t="s">
        <v>514</v>
      </c>
      <c r="AL6" s="61" t="s">
        <v>514</v>
      </c>
      <c r="AM6" s="61" t="s">
        <v>514</v>
      </c>
      <c r="AN6" s="61" t="s">
        <v>514</v>
      </c>
      <c r="AO6" s="61" t="s">
        <v>514</v>
      </c>
      <c r="AP6" s="61" t="s">
        <v>514</v>
      </c>
      <c r="AQ6" s="61" t="s">
        <v>514</v>
      </c>
      <c r="AR6" s="61" t="s">
        <v>514</v>
      </c>
      <c r="AS6" s="61" t="s">
        <v>514</v>
      </c>
      <c r="AT6" s="61" t="s">
        <v>514</v>
      </c>
      <c r="AU6" s="61" t="s">
        <v>514</v>
      </c>
      <c r="AV6" s="61" t="s">
        <v>514</v>
      </c>
      <c r="AW6" s="61" t="s">
        <v>514</v>
      </c>
      <c r="AX6" s="61" t="s">
        <v>514</v>
      </c>
      <c r="AY6" s="61" t="s">
        <v>514</v>
      </c>
      <c r="AZ6" s="61" t="s">
        <v>514</v>
      </c>
      <c r="BA6" s="61" t="s">
        <v>514</v>
      </c>
      <c r="BB6" s="61" t="s">
        <v>514</v>
      </c>
      <c r="BC6" s="61" t="s">
        <v>514</v>
      </c>
      <c r="BD6" s="61" t="s">
        <v>514</v>
      </c>
      <c r="BE6" s="61" t="s">
        <v>514</v>
      </c>
      <c r="BF6" s="61" t="s">
        <v>514</v>
      </c>
      <c r="BG6" s="61" t="s">
        <v>514</v>
      </c>
      <c r="BH6" s="61" t="s">
        <v>514</v>
      </c>
      <c r="BI6" s="61" t="s">
        <v>514</v>
      </c>
      <c r="BJ6" s="61" t="s">
        <v>514</v>
      </c>
      <c r="BK6" s="61" t="s">
        <v>514</v>
      </c>
      <c r="BL6" s="61" t="s">
        <v>514</v>
      </c>
      <c r="BM6" s="61" t="s">
        <v>514</v>
      </c>
      <c r="BN6" s="61" t="s">
        <v>514</v>
      </c>
      <c r="BO6" s="61" t="s">
        <v>514</v>
      </c>
      <c r="BP6" s="61" t="s">
        <v>514</v>
      </c>
      <c r="BQ6" s="61" t="s">
        <v>514</v>
      </c>
      <c r="BR6" s="61" t="s">
        <v>514</v>
      </c>
      <c r="BS6" s="61" t="s">
        <v>514</v>
      </c>
      <c r="BT6" s="61" t="s">
        <v>514</v>
      </c>
      <c r="BU6" s="61" t="s">
        <v>514</v>
      </c>
      <c r="BV6" s="61" t="s">
        <v>514</v>
      </c>
      <c r="BW6" s="61" t="s">
        <v>514</v>
      </c>
      <c r="BX6" s="61" t="s">
        <v>514</v>
      </c>
      <c r="BY6" s="61" t="s">
        <v>514</v>
      </c>
      <c r="BZ6" s="61" t="s">
        <v>514</v>
      </c>
      <c r="CA6" s="61" t="s">
        <v>514</v>
      </c>
      <c r="CB6" s="61" t="s">
        <v>514</v>
      </c>
      <c r="CC6" s="61" t="s">
        <v>514</v>
      </c>
      <c r="CD6" s="61" t="s">
        <v>514</v>
      </c>
      <c r="CE6" s="61" t="s">
        <v>514</v>
      </c>
      <c r="CF6" s="61" t="s">
        <v>514</v>
      </c>
      <c r="CG6" s="61" t="s">
        <v>514</v>
      </c>
      <c r="CH6" s="61" t="s">
        <v>514</v>
      </c>
      <c r="CI6" s="61" t="s">
        <v>514</v>
      </c>
      <c r="CJ6" s="61" t="s">
        <v>514</v>
      </c>
      <c r="CK6" s="61" t="s">
        <v>514</v>
      </c>
      <c r="CL6" s="61" t="s">
        <v>514</v>
      </c>
      <c r="CM6" s="61" t="s">
        <v>514</v>
      </c>
      <c r="CN6" s="61" t="s">
        <v>514</v>
      </c>
      <c r="CO6" s="61" t="s">
        <v>514</v>
      </c>
      <c r="CP6" s="61" t="s">
        <v>514</v>
      </c>
      <c r="CQ6" s="61" t="s">
        <v>514</v>
      </c>
      <c r="CR6" s="61" t="s">
        <v>514</v>
      </c>
      <c r="CS6" s="61" t="s">
        <v>514</v>
      </c>
      <c r="CT6" s="61" t="s">
        <v>514</v>
      </c>
      <c r="CU6" s="61" t="s">
        <v>514</v>
      </c>
      <c r="CV6" s="61" t="s">
        <v>514</v>
      </c>
      <c r="CW6" s="61" t="s">
        <v>514</v>
      </c>
      <c r="CX6" s="61" t="s">
        <v>514</v>
      </c>
      <c r="CY6" s="61" t="s">
        <v>514</v>
      </c>
      <c r="CZ6" s="61" t="s">
        <v>514</v>
      </c>
      <c r="DA6" s="61" t="s">
        <v>514</v>
      </c>
      <c r="DB6" s="61" t="s">
        <v>514</v>
      </c>
      <c r="DC6" s="61" t="s">
        <v>514</v>
      </c>
      <c r="DD6" s="61" t="s">
        <v>514</v>
      </c>
      <c r="DE6" s="61" t="s">
        <v>514</v>
      </c>
      <c r="DF6" s="61" t="s">
        <v>514</v>
      </c>
      <c r="DG6" s="61" t="s">
        <v>514</v>
      </c>
      <c r="DH6" s="61" t="s">
        <v>514</v>
      </c>
      <c r="DI6" s="61" t="s">
        <v>514</v>
      </c>
      <c r="DJ6" s="61" t="s">
        <v>514</v>
      </c>
      <c r="DK6" s="61" t="s">
        <v>514</v>
      </c>
      <c r="DL6" s="61" t="s">
        <v>514</v>
      </c>
      <c r="DM6" s="61" t="s">
        <v>514</v>
      </c>
      <c r="DN6" s="61" t="s">
        <v>514</v>
      </c>
      <c r="DO6" s="61" t="s">
        <v>514</v>
      </c>
      <c r="DP6" s="61" t="s">
        <v>514</v>
      </c>
      <c r="DQ6" s="61" t="s">
        <v>514</v>
      </c>
      <c r="DR6" s="61" t="s">
        <v>514</v>
      </c>
      <c r="DS6" s="61" t="s">
        <v>514</v>
      </c>
      <c r="DT6" s="61" t="s">
        <v>514</v>
      </c>
      <c r="DU6" s="61" t="s">
        <v>514</v>
      </c>
      <c r="DV6" s="61" t="s">
        <v>514</v>
      </c>
      <c r="DW6" s="61" t="s">
        <v>514</v>
      </c>
      <c r="DX6" s="61" t="s">
        <v>514</v>
      </c>
      <c r="DY6" s="61" t="s">
        <v>514</v>
      </c>
      <c r="DZ6" s="61" t="s">
        <v>514</v>
      </c>
      <c r="EA6" s="61" t="s">
        <v>514</v>
      </c>
      <c r="EB6" s="61" t="s">
        <v>514</v>
      </c>
      <c r="EC6" s="61" t="s">
        <v>514</v>
      </c>
      <c r="ED6" s="61" t="s">
        <v>514</v>
      </c>
      <c r="EE6" s="61" t="s">
        <v>514</v>
      </c>
      <c r="EF6" s="61" t="s">
        <v>514</v>
      </c>
      <c r="EG6" s="61" t="s">
        <v>514</v>
      </c>
      <c r="EH6" s="61" t="s">
        <v>514</v>
      </c>
      <c r="EI6" s="61" t="s">
        <v>514</v>
      </c>
      <c r="EJ6" s="61" t="s">
        <v>514</v>
      </c>
      <c r="EK6" s="61" t="s">
        <v>514</v>
      </c>
      <c r="EL6" s="61" t="s">
        <v>514</v>
      </c>
      <c r="EM6" s="61" t="s">
        <v>514</v>
      </c>
      <c r="EN6" s="61" t="s">
        <v>514</v>
      </c>
      <c r="EO6" s="61" t="s">
        <v>514</v>
      </c>
      <c r="EP6" s="61" t="s">
        <v>514</v>
      </c>
      <c r="EQ6" s="61" t="s">
        <v>514</v>
      </c>
      <c r="ER6" s="61" t="s">
        <v>514</v>
      </c>
      <c r="ES6" s="61" t="s">
        <v>514</v>
      </c>
      <c r="ET6" s="61" t="s">
        <v>514</v>
      </c>
      <c r="EU6" s="61" t="s">
        <v>514</v>
      </c>
      <c r="EV6" s="61" t="s">
        <v>514</v>
      </c>
      <c r="EW6" s="61" t="s">
        <v>514</v>
      </c>
      <c r="EX6" s="61" t="s">
        <v>514</v>
      </c>
      <c r="EY6" s="61" t="s">
        <v>514</v>
      </c>
      <c r="EZ6" s="61" t="s">
        <v>514</v>
      </c>
      <c r="FA6" s="61" t="s">
        <v>514</v>
      </c>
      <c r="FB6" s="61" t="s">
        <v>514</v>
      </c>
      <c r="FC6" s="61" t="s">
        <v>514</v>
      </c>
      <c r="FD6" s="61" t="s">
        <v>514</v>
      </c>
      <c r="FE6" s="61" t="s">
        <v>514</v>
      </c>
      <c r="FF6" s="61" t="s">
        <v>514</v>
      </c>
      <c r="FG6" s="61" t="s">
        <v>514</v>
      </c>
      <c r="FH6" s="61" t="s">
        <v>514</v>
      </c>
      <c r="FI6" s="61" t="s">
        <v>514</v>
      </c>
      <c r="FJ6" s="61" t="s">
        <v>514</v>
      </c>
      <c r="FK6" s="61" t="s">
        <v>514</v>
      </c>
      <c r="FL6" s="61" t="s">
        <v>514</v>
      </c>
      <c r="FM6" s="61" t="s">
        <v>514</v>
      </c>
      <c r="FN6" s="61" t="s">
        <v>514</v>
      </c>
      <c r="FO6" s="61" t="s">
        <v>514</v>
      </c>
      <c r="FP6" s="61" t="s">
        <v>514</v>
      </c>
      <c r="FQ6" s="61" t="s">
        <v>514</v>
      </c>
      <c r="FR6" s="61" t="s">
        <v>514</v>
      </c>
      <c r="FS6" s="61" t="s">
        <v>514</v>
      </c>
      <c r="FT6" s="61" t="s">
        <v>514</v>
      </c>
      <c r="FU6" s="61" t="s">
        <v>514</v>
      </c>
      <c r="FV6" s="61" t="s">
        <v>514</v>
      </c>
      <c r="FW6" s="61" t="s">
        <v>514</v>
      </c>
      <c r="FX6" s="61" t="s">
        <v>514</v>
      </c>
      <c r="FY6" s="61" t="s">
        <v>514</v>
      </c>
      <c r="FZ6" s="61" t="s">
        <v>514</v>
      </c>
      <c r="GA6" s="61" t="s">
        <v>514</v>
      </c>
      <c r="GB6" s="61" t="s">
        <v>514</v>
      </c>
      <c r="GC6" s="61" t="s">
        <v>514</v>
      </c>
      <c r="GD6" s="61" t="s">
        <v>514</v>
      </c>
      <c r="GE6" s="61" t="s">
        <v>514</v>
      </c>
      <c r="GF6" s="61" t="s">
        <v>514</v>
      </c>
      <c r="GG6" s="61" t="s">
        <v>514</v>
      </c>
      <c r="GH6" s="61" t="s">
        <v>514</v>
      </c>
      <c r="GI6" s="61" t="s">
        <v>514</v>
      </c>
      <c r="GJ6" s="61" t="s">
        <v>514</v>
      </c>
      <c r="GK6" s="61" t="s">
        <v>514</v>
      </c>
      <c r="GL6" s="61" t="s">
        <v>514</v>
      </c>
      <c r="GM6" s="61" t="s">
        <v>514</v>
      </c>
      <c r="GN6" s="61" t="s">
        <v>514</v>
      </c>
      <c r="GO6" s="61" t="s">
        <v>514</v>
      </c>
      <c r="GP6" s="61" t="s">
        <v>514</v>
      </c>
      <c r="GQ6" s="61" t="s">
        <v>514</v>
      </c>
      <c r="GR6" s="61" t="s">
        <v>514</v>
      </c>
      <c r="GS6" s="61" t="s">
        <v>514</v>
      </c>
      <c r="GT6" s="61" t="s">
        <v>514</v>
      </c>
      <c r="GU6" s="61" t="s">
        <v>514</v>
      </c>
      <c r="GV6" s="61" t="s">
        <v>514</v>
      </c>
      <c r="GW6" s="61" t="s">
        <v>514</v>
      </c>
      <c r="GX6" s="61" t="s">
        <v>514</v>
      </c>
      <c r="GY6" s="61" t="s">
        <v>514</v>
      </c>
      <c r="GZ6" s="61" t="s">
        <v>514</v>
      </c>
      <c r="HA6" s="61" t="s">
        <v>514</v>
      </c>
      <c r="HB6" s="61" t="s">
        <v>514</v>
      </c>
      <c r="HC6" s="61" t="s">
        <v>514</v>
      </c>
      <c r="HD6" s="61" t="s">
        <v>514</v>
      </c>
      <c r="HE6" s="61" t="s">
        <v>514</v>
      </c>
      <c r="HF6" s="61" t="s">
        <v>514</v>
      </c>
      <c r="HG6" s="61" t="s">
        <v>514</v>
      </c>
      <c r="HH6" s="61" t="s">
        <v>514</v>
      </c>
      <c r="HI6" s="61" t="s">
        <v>514</v>
      </c>
      <c r="HJ6" s="61" t="s">
        <v>514</v>
      </c>
      <c r="HK6" s="61" t="s">
        <v>514</v>
      </c>
      <c r="HL6" s="61" t="s">
        <v>514</v>
      </c>
      <c r="HM6" s="61" t="s">
        <v>514</v>
      </c>
      <c r="HN6" s="61" t="s">
        <v>514</v>
      </c>
      <c r="HO6" s="61" t="s">
        <v>514</v>
      </c>
      <c r="HP6" s="61" t="s">
        <v>514</v>
      </c>
      <c r="HQ6" s="61" t="s">
        <v>514</v>
      </c>
      <c r="HR6" s="61" t="s">
        <v>514</v>
      </c>
      <c r="HS6" s="61" t="s">
        <v>514</v>
      </c>
      <c r="HT6" s="61" t="s">
        <v>514</v>
      </c>
      <c r="HU6" s="61" t="s">
        <v>514</v>
      </c>
      <c r="HV6" s="61" t="s">
        <v>514</v>
      </c>
      <c r="HW6" s="61" t="s">
        <v>514</v>
      </c>
      <c r="HX6" s="61" t="s">
        <v>514</v>
      </c>
      <c r="HY6" s="61" t="s">
        <v>514</v>
      </c>
      <c r="HZ6" s="61" t="s">
        <v>514</v>
      </c>
      <c r="IA6" s="61" t="s">
        <v>514</v>
      </c>
      <c r="IB6" s="61" t="s">
        <v>514</v>
      </c>
      <c r="IC6" s="61" t="s">
        <v>514</v>
      </c>
      <c r="ID6" s="61" t="s">
        <v>514</v>
      </c>
      <c r="IE6" s="61" t="s">
        <v>514</v>
      </c>
      <c r="IF6" s="61" t="s">
        <v>514</v>
      </c>
      <c r="IG6" s="61" t="s">
        <v>514</v>
      </c>
      <c r="IH6" s="61" t="s">
        <v>514</v>
      </c>
      <c r="II6" s="61" t="s">
        <v>514</v>
      </c>
      <c r="IJ6" s="61" t="s">
        <v>514</v>
      </c>
      <c r="IK6" s="61" t="s">
        <v>514</v>
      </c>
      <c r="IL6" s="61" t="s">
        <v>514</v>
      </c>
      <c r="IM6" s="61" t="s">
        <v>514</v>
      </c>
      <c r="IN6" s="61" t="s">
        <v>514</v>
      </c>
      <c r="IO6" s="61" t="s">
        <v>514</v>
      </c>
      <c r="IP6" s="61" t="s">
        <v>514</v>
      </c>
      <c r="IQ6" s="61" t="s">
        <v>514</v>
      </c>
      <c r="IR6" s="61" t="s">
        <v>514</v>
      </c>
      <c r="IS6" s="61" t="s">
        <v>514</v>
      </c>
      <c r="IT6" s="61" t="s">
        <v>514</v>
      </c>
      <c r="IU6" s="61" t="s">
        <v>514</v>
      </c>
      <c r="IV6" s="61" t="s">
        <v>514</v>
      </c>
      <c r="IW6" s="61" t="s">
        <v>514</v>
      </c>
      <c r="IX6" s="61" t="s">
        <v>514</v>
      </c>
      <c r="IY6" s="61" t="s">
        <v>514</v>
      </c>
      <c r="IZ6" s="61" t="s">
        <v>514</v>
      </c>
      <c r="JA6" s="61" t="s">
        <v>514</v>
      </c>
      <c r="JB6" s="61" t="s">
        <v>514</v>
      </c>
      <c r="JC6" s="61" t="s">
        <v>514</v>
      </c>
      <c r="JD6" s="61" t="s">
        <v>514</v>
      </c>
      <c r="JE6" s="61" t="s">
        <v>514</v>
      </c>
      <c r="JF6" s="61" t="s">
        <v>514</v>
      </c>
      <c r="JG6" s="61" t="s">
        <v>514</v>
      </c>
      <c r="JH6" s="61" t="s">
        <v>514</v>
      </c>
      <c r="JI6" s="61" t="s">
        <v>514</v>
      </c>
      <c r="JJ6" s="61" t="s">
        <v>514</v>
      </c>
      <c r="JK6" s="61" t="s">
        <v>514</v>
      </c>
      <c r="JL6" s="61" t="s">
        <v>514</v>
      </c>
      <c r="JM6" s="61" t="s">
        <v>514</v>
      </c>
      <c r="JN6" s="61" t="s">
        <v>514</v>
      </c>
      <c r="JO6" s="61" t="s">
        <v>514</v>
      </c>
      <c r="JP6" s="61" t="s">
        <v>514</v>
      </c>
      <c r="JQ6" s="61" t="s">
        <v>514</v>
      </c>
      <c r="JR6" s="61" t="s">
        <v>514</v>
      </c>
      <c r="JS6" s="61" t="s">
        <v>514</v>
      </c>
      <c r="JT6" s="61" t="s">
        <v>514</v>
      </c>
      <c r="JU6" s="61" t="s">
        <v>514</v>
      </c>
      <c r="JV6" s="61" t="s">
        <v>514</v>
      </c>
      <c r="JW6" s="61" t="s">
        <v>514</v>
      </c>
      <c r="JX6" s="61" t="s">
        <v>514</v>
      </c>
      <c r="JY6" s="61" t="s">
        <v>514</v>
      </c>
      <c r="JZ6" s="61" t="s">
        <v>514</v>
      </c>
      <c r="KA6" s="61" t="s">
        <v>514</v>
      </c>
      <c r="KB6" s="61" t="s">
        <v>514</v>
      </c>
      <c r="KC6" s="61" t="s">
        <v>514</v>
      </c>
      <c r="KD6" s="61" t="s">
        <v>514</v>
      </c>
      <c r="KE6" s="61" t="s">
        <v>514</v>
      </c>
      <c r="KF6" s="61" t="s">
        <v>514</v>
      </c>
      <c r="KG6" s="61" t="s">
        <v>514</v>
      </c>
      <c r="KH6" s="61" t="s">
        <v>514</v>
      </c>
      <c r="KI6" s="61" t="s">
        <v>514</v>
      </c>
      <c r="KJ6" s="61" t="s">
        <v>514</v>
      </c>
      <c r="KK6" s="61" t="s">
        <v>514</v>
      </c>
      <c r="KL6" s="61" t="s">
        <v>514</v>
      </c>
      <c r="KM6" s="61" t="s">
        <v>514</v>
      </c>
      <c r="KN6" s="61" t="s">
        <v>514</v>
      </c>
      <c r="KO6" s="61" t="s">
        <v>514</v>
      </c>
      <c r="KP6" s="61" t="s">
        <v>514</v>
      </c>
      <c r="KQ6" s="61" t="s">
        <v>514</v>
      </c>
      <c r="KR6" s="61" t="s">
        <v>514</v>
      </c>
      <c r="KS6" s="61" t="s">
        <v>514</v>
      </c>
      <c r="KT6" s="61" t="s">
        <v>514</v>
      </c>
      <c r="KU6" s="61" t="s">
        <v>514</v>
      </c>
      <c r="KV6" s="61" t="s">
        <v>514</v>
      </c>
      <c r="KW6" s="61" t="s">
        <v>514</v>
      </c>
      <c r="KX6" s="61" t="s">
        <v>514</v>
      </c>
      <c r="KY6" s="61" t="s">
        <v>514</v>
      </c>
      <c r="KZ6" s="61" t="s">
        <v>514</v>
      </c>
      <c r="LA6" s="61" t="s">
        <v>514</v>
      </c>
      <c r="LB6" s="61" t="s">
        <v>514</v>
      </c>
      <c r="LC6" s="61" t="s">
        <v>514</v>
      </c>
      <c r="LD6" s="61" t="s">
        <v>514</v>
      </c>
      <c r="LE6" s="61" t="s">
        <v>514</v>
      </c>
      <c r="LF6" s="61" t="s">
        <v>514</v>
      </c>
      <c r="LG6" s="61" t="s">
        <v>514</v>
      </c>
      <c r="LH6" s="61" t="s">
        <v>514</v>
      </c>
      <c r="LI6" s="61" t="s">
        <v>514</v>
      </c>
      <c r="LJ6" s="61" t="s">
        <v>514</v>
      </c>
      <c r="LK6" s="61" t="s">
        <v>514</v>
      </c>
      <c r="LL6" s="61" t="s">
        <v>514</v>
      </c>
      <c r="LM6" s="61" t="s">
        <v>514</v>
      </c>
      <c r="LN6" s="61" t="s">
        <v>514</v>
      </c>
      <c r="LO6" s="61" t="s">
        <v>514</v>
      </c>
      <c r="LP6" s="61" t="s">
        <v>514</v>
      </c>
      <c r="LQ6" s="61" t="s">
        <v>514</v>
      </c>
      <c r="LR6" s="61" t="s">
        <v>514</v>
      </c>
      <c r="LX6" s="61" t="s">
        <v>530</v>
      </c>
      <c r="LY6" s="61" t="s">
        <v>514</v>
      </c>
      <c r="LZ6" s="61" t="s">
        <v>518</v>
      </c>
      <c r="MA6" s="61" t="s">
        <v>514</v>
      </c>
      <c r="MB6" s="61" t="s">
        <v>516</v>
      </c>
      <c r="MC6" s="61" t="s">
        <v>514</v>
      </c>
      <c r="MD6" s="61" t="s">
        <v>514</v>
      </c>
      <c r="ME6" s="61" t="s">
        <v>514</v>
      </c>
      <c r="MF6" s="61" t="s">
        <v>514</v>
      </c>
      <c r="MG6" s="61" t="s">
        <v>514</v>
      </c>
      <c r="MH6" s="61" t="s">
        <v>514</v>
      </c>
      <c r="MI6" s="61" t="s">
        <v>514</v>
      </c>
      <c r="MJ6" s="61">
        <v>1</v>
      </c>
      <c r="MK6" s="61" t="s">
        <v>516</v>
      </c>
      <c r="ML6" s="61" t="s">
        <v>516</v>
      </c>
      <c r="MM6" s="61">
        <v>0</v>
      </c>
      <c r="MN6" s="61" t="s">
        <v>516</v>
      </c>
      <c r="MO6" s="61" t="s">
        <v>431</v>
      </c>
      <c r="MP6" s="61" t="s">
        <v>516</v>
      </c>
      <c r="MQ6" s="61" t="s">
        <v>516</v>
      </c>
      <c r="MR6" s="61" t="s">
        <v>516</v>
      </c>
      <c r="MS6" s="61">
        <v>5</v>
      </c>
      <c r="MT6" s="61" t="s">
        <v>531</v>
      </c>
      <c r="MU6" s="61" t="s">
        <v>516</v>
      </c>
      <c r="MV6" s="61">
        <v>0</v>
      </c>
      <c r="MW6" s="61">
        <v>0</v>
      </c>
      <c r="MX6" s="61">
        <v>0</v>
      </c>
      <c r="MY6" s="61">
        <v>0</v>
      </c>
      <c r="MZ6" s="61">
        <v>0</v>
      </c>
      <c r="NA6" s="61">
        <v>0</v>
      </c>
      <c r="NB6" s="61">
        <v>1</v>
      </c>
      <c r="NC6" s="61">
        <v>0</v>
      </c>
      <c r="ND6" s="61" t="s">
        <v>552</v>
      </c>
      <c r="NE6" s="61" t="s">
        <v>516</v>
      </c>
      <c r="NF6" s="61">
        <v>0</v>
      </c>
      <c r="NG6" s="61">
        <v>0</v>
      </c>
      <c r="NH6" s="61">
        <v>0</v>
      </c>
      <c r="NI6" s="61">
        <v>0</v>
      </c>
      <c r="NJ6" s="61">
        <v>0</v>
      </c>
      <c r="NK6" s="61">
        <v>0</v>
      </c>
      <c r="NL6" s="61">
        <v>1</v>
      </c>
      <c r="NM6" s="61">
        <v>0</v>
      </c>
      <c r="NN6" s="61" t="s">
        <v>431</v>
      </c>
      <c r="NO6" s="61" t="s">
        <v>514</v>
      </c>
      <c r="NP6" s="61" t="s">
        <v>514</v>
      </c>
      <c r="NQ6" s="61" t="s">
        <v>514</v>
      </c>
      <c r="NR6" s="61" t="s">
        <v>431</v>
      </c>
      <c r="NS6" s="61" t="s">
        <v>514</v>
      </c>
      <c r="NT6" s="61" t="s">
        <v>514</v>
      </c>
      <c r="NU6" s="61" t="s">
        <v>514</v>
      </c>
      <c r="NV6" s="61" t="s">
        <v>514</v>
      </c>
      <c r="NW6" s="61" t="s">
        <v>514</v>
      </c>
      <c r="NX6" s="61">
        <v>0</v>
      </c>
      <c r="NY6" s="61">
        <v>0</v>
      </c>
      <c r="NZ6" s="61">
        <v>0</v>
      </c>
      <c r="OA6" s="61">
        <v>0</v>
      </c>
      <c r="OB6" s="61">
        <v>0</v>
      </c>
      <c r="OC6" s="61">
        <v>1</v>
      </c>
      <c r="OD6" s="61">
        <v>0</v>
      </c>
      <c r="OE6" s="61">
        <v>0</v>
      </c>
      <c r="OF6" s="61" t="s">
        <v>514</v>
      </c>
      <c r="OG6" s="61" t="s">
        <v>431</v>
      </c>
      <c r="OH6" s="61" t="s">
        <v>514</v>
      </c>
      <c r="OI6" s="61" t="s">
        <v>514</v>
      </c>
      <c r="OJ6" s="61" t="s">
        <v>514</v>
      </c>
      <c r="OK6" s="61" t="s">
        <v>514</v>
      </c>
      <c r="OL6" s="61" t="s">
        <v>514</v>
      </c>
      <c r="OM6" s="61" t="s">
        <v>514</v>
      </c>
      <c r="ON6" s="61" t="s">
        <v>514</v>
      </c>
      <c r="OO6" s="61" t="s">
        <v>514</v>
      </c>
      <c r="OP6" s="61" t="s">
        <v>514</v>
      </c>
      <c r="OQ6" s="61" t="s">
        <v>514</v>
      </c>
      <c r="OR6" s="61" t="s">
        <v>514</v>
      </c>
      <c r="OS6" s="61" t="s">
        <v>514</v>
      </c>
      <c r="OT6" s="61" t="s">
        <v>514</v>
      </c>
      <c r="OU6" s="61" t="s">
        <v>514</v>
      </c>
      <c r="OV6" s="61" t="s">
        <v>514</v>
      </c>
      <c r="OW6" s="61" t="s">
        <v>514</v>
      </c>
      <c r="OX6" s="61" t="s">
        <v>514</v>
      </c>
      <c r="OY6" s="61" t="s">
        <v>514</v>
      </c>
      <c r="OZ6" s="61" t="s">
        <v>514</v>
      </c>
      <c r="PA6" s="61" t="s">
        <v>514</v>
      </c>
      <c r="PB6" s="61" t="s">
        <v>514</v>
      </c>
      <c r="PC6" s="61" t="s">
        <v>514</v>
      </c>
      <c r="PD6" s="61" t="s">
        <v>514</v>
      </c>
      <c r="PE6" s="61" t="s">
        <v>514</v>
      </c>
      <c r="PF6" s="61" t="s">
        <v>514</v>
      </c>
      <c r="PG6" s="61" t="s">
        <v>514</v>
      </c>
      <c r="PH6" s="61">
        <v>0</v>
      </c>
      <c r="PI6" s="61">
        <v>0</v>
      </c>
      <c r="PJ6" s="61">
        <v>0</v>
      </c>
      <c r="PK6" s="61">
        <v>0</v>
      </c>
      <c r="PL6" s="61">
        <v>0</v>
      </c>
      <c r="PM6" s="61">
        <v>1</v>
      </c>
      <c r="PN6" s="61">
        <v>0</v>
      </c>
      <c r="PO6" s="61">
        <v>0</v>
      </c>
      <c r="PP6" s="61" t="s">
        <v>514</v>
      </c>
      <c r="PQ6" s="61" t="s">
        <v>514</v>
      </c>
      <c r="PR6" s="61" t="s">
        <v>514</v>
      </c>
      <c r="PS6" s="61" t="s">
        <v>514</v>
      </c>
      <c r="PT6" s="61" t="s">
        <v>514</v>
      </c>
      <c r="PU6" s="61" t="s">
        <v>514</v>
      </c>
      <c r="PV6" s="61" t="s">
        <v>514</v>
      </c>
      <c r="PW6" s="61" t="s">
        <v>514</v>
      </c>
      <c r="PX6" s="61" t="s">
        <v>514</v>
      </c>
      <c r="PY6" s="61" t="s">
        <v>514</v>
      </c>
      <c r="PZ6" s="61" t="s">
        <v>514</v>
      </c>
      <c r="QA6" s="61" t="s">
        <v>514</v>
      </c>
      <c r="QB6" s="61" t="s">
        <v>514</v>
      </c>
      <c r="QC6" s="61" t="s">
        <v>514</v>
      </c>
      <c r="QD6" s="61" t="s">
        <v>514</v>
      </c>
      <c r="QE6" s="61" t="s">
        <v>514</v>
      </c>
      <c r="QF6" s="61" t="s">
        <v>514</v>
      </c>
      <c r="QG6" s="61" t="s">
        <v>514</v>
      </c>
      <c r="QH6" s="61" t="s">
        <v>514</v>
      </c>
      <c r="QI6" s="61" t="s">
        <v>514</v>
      </c>
      <c r="QJ6" s="61" t="s">
        <v>514</v>
      </c>
      <c r="QK6" s="61" t="s">
        <v>514</v>
      </c>
      <c r="QL6" s="61" t="s">
        <v>514</v>
      </c>
      <c r="QM6" s="61" t="s">
        <v>514</v>
      </c>
      <c r="QN6" s="61" t="s">
        <v>514</v>
      </c>
      <c r="QO6" s="61" t="s">
        <v>514</v>
      </c>
      <c r="QP6" s="61" t="s">
        <v>514</v>
      </c>
      <c r="QQ6" s="61" t="s">
        <v>514</v>
      </c>
      <c r="QR6" s="61" t="s">
        <v>514</v>
      </c>
      <c r="QS6" s="61" t="s">
        <v>514</v>
      </c>
      <c r="QT6" s="61" t="s">
        <v>514</v>
      </c>
      <c r="QU6" s="61" t="s">
        <v>514</v>
      </c>
      <c r="QV6" s="61" t="s">
        <v>514</v>
      </c>
      <c r="QW6" s="61" t="s">
        <v>514</v>
      </c>
      <c r="QX6" s="61" t="s">
        <v>514</v>
      </c>
      <c r="QY6" s="61" t="s">
        <v>514</v>
      </c>
      <c r="QZ6" s="61" t="s">
        <v>514</v>
      </c>
      <c r="RA6" s="61" t="s">
        <v>514</v>
      </c>
      <c r="RB6" s="61" t="s">
        <v>514</v>
      </c>
      <c r="RC6" s="61" t="s">
        <v>514</v>
      </c>
      <c r="RD6" s="61" t="s">
        <v>514</v>
      </c>
      <c r="RE6" s="61" t="s">
        <v>514</v>
      </c>
      <c r="RF6" s="61" t="s">
        <v>514</v>
      </c>
      <c r="RG6" s="61" t="s">
        <v>514</v>
      </c>
      <c r="RH6" s="61" t="s">
        <v>514</v>
      </c>
      <c r="RI6" s="61" t="s">
        <v>514</v>
      </c>
      <c r="RJ6" s="61" t="s">
        <v>514</v>
      </c>
      <c r="RK6" s="61" t="s">
        <v>514</v>
      </c>
      <c r="RL6" s="61" t="s">
        <v>514</v>
      </c>
      <c r="RM6" s="61" t="s">
        <v>514</v>
      </c>
      <c r="RN6" s="61" t="s">
        <v>514</v>
      </c>
      <c r="RO6" s="61" t="s">
        <v>514</v>
      </c>
      <c r="RP6" s="61" t="s">
        <v>514</v>
      </c>
      <c r="RQ6" s="61" t="s">
        <v>514</v>
      </c>
      <c r="RR6" s="61" t="s">
        <v>514</v>
      </c>
      <c r="RS6" s="61" t="s">
        <v>514</v>
      </c>
      <c r="RT6" s="61" t="s">
        <v>514</v>
      </c>
      <c r="RU6" s="61" t="s">
        <v>514</v>
      </c>
      <c r="RV6" s="61" t="s">
        <v>514</v>
      </c>
      <c r="RW6" s="61" t="s">
        <v>514</v>
      </c>
      <c r="RX6" s="61" t="s">
        <v>514</v>
      </c>
      <c r="RY6" s="61" t="s">
        <v>514</v>
      </c>
      <c r="RZ6" s="61" t="s">
        <v>514</v>
      </c>
      <c r="SA6" s="61" t="s">
        <v>514</v>
      </c>
      <c r="SB6" s="61" t="s">
        <v>514</v>
      </c>
      <c r="SC6" s="61" t="s">
        <v>514</v>
      </c>
      <c r="SD6" s="61" t="s">
        <v>514</v>
      </c>
      <c r="SE6" s="61" t="s">
        <v>514</v>
      </c>
      <c r="SF6" s="61" t="s">
        <v>514</v>
      </c>
      <c r="SG6" s="61" t="s">
        <v>514</v>
      </c>
      <c r="SH6" s="61" t="s">
        <v>514</v>
      </c>
      <c r="SI6" s="61" t="s">
        <v>514</v>
      </c>
      <c r="SJ6" s="61" t="s">
        <v>514</v>
      </c>
      <c r="SK6" s="61" t="s">
        <v>514</v>
      </c>
      <c r="SL6" s="61" t="s">
        <v>514</v>
      </c>
      <c r="SM6" s="61" t="s">
        <v>514</v>
      </c>
      <c r="SN6" s="61" t="s">
        <v>514</v>
      </c>
      <c r="SO6" s="61" t="s">
        <v>514</v>
      </c>
      <c r="SP6" s="61" t="s">
        <v>514</v>
      </c>
      <c r="SQ6" s="61" t="s">
        <v>514</v>
      </c>
      <c r="SR6" s="61" t="s">
        <v>514</v>
      </c>
      <c r="SS6" s="61" t="s">
        <v>514</v>
      </c>
      <c r="ST6" s="61" t="s">
        <v>514</v>
      </c>
      <c r="SU6" s="61" t="s">
        <v>514</v>
      </c>
      <c r="SV6" s="61" t="s">
        <v>514</v>
      </c>
      <c r="SW6" s="61" t="s">
        <v>514</v>
      </c>
      <c r="SX6" s="61" t="s">
        <v>514</v>
      </c>
      <c r="SY6" s="61" t="s">
        <v>514</v>
      </c>
      <c r="SZ6" s="61" t="s">
        <v>514</v>
      </c>
      <c r="TA6" s="61" t="s">
        <v>514</v>
      </c>
      <c r="TB6" s="61" t="s">
        <v>514</v>
      </c>
      <c r="TC6" s="61" t="s">
        <v>514</v>
      </c>
      <c r="TD6" s="61" t="s">
        <v>514</v>
      </c>
      <c r="TE6" s="61" t="s">
        <v>514</v>
      </c>
      <c r="TF6" s="61" t="s">
        <v>514</v>
      </c>
      <c r="TG6" s="61" t="s">
        <v>514</v>
      </c>
      <c r="TH6" s="61" t="s">
        <v>514</v>
      </c>
      <c r="TI6" s="61" t="s">
        <v>514</v>
      </c>
      <c r="TJ6" s="61" t="s">
        <v>514</v>
      </c>
      <c r="TK6" s="61" t="s">
        <v>514</v>
      </c>
      <c r="TL6" s="61" t="s">
        <v>514</v>
      </c>
      <c r="TM6" s="61" t="s">
        <v>514</v>
      </c>
      <c r="TN6" s="61" t="s">
        <v>514</v>
      </c>
      <c r="TO6" s="61" t="s">
        <v>514</v>
      </c>
      <c r="TP6" s="61" t="s">
        <v>514</v>
      </c>
      <c r="TQ6" s="61" t="s">
        <v>514</v>
      </c>
      <c r="TR6" s="61" t="s">
        <v>514</v>
      </c>
      <c r="TS6" s="61" t="s">
        <v>514</v>
      </c>
      <c r="TT6" s="61" t="s">
        <v>514</v>
      </c>
      <c r="TU6" s="61" t="s">
        <v>514</v>
      </c>
      <c r="TV6" s="61" t="s">
        <v>514</v>
      </c>
      <c r="TW6" s="61" t="s">
        <v>524</v>
      </c>
      <c r="TX6" s="61" t="s">
        <v>553</v>
      </c>
      <c r="TY6" s="61" t="s">
        <v>554</v>
      </c>
      <c r="TZ6" s="61">
        <v>44600.637094907397</v>
      </c>
      <c r="UA6" s="61" t="s">
        <v>514</v>
      </c>
      <c r="UB6" s="61" t="s">
        <v>514</v>
      </c>
      <c r="UC6" s="61" t="s">
        <v>527</v>
      </c>
    </row>
    <row r="7" spans="1:549" x14ac:dyDescent="0.3">
      <c r="A7" s="61">
        <v>44600.273890659701</v>
      </c>
      <c r="B7" s="61">
        <v>44600.296653726902</v>
      </c>
      <c r="C7" s="111">
        <v>44600</v>
      </c>
      <c r="D7" s="61" t="s">
        <v>555</v>
      </c>
      <c r="E7" s="61" t="s">
        <v>511</v>
      </c>
      <c r="F7" s="61" t="s">
        <v>556</v>
      </c>
      <c r="G7" s="61">
        <v>0</v>
      </c>
      <c r="H7" s="61">
        <v>0</v>
      </c>
      <c r="I7" s="61">
        <v>1</v>
      </c>
      <c r="J7" s="61">
        <v>0</v>
      </c>
      <c r="K7" s="61">
        <v>0</v>
      </c>
      <c r="L7" s="61" t="s">
        <v>557</v>
      </c>
      <c r="M7" s="61" t="s">
        <v>514</v>
      </c>
      <c r="N7" s="61" t="s">
        <v>514</v>
      </c>
      <c r="O7" s="61" t="s">
        <v>515</v>
      </c>
      <c r="P7" s="61" t="s">
        <v>514</v>
      </c>
      <c r="Q7" s="61" t="s">
        <v>514</v>
      </c>
      <c r="R7" s="61" t="s">
        <v>514</v>
      </c>
      <c r="S7" s="61" t="s">
        <v>514</v>
      </c>
      <c r="T7" s="61" t="s">
        <v>514</v>
      </c>
      <c r="U7" s="61" t="s">
        <v>514</v>
      </c>
      <c r="V7" s="61" t="s">
        <v>514</v>
      </c>
      <c r="W7" s="61" t="s">
        <v>514</v>
      </c>
      <c r="X7" s="61" t="s">
        <v>516</v>
      </c>
      <c r="Y7" s="61" t="s">
        <v>514</v>
      </c>
      <c r="Z7" s="61" t="s">
        <v>514</v>
      </c>
      <c r="AA7" s="61" t="s">
        <v>514</v>
      </c>
      <c r="AB7" s="61" t="s">
        <v>514</v>
      </c>
      <c r="AC7" s="61" t="s">
        <v>514</v>
      </c>
      <c r="AD7" s="61" t="s">
        <v>514</v>
      </c>
      <c r="AE7" s="61" t="s">
        <v>514</v>
      </c>
      <c r="AF7" s="61" t="s">
        <v>514</v>
      </c>
      <c r="AG7" s="61" t="s">
        <v>514</v>
      </c>
      <c r="AH7" s="61" t="s">
        <v>514</v>
      </c>
      <c r="AI7" s="61" t="s">
        <v>514</v>
      </c>
      <c r="AJ7" s="61" t="s">
        <v>514</v>
      </c>
      <c r="AK7" s="61" t="s">
        <v>514</v>
      </c>
      <c r="AL7" s="61" t="s">
        <v>514</v>
      </c>
      <c r="AM7" s="61" t="s">
        <v>514</v>
      </c>
      <c r="AN7" s="61" t="s">
        <v>514</v>
      </c>
      <c r="AO7" s="61" t="s">
        <v>514</v>
      </c>
      <c r="AP7" s="61" t="s">
        <v>514</v>
      </c>
      <c r="AQ7" s="61" t="s">
        <v>514</v>
      </c>
      <c r="AR7" s="61" t="s">
        <v>514</v>
      </c>
      <c r="AS7" s="61" t="s">
        <v>514</v>
      </c>
      <c r="AT7" s="61" t="s">
        <v>514</v>
      </c>
      <c r="AU7" s="61" t="s">
        <v>514</v>
      </c>
      <c r="AV7" s="61" t="s">
        <v>514</v>
      </c>
      <c r="AW7" s="61" t="s">
        <v>514</v>
      </c>
      <c r="AX7" s="61" t="s">
        <v>514</v>
      </c>
      <c r="AY7" s="61" t="s">
        <v>514</v>
      </c>
      <c r="AZ7" s="61" t="s">
        <v>514</v>
      </c>
      <c r="BA7" s="61" t="s">
        <v>514</v>
      </c>
      <c r="BB7" s="61" t="s">
        <v>514</v>
      </c>
      <c r="BC7" s="61" t="s">
        <v>514</v>
      </c>
      <c r="BD7" s="61" t="s">
        <v>514</v>
      </c>
      <c r="BE7" s="61" t="s">
        <v>514</v>
      </c>
      <c r="BF7" s="61" t="s">
        <v>514</v>
      </c>
      <c r="BG7" s="61" t="s">
        <v>514</v>
      </c>
      <c r="BH7" s="61" t="s">
        <v>514</v>
      </c>
      <c r="BI7" s="61" t="s">
        <v>514</v>
      </c>
      <c r="BJ7" s="61" t="s">
        <v>514</v>
      </c>
      <c r="BK7" s="61" t="s">
        <v>514</v>
      </c>
      <c r="BL7" s="61" t="s">
        <v>514</v>
      </c>
      <c r="BM7" s="61" t="s">
        <v>514</v>
      </c>
      <c r="BN7" s="61" t="s">
        <v>514</v>
      </c>
      <c r="BO7" s="61" t="s">
        <v>514</v>
      </c>
      <c r="BP7" s="61" t="s">
        <v>514</v>
      </c>
      <c r="BQ7" s="61" t="s">
        <v>514</v>
      </c>
      <c r="BR7" s="61" t="s">
        <v>514</v>
      </c>
      <c r="BS7" s="61" t="s">
        <v>514</v>
      </c>
      <c r="BT7" s="61" t="s">
        <v>514</v>
      </c>
      <c r="BU7" s="61" t="s">
        <v>514</v>
      </c>
      <c r="BV7" s="61" t="s">
        <v>514</v>
      </c>
      <c r="BW7" s="61" t="s">
        <v>514</v>
      </c>
      <c r="BX7" s="61" t="s">
        <v>514</v>
      </c>
      <c r="BY7" s="61" t="s">
        <v>514</v>
      </c>
      <c r="BZ7" s="61" t="s">
        <v>514</v>
      </c>
      <c r="CA7" s="61" t="s">
        <v>514</v>
      </c>
      <c r="CB7" s="61" t="s">
        <v>514</v>
      </c>
      <c r="CC7" s="61" t="s">
        <v>514</v>
      </c>
      <c r="CD7" s="61" t="s">
        <v>514</v>
      </c>
      <c r="CE7" s="61" t="s">
        <v>514</v>
      </c>
      <c r="CF7" s="61" t="s">
        <v>514</v>
      </c>
      <c r="CG7" s="61" t="s">
        <v>514</v>
      </c>
      <c r="CH7" s="61" t="s">
        <v>514</v>
      </c>
      <c r="CI7" s="61" t="s">
        <v>514</v>
      </c>
      <c r="CJ7" s="61" t="s">
        <v>514</v>
      </c>
      <c r="CK7" s="61" t="s">
        <v>514</v>
      </c>
      <c r="CL7" s="61" t="s">
        <v>514</v>
      </c>
      <c r="CM7" s="61" t="s">
        <v>514</v>
      </c>
      <c r="CN7" s="61" t="s">
        <v>514</v>
      </c>
      <c r="CO7" s="61" t="s">
        <v>514</v>
      </c>
      <c r="CP7" s="61" t="s">
        <v>514</v>
      </c>
      <c r="CQ7" s="61" t="s">
        <v>514</v>
      </c>
      <c r="CR7" s="61" t="s">
        <v>514</v>
      </c>
      <c r="CS7" s="61" t="s">
        <v>514</v>
      </c>
      <c r="CT7" s="61" t="s">
        <v>514</v>
      </c>
      <c r="CU7" s="61" t="s">
        <v>514</v>
      </c>
      <c r="CV7" s="61" t="s">
        <v>514</v>
      </c>
      <c r="CW7" s="61" t="s">
        <v>514</v>
      </c>
      <c r="CX7" s="61" t="s">
        <v>514</v>
      </c>
      <c r="CY7" s="61" t="s">
        <v>514</v>
      </c>
      <c r="CZ7" s="61" t="s">
        <v>514</v>
      </c>
      <c r="DA7" s="61" t="s">
        <v>514</v>
      </c>
      <c r="DB7" s="61" t="s">
        <v>514</v>
      </c>
      <c r="DC7" s="61" t="s">
        <v>514</v>
      </c>
      <c r="DD7" s="61" t="s">
        <v>514</v>
      </c>
      <c r="DE7" s="61" t="s">
        <v>514</v>
      </c>
      <c r="DF7" s="61" t="s">
        <v>514</v>
      </c>
      <c r="DG7" s="61" t="s">
        <v>514</v>
      </c>
      <c r="DH7" s="61" t="s">
        <v>514</v>
      </c>
      <c r="DI7" s="61" t="s">
        <v>514</v>
      </c>
      <c r="DJ7" s="61" t="s">
        <v>514</v>
      </c>
      <c r="DK7" s="61" t="s">
        <v>514</v>
      </c>
      <c r="DL7" s="61" t="s">
        <v>514</v>
      </c>
      <c r="DM7" s="61" t="s">
        <v>514</v>
      </c>
      <c r="DN7" s="61" t="s">
        <v>514</v>
      </c>
      <c r="DO7" s="61" t="s">
        <v>514</v>
      </c>
      <c r="DP7" s="61" t="s">
        <v>514</v>
      </c>
      <c r="DQ7" s="61" t="s">
        <v>514</v>
      </c>
      <c r="DR7" s="61" t="s">
        <v>514</v>
      </c>
      <c r="DS7" s="61" t="s">
        <v>514</v>
      </c>
      <c r="DT7" s="61" t="s">
        <v>514</v>
      </c>
      <c r="DU7" s="61" t="s">
        <v>514</v>
      </c>
      <c r="DV7" s="61" t="s">
        <v>514</v>
      </c>
      <c r="DW7" s="61" t="s">
        <v>514</v>
      </c>
      <c r="DX7" s="61" t="s">
        <v>514</v>
      </c>
      <c r="DY7" s="61" t="s">
        <v>514</v>
      </c>
      <c r="DZ7" s="61" t="s">
        <v>514</v>
      </c>
      <c r="EA7" s="61" t="s">
        <v>514</v>
      </c>
      <c r="EB7" s="61" t="s">
        <v>514</v>
      </c>
      <c r="EC7" s="61" t="s">
        <v>514</v>
      </c>
      <c r="ED7" s="61" t="s">
        <v>514</v>
      </c>
      <c r="EE7" s="61" t="s">
        <v>514</v>
      </c>
      <c r="EF7" s="61" t="s">
        <v>514</v>
      </c>
      <c r="EG7" s="61" t="s">
        <v>514</v>
      </c>
      <c r="EH7" s="61" t="s">
        <v>514</v>
      </c>
      <c r="EI7" s="61" t="s">
        <v>514</v>
      </c>
      <c r="EJ7" s="61" t="s">
        <v>514</v>
      </c>
      <c r="EK7" s="61" t="s">
        <v>514</v>
      </c>
      <c r="EL7" s="61" t="s">
        <v>514</v>
      </c>
      <c r="EM7" s="61" t="s">
        <v>514</v>
      </c>
      <c r="EN7" s="61" t="s">
        <v>514</v>
      </c>
      <c r="EO7" s="61" t="s">
        <v>514</v>
      </c>
      <c r="EP7" s="61" t="s">
        <v>514</v>
      </c>
      <c r="EQ7" s="61" t="s">
        <v>514</v>
      </c>
      <c r="ER7" s="61" t="s">
        <v>514</v>
      </c>
      <c r="ES7" s="61" t="s">
        <v>514</v>
      </c>
      <c r="ET7" s="61" t="s">
        <v>514</v>
      </c>
      <c r="EU7" s="61" t="s">
        <v>514</v>
      </c>
      <c r="EV7" s="61" t="s">
        <v>514</v>
      </c>
      <c r="EW7" s="61" t="s">
        <v>514</v>
      </c>
      <c r="EX7" s="61" t="s">
        <v>514</v>
      </c>
      <c r="EY7" s="61" t="s">
        <v>514</v>
      </c>
      <c r="EZ7" s="61" t="s">
        <v>514</v>
      </c>
      <c r="FA7" s="61" t="s">
        <v>514</v>
      </c>
      <c r="FB7" s="61" t="s">
        <v>514</v>
      </c>
      <c r="FC7" s="61" t="s">
        <v>514</v>
      </c>
      <c r="FD7" s="61" t="s">
        <v>514</v>
      </c>
      <c r="FE7" s="61" t="s">
        <v>514</v>
      </c>
      <c r="FF7" s="61" t="s">
        <v>514</v>
      </c>
      <c r="FG7" s="61" t="s">
        <v>514</v>
      </c>
      <c r="FH7" s="61" t="s">
        <v>514</v>
      </c>
      <c r="FI7" s="61" t="s">
        <v>514</v>
      </c>
      <c r="FJ7" s="61" t="s">
        <v>514</v>
      </c>
      <c r="FK7" s="61" t="s">
        <v>514</v>
      </c>
      <c r="FL7" s="61" t="s">
        <v>514</v>
      </c>
      <c r="FM7" s="61" t="s">
        <v>514</v>
      </c>
      <c r="FN7" s="61" t="s">
        <v>514</v>
      </c>
      <c r="FO7" s="61" t="s">
        <v>514</v>
      </c>
      <c r="FP7" s="61" t="s">
        <v>514</v>
      </c>
      <c r="FQ7" s="61" t="s">
        <v>514</v>
      </c>
      <c r="FR7" s="61" t="s">
        <v>514</v>
      </c>
      <c r="FS7" s="61" t="s">
        <v>514</v>
      </c>
      <c r="FT7" s="61" t="s">
        <v>514</v>
      </c>
      <c r="FU7" s="61" t="s">
        <v>514</v>
      </c>
      <c r="FV7" s="61" t="s">
        <v>514</v>
      </c>
      <c r="FW7" s="61" t="s">
        <v>514</v>
      </c>
      <c r="FX7" s="61" t="s">
        <v>514</v>
      </c>
      <c r="FY7" s="61" t="s">
        <v>514</v>
      </c>
      <c r="FZ7" s="61" t="s">
        <v>514</v>
      </c>
      <c r="GA7" s="61" t="s">
        <v>514</v>
      </c>
      <c r="GB7" s="61" t="s">
        <v>514</v>
      </c>
      <c r="GC7" s="61" t="s">
        <v>514</v>
      </c>
      <c r="GD7" s="61" t="s">
        <v>514</v>
      </c>
      <c r="GE7" s="61" t="s">
        <v>514</v>
      </c>
      <c r="GF7" s="61" t="s">
        <v>514</v>
      </c>
      <c r="GG7" s="61" t="s">
        <v>514</v>
      </c>
      <c r="GH7" s="61" t="s">
        <v>514</v>
      </c>
      <c r="GI7" s="61" t="s">
        <v>514</v>
      </c>
      <c r="GJ7" s="61" t="s">
        <v>514</v>
      </c>
      <c r="GK7" s="61" t="s">
        <v>514</v>
      </c>
      <c r="GL7" s="61" t="s">
        <v>514</v>
      </c>
      <c r="GM7" s="61" t="s">
        <v>514</v>
      </c>
      <c r="GN7" s="61" t="s">
        <v>514</v>
      </c>
      <c r="GO7" s="61" t="s">
        <v>514</v>
      </c>
      <c r="GP7" s="61" t="s">
        <v>514</v>
      </c>
      <c r="GQ7" s="61" t="s">
        <v>514</v>
      </c>
      <c r="GR7" s="61" t="s">
        <v>514</v>
      </c>
      <c r="GS7" s="61" t="s">
        <v>514</v>
      </c>
      <c r="GT7" s="61" t="s">
        <v>514</v>
      </c>
      <c r="GU7" s="61" t="s">
        <v>514</v>
      </c>
      <c r="GV7" s="61" t="s">
        <v>514</v>
      </c>
      <c r="GW7" s="61" t="s">
        <v>514</v>
      </c>
      <c r="GX7" s="61" t="s">
        <v>514</v>
      </c>
      <c r="GY7" s="61" t="s">
        <v>514</v>
      </c>
      <c r="GZ7" s="61" t="s">
        <v>514</v>
      </c>
      <c r="HA7" s="61" t="s">
        <v>514</v>
      </c>
      <c r="HB7" s="61" t="s">
        <v>514</v>
      </c>
      <c r="HC7" s="61" t="s">
        <v>514</v>
      </c>
      <c r="HD7" s="61" t="s">
        <v>514</v>
      </c>
      <c r="HE7" s="61" t="s">
        <v>514</v>
      </c>
      <c r="HF7" s="61" t="s">
        <v>514</v>
      </c>
      <c r="HG7" s="61" t="s">
        <v>514</v>
      </c>
      <c r="HH7" s="61" t="s">
        <v>514</v>
      </c>
      <c r="HI7" s="61" t="s">
        <v>514</v>
      </c>
      <c r="HJ7" s="61" t="s">
        <v>514</v>
      </c>
      <c r="HK7" s="61" t="s">
        <v>514</v>
      </c>
      <c r="HL7" s="61" t="s">
        <v>514</v>
      </c>
      <c r="HM7" s="61" t="s">
        <v>514</v>
      </c>
      <c r="HN7" s="61" t="s">
        <v>514</v>
      </c>
      <c r="HO7" s="61" t="s">
        <v>514</v>
      </c>
      <c r="HP7" s="61" t="s">
        <v>514</v>
      </c>
      <c r="HQ7" s="61" t="s">
        <v>514</v>
      </c>
      <c r="HR7" s="61" t="s">
        <v>514</v>
      </c>
      <c r="HS7" s="61" t="s">
        <v>514</v>
      </c>
      <c r="HT7" s="61" t="s">
        <v>514</v>
      </c>
      <c r="HU7" s="61" t="s">
        <v>514</v>
      </c>
      <c r="HV7" s="61" t="s">
        <v>514</v>
      </c>
      <c r="HW7" s="61" t="s">
        <v>514</v>
      </c>
      <c r="IC7" s="61" t="s">
        <v>517</v>
      </c>
      <c r="ID7" s="61" t="s">
        <v>514</v>
      </c>
      <c r="IE7" s="61" t="s">
        <v>518</v>
      </c>
      <c r="IF7" s="61" t="s">
        <v>514</v>
      </c>
      <c r="IG7" s="61">
        <v>4</v>
      </c>
      <c r="IH7" s="61" t="s">
        <v>516</v>
      </c>
      <c r="II7" s="61" t="s">
        <v>514</v>
      </c>
      <c r="IJ7" s="61" t="s">
        <v>514</v>
      </c>
      <c r="IK7" s="61" t="s">
        <v>514</v>
      </c>
      <c r="IL7" s="61" t="s">
        <v>514</v>
      </c>
      <c r="IM7" s="61" t="s">
        <v>514</v>
      </c>
      <c r="IN7" s="61" t="s">
        <v>514</v>
      </c>
      <c r="IO7" s="61" t="s">
        <v>514</v>
      </c>
      <c r="IP7" s="61" t="s">
        <v>514</v>
      </c>
      <c r="IQ7" s="61">
        <v>7</v>
      </c>
      <c r="IR7" s="61" t="s">
        <v>431</v>
      </c>
      <c r="IS7" s="61" t="s">
        <v>516</v>
      </c>
      <c r="IT7" s="61" t="s">
        <v>516</v>
      </c>
      <c r="IU7" s="61" t="s">
        <v>516</v>
      </c>
      <c r="IV7" s="61" t="s">
        <v>516</v>
      </c>
      <c r="IW7" s="61" t="s">
        <v>558</v>
      </c>
      <c r="IX7" s="61" t="s">
        <v>559</v>
      </c>
      <c r="IY7" s="61" t="s">
        <v>560</v>
      </c>
      <c r="IZ7" s="61">
        <v>0</v>
      </c>
      <c r="JA7" s="61">
        <v>0</v>
      </c>
      <c r="JB7" s="61">
        <v>0</v>
      </c>
      <c r="JC7" s="61">
        <v>0</v>
      </c>
      <c r="JD7" s="61">
        <v>0</v>
      </c>
      <c r="JE7" s="61">
        <v>1</v>
      </c>
      <c r="JF7" s="61">
        <v>0</v>
      </c>
      <c r="JG7" s="61">
        <v>0</v>
      </c>
      <c r="JH7" s="61" t="s">
        <v>514</v>
      </c>
      <c r="JI7" s="61" t="s">
        <v>431</v>
      </c>
      <c r="JJ7" s="61" t="s">
        <v>514</v>
      </c>
      <c r="JK7" s="61" t="s">
        <v>514</v>
      </c>
      <c r="JL7" s="61" t="s">
        <v>514</v>
      </c>
      <c r="JM7" s="61" t="s">
        <v>514</v>
      </c>
      <c r="JN7" s="61" t="s">
        <v>514</v>
      </c>
      <c r="JO7" s="61" t="s">
        <v>514</v>
      </c>
      <c r="JP7" s="61" t="s">
        <v>514</v>
      </c>
      <c r="JQ7" s="61" t="s">
        <v>514</v>
      </c>
      <c r="JR7" s="61" t="s">
        <v>514</v>
      </c>
      <c r="JS7" s="61" t="s">
        <v>516</v>
      </c>
      <c r="JT7" s="61" t="s">
        <v>522</v>
      </c>
      <c r="JU7" s="61" t="s">
        <v>561</v>
      </c>
      <c r="JV7" s="61" t="s">
        <v>431</v>
      </c>
      <c r="JW7" s="61" t="s">
        <v>514</v>
      </c>
      <c r="JX7" s="61" t="s">
        <v>514</v>
      </c>
      <c r="JY7" s="61" t="s">
        <v>514</v>
      </c>
      <c r="JZ7" s="61" t="s">
        <v>514</v>
      </c>
      <c r="KA7" s="61">
        <v>1</v>
      </c>
      <c r="KB7" s="61">
        <v>0</v>
      </c>
      <c r="KC7" s="61">
        <v>0</v>
      </c>
      <c r="KD7" s="61">
        <v>0</v>
      </c>
      <c r="KE7" s="61">
        <v>1</v>
      </c>
      <c r="KF7" s="61">
        <v>0</v>
      </c>
      <c r="KG7" s="61">
        <v>0</v>
      </c>
      <c r="KH7" s="61">
        <v>0</v>
      </c>
      <c r="KI7" s="61" t="s">
        <v>514</v>
      </c>
      <c r="KJ7" s="61" t="s">
        <v>431</v>
      </c>
      <c r="KK7" s="61" t="s">
        <v>514</v>
      </c>
      <c r="KL7" s="61" t="s">
        <v>514</v>
      </c>
      <c r="KM7" s="61" t="s">
        <v>514</v>
      </c>
      <c r="KN7" s="61" t="s">
        <v>514</v>
      </c>
      <c r="KO7" s="61" t="s">
        <v>514</v>
      </c>
      <c r="KP7" s="61" t="s">
        <v>514</v>
      </c>
      <c r="KQ7" s="61" t="s">
        <v>514</v>
      </c>
      <c r="KR7" s="61" t="s">
        <v>514</v>
      </c>
      <c r="KS7" s="61" t="s">
        <v>514</v>
      </c>
      <c r="KT7" s="61" t="s">
        <v>514</v>
      </c>
      <c r="KU7" s="61" t="s">
        <v>514</v>
      </c>
      <c r="KV7" s="61" t="s">
        <v>514</v>
      </c>
      <c r="KW7" s="61" t="s">
        <v>514</v>
      </c>
      <c r="KX7" s="61" t="s">
        <v>514</v>
      </c>
      <c r="KY7" s="61" t="s">
        <v>514</v>
      </c>
      <c r="KZ7" s="61" t="s">
        <v>514</v>
      </c>
      <c r="LA7" s="61" t="s">
        <v>514</v>
      </c>
      <c r="LB7" s="61" t="s">
        <v>514</v>
      </c>
      <c r="LC7" s="61" t="s">
        <v>514</v>
      </c>
      <c r="LD7" s="61" t="s">
        <v>514</v>
      </c>
      <c r="LE7" s="61" t="s">
        <v>514</v>
      </c>
      <c r="LF7" s="61" t="s">
        <v>514</v>
      </c>
      <c r="LG7" s="61" t="s">
        <v>514</v>
      </c>
      <c r="LH7" s="61" t="s">
        <v>514</v>
      </c>
      <c r="LI7" s="61" t="s">
        <v>514</v>
      </c>
      <c r="LJ7" s="61">
        <v>0</v>
      </c>
      <c r="LK7" s="61">
        <v>1</v>
      </c>
      <c r="LL7" s="61">
        <v>0</v>
      </c>
      <c r="LM7" s="61">
        <v>0</v>
      </c>
      <c r="LN7" s="61">
        <v>1</v>
      </c>
      <c r="LO7" s="61">
        <v>1</v>
      </c>
      <c r="LP7" s="61">
        <v>0</v>
      </c>
      <c r="LQ7" s="61">
        <v>0</v>
      </c>
      <c r="LR7" s="61" t="s">
        <v>514</v>
      </c>
      <c r="LS7" s="61" t="s">
        <v>514</v>
      </c>
      <c r="LT7" s="61" t="s">
        <v>514</v>
      </c>
      <c r="LU7" s="61" t="s">
        <v>514</v>
      </c>
      <c r="LV7" s="61" t="s">
        <v>514</v>
      </c>
      <c r="LW7" s="61" t="s">
        <v>514</v>
      </c>
      <c r="LX7" s="61" t="s">
        <v>514</v>
      </c>
      <c r="LY7" s="61" t="s">
        <v>514</v>
      </c>
      <c r="LZ7" s="61" t="s">
        <v>514</v>
      </c>
      <c r="MA7" s="61" t="s">
        <v>514</v>
      </c>
      <c r="MB7" s="61" t="s">
        <v>514</v>
      </c>
      <c r="MC7" s="61" t="s">
        <v>514</v>
      </c>
      <c r="MD7" s="61" t="s">
        <v>514</v>
      </c>
      <c r="ME7" s="61" t="s">
        <v>514</v>
      </c>
      <c r="MF7" s="61" t="s">
        <v>514</v>
      </c>
      <c r="MG7" s="61" t="s">
        <v>514</v>
      </c>
      <c r="MH7" s="61" t="s">
        <v>514</v>
      </c>
      <c r="MI7" s="61" t="s">
        <v>514</v>
      </c>
      <c r="MJ7" s="61" t="s">
        <v>514</v>
      </c>
      <c r="MK7" s="61" t="s">
        <v>514</v>
      </c>
      <c r="ML7" s="61" t="s">
        <v>514</v>
      </c>
      <c r="MM7" s="61" t="s">
        <v>514</v>
      </c>
      <c r="MN7" s="61" t="s">
        <v>514</v>
      </c>
      <c r="MO7" s="61" t="s">
        <v>514</v>
      </c>
      <c r="MP7" s="61" t="s">
        <v>514</v>
      </c>
      <c r="MQ7" s="61" t="s">
        <v>514</v>
      </c>
      <c r="MR7" s="61" t="s">
        <v>514</v>
      </c>
      <c r="MS7" s="61" t="s">
        <v>514</v>
      </c>
      <c r="MT7" s="61" t="s">
        <v>514</v>
      </c>
      <c r="MU7" s="61" t="s">
        <v>514</v>
      </c>
      <c r="MV7" s="61" t="s">
        <v>514</v>
      </c>
      <c r="MW7" s="61" t="s">
        <v>514</v>
      </c>
      <c r="MX7" s="61" t="s">
        <v>514</v>
      </c>
      <c r="MY7" s="61" t="s">
        <v>514</v>
      </c>
      <c r="MZ7" s="61" t="s">
        <v>514</v>
      </c>
      <c r="NA7" s="61" t="s">
        <v>514</v>
      </c>
      <c r="NB7" s="61" t="s">
        <v>514</v>
      </c>
      <c r="NC7" s="61" t="s">
        <v>514</v>
      </c>
      <c r="ND7" s="61" t="s">
        <v>514</v>
      </c>
      <c r="NE7" s="61" t="s">
        <v>514</v>
      </c>
      <c r="NF7" s="61" t="s">
        <v>514</v>
      </c>
      <c r="NG7" s="61" t="s">
        <v>514</v>
      </c>
      <c r="NH7" s="61" t="s">
        <v>514</v>
      </c>
      <c r="NI7" s="61" t="s">
        <v>514</v>
      </c>
      <c r="NJ7" s="61" t="s">
        <v>514</v>
      </c>
      <c r="NK7" s="61" t="s">
        <v>514</v>
      </c>
      <c r="NL7" s="61" t="s">
        <v>514</v>
      </c>
      <c r="NM7" s="61" t="s">
        <v>514</v>
      </c>
      <c r="NN7" s="61" t="s">
        <v>514</v>
      </c>
      <c r="NO7" s="61" t="s">
        <v>514</v>
      </c>
      <c r="NP7" s="61" t="s">
        <v>514</v>
      </c>
      <c r="NQ7" s="61" t="s">
        <v>514</v>
      </c>
      <c r="NR7" s="61" t="s">
        <v>514</v>
      </c>
      <c r="NS7" s="61" t="s">
        <v>514</v>
      </c>
      <c r="NT7" s="61" t="s">
        <v>514</v>
      </c>
      <c r="NU7" s="61" t="s">
        <v>514</v>
      </c>
      <c r="NV7" s="61" t="s">
        <v>514</v>
      </c>
      <c r="NW7" s="61" t="s">
        <v>514</v>
      </c>
      <c r="NX7" s="61" t="s">
        <v>514</v>
      </c>
      <c r="NY7" s="61" t="s">
        <v>514</v>
      </c>
      <c r="NZ7" s="61" t="s">
        <v>514</v>
      </c>
      <c r="OA7" s="61" t="s">
        <v>514</v>
      </c>
      <c r="OB7" s="61" t="s">
        <v>514</v>
      </c>
      <c r="OC7" s="61" t="s">
        <v>514</v>
      </c>
      <c r="OD7" s="61" t="s">
        <v>514</v>
      </c>
      <c r="OE7" s="61" t="s">
        <v>514</v>
      </c>
      <c r="OF7" s="61" t="s">
        <v>514</v>
      </c>
      <c r="OG7" s="61" t="s">
        <v>514</v>
      </c>
      <c r="OH7" s="61" t="s">
        <v>514</v>
      </c>
      <c r="OI7" s="61" t="s">
        <v>514</v>
      </c>
      <c r="OJ7" s="61" t="s">
        <v>514</v>
      </c>
      <c r="OK7" s="61" t="s">
        <v>514</v>
      </c>
      <c r="OL7" s="61" t="s">
        <v>514</v>
      </c>
      <c r="OM7" s="61" t="s">
        <v>514</v>
      </c>
      <c r="ON7" s="61" t="s">
        <v>514</v>
      </c>
      <c r="OO7" s="61" t="s">
        <v>514</v>
      </c>
      <c r="OP7" s="61" t="s">
        <v>514</v>
      </c>
      <c r="OQ7" s="61" t="s">
        <v>514</v>
      </c>
      <c r="OR7" s="61" t="s">
        <v>514</v>
      </c>
      <c r="OS7" s="61" t="s">
        <v>514</v>
      </c>
      <c r="OT7" s="61" t="s">
        <v>514</v>
      </c>
      <c r="OU7" s="61" t="s">
        <v>514</v>
      </c>
      <c r="OV7" s="61" t="s">
        <v>514</v>
      </c>
      <c r="OW7" s="61" t="s">
        <v>514</v>
      </c>
      <c r="OX7" s="61" t="s">
        <v>514</v>
      </c>
      <c r="OY7" s="61" t="s">
        <v>514</v>
      </c>
      <c r="OZ7" s="61" t="s">
        <v>514</v>
      </c>
      <c r="PA7" s="61" t="s">
        <v>514</v>
      </c>
      <c r="PB7" s="61" t="s">
        <v>514</v>
      </c>
      <c r="PC7" s="61" t="s">
        <v>514</v>
      </c>
      <c r="PD7" s="61" t="s">
        <v>514</v>
      </c>
      <c r="PE7" s="61" t="s">
        <v>514</v>
      </c>
      <c r="PF7" s="61" t="s">
        <v>514</v>
      </c>
      <c r="PG7" s="61" t="s">
        <v>514</v>
      </c>
      <c r="PH7" s="61" t="s">
        <v>514</v>
      </c>
      <c r="PI7" s="61" t="s">
        <v>514</v>
      </c>
      <c r="PJ7" s="61" t="s">
        <v>514</v>
      </c>
      <c r="PK7" s="61" t="s">
        <v>514</v>
      </c>
      <c r="PL7" s="61" t="s">
        <v>514</v>
      </c>
      <c r="PM7" s="61" t="s">
        <v>514</v>
      </c>
      <c r="PN7" s="61" t="s">
        <v>514</v>
      </c>
      <c r="PO7" s="61" t="s">
        <v>514</v>
      </c>
      <c r="PP7" s="61" t="s">
        <v>514</v>
      </c>
      <c r="PQ7" s="61" t="s">
        <v>514</v>
      </c>
      <c r="PR7" s="61" t="s">
        <v>514</v>
      </c>
      <c r="PS7" s="61" t="s">
        <v>514</v>
      </c>
      <c r="PT7" s="61" t="s">
        <v>514</v>
      </c>
      <c r="PU7" s="61" t="s">
        <v>514</v>
      </c>
      <c r="PV7" s="61" t="s">
        <v>514</v>
      </c>
      <c r="PW7" s="61" t="s">
        <v>514</v>
      </c>
      <c r="PX7" s="61" t="s">
        <v>514</v>
      </c>
      <c r="PY7" s="61" t="s">
        <v>514</v>
      </c>
      <c r="PZ7" s="61" t="s">
        <v>514</v>
      </c>
      <c r="QA7" s="61" t="s">
        <v>514</v>
      </c>
      <c r="QB7" s="61" t="s">
        <v>514</v>
      </c>
      <c r="QC7" s="61" t="s">
        <v>514</v>
      </c>
      <c r="QD7" s="61" t="s">
        <v>514</v>
      </c>
      <c r="QE7" s="61" t="s">
        <v>514</v>
      </c>
      <c r="QF7" s="61" t="s">
        <v>514</v>
      </c>
      <c r="QG7" s="61" t="s">
        <v>514</v>
      </c>
      <c r="QH7" s="61" t="s">
        <v>514</v>
      </c>
      <c r="QI7" s="61" t="s">
        <v>514</v>
      </c>
      <c r="QJ7" s="61" t="s">
        <v>514</v>
      </c>
      <c r="QK7" s="61" t="s">
        <v>514</v>
      </c>
      <c r="QL7" s="61" t="s">
        <v>514</v>
      </c>
      <c r="QM7" s="61" t="s">
        <v>514</v>
      </c>
      <c r="QN7" s="61" t="s">
        <v>514</v>
      </c>
      <c r="QO7" s="61" t="s">
        <v>514</v>
      </c>
      <c r="QP7" s="61" t="s">
        <v>514</v>
      </c>
      <c r="QQ7" s="61" t="s">
        <v>514</v>
      </c>
      <c r="QR7" s="61" t="s">
        <v>514</v>
      </c>
      <c r="QS7" s="61" t="s">
        <v>514</v>
      </c>
      <c r="QT7" s="61" t="s">
        <v>514</v>
      </c>
      <c r="QU7" s="61" t="s">
        <v>514</v>
      </c>
      <c r="QV7" s="61" t="s">
        <v>514</v>
      </c>
      <c r="QW7" s="61" t="s">
        <v>514</v>
      </c>
      <c r="QX7" s="61" t="s">
        <v>514</v>
      </c>
      <c r="QY7" s="61" t="s">
        <v>514</v>
      </c>
      <c r="QZ7" s="61" t="s">
        <v>514</v>
      </c>
      <c r="RA7" s="61" t="s">
        <v>514</v>
      </c>
      <c r="RB7" s="61" t="s">
        <v>514</v>
      </c>
      <c r="RC7" s="61" t="s">
        <v>514</v>
      </c>
      <c r="RD7" s="61" t="s">
        <v>514</v>
      </c>
      <c r="RE7" s="61" t="s">
        <v>514</v>
      </c>
      <c r="RF7" s="61" t="s">
        <v>514</v>
      </c>
      <c r="RG7" s="61" t="s">
        <v>514</v>
      </c>
      <c r="RH7" s="61" t="s">
        <v>514</v>
      </c>
      <c r="RI7" s="61" t="s">
        <v>514</v>
      </c>
      <c r="RJ7" s="61" t="s">
        <v>514</v>
      </c>
      <c r="RK7" s="61" t="s">
        <v>514</v>
      </c>
      <c r="RL7" s="61" t="s">
        <v>514</v>
      </c>
      <c r="RM7" s="61" t="s">
        <v>514</v>
      </c>
      <c r="RN7" s="61" t="s">
        <v>514</v>
      </c>
      <c r="RO7" s="61" t="s">
        <v>514</v>
      </c>
      <c r="RP7" s="61" t="s">
        <v>514</v>
      </c>
      <c r="RQ7" s="61" t="s">
        <v>514</v>
      </c>
      <c r="RR7" s="61" t="s">
        <v>514</v>
      </c>
      <c r="RS7" s="61" t="s">
        <v>514</v>
      </c>
      <c r="RT7" s="61" t="s">
        <v>514</v>
      </c>
      <c r="RU7" s="61" t="s">
        <v>514</v>
      </c>
      <c r="RV7" s="61" t="s">
        <v>514</v>
      </c>
      <c r="RW7" s="61" t="s">
        <v>514</v>
      </c>
      <c r="RX7" s="61" t="s">
        <v>514</v>
      </c>
      <c r="RY7" s="61" t="s">
        <v>514</v>
      </c>
      <c r="RZ7" s="61" t="s">
        <v>514</v>
      </c>
      <c r="SA7" s="61" t="s">
        <v>514</v>
      </c>
      <c r="SB7" s="61" t="s">
        <v>514</v>
      </c>
      <c r="SC7" s="61" t="s">
        <v>514</v>
      </c>
      <c r="SD7" s="61" t="s">
        <v>514</v>
      </c>
      <c r="SE7" s="61" t="s">
        <v>514</v>
      </c>
      <c r="SF7" s="61" t="s">
        <v>514</v>
      </c>
      <c r="SG7" s="61" t="s">
        <v>514</v>
      </c>
      <c r="SH7" s="61" t="s">
        <v>514</v>
      </c>
      <c r="SI7" s="61" t="s">
        <v>514</v>
      </c>
      <c r="SJ7" s="61" t="s">
        <v>514</v>
      </c>
      <c r="SK7" s="61" t="s">
        <v>514</v>
      </c>
      <c r="SL7" s="61" t="s">
        <v>514</v>
      </c>
      <c r="SM7" s="61" t="s">
        <v>514</v>
      </c>
      <c r="SN7" s="61" t="s">
        <v>514</v>
      </c>
      <c r="SO7" s="61" t="s">
        <v>514</v>
      </c>
      <c r="SP7" s="61" t="s">
        <v>514</v>
      </c>
      <c r="SQ7" s="61" t="s">
        <v>514</v>
      </c>
      <c r="SR7" s="61" t="s">
        <v>514</v>
      </c>
      <c r="SS7" s="61" t="s">
        <v>514</v>
      </c>
      <c r="ST7" s="61" t="s">
        <v>514</v>
      </c>
      <c r="SU7" s="61" t="s">
        <v>514</v>
      </c>
      <c r="SV7" s="61" t="s">
        <v>514</v>
      </c>
      <c r="SW7" s="61" t="s">
        <v>514</v>
      </c>
      <c r="SX7" s="61" t="s">
        <v>514</v>
      </c>
      <c r="SY7" s="61" t="s">
        <v>514</v>
      </c>
      <c r="SZ7" s="61" t="s">
        <v>514</v>
      </c>
      <c r="TA7" s="61" t="s">
        <v>514</v>
      </c>
      <c r="TB7" s="61" t="s">
        <v>514</v>
      </c>
      <c r="TC7" s="61" t="s">
        <v>514</v>
      </c>
      <c r="TD7" s="61" t="s">
        <v>514</v>
      </c>
      <c r="TE7" s="61" t="s">
        <v>514</v>
      </c>
      <c r="TF7" s="61" t="s">
        <v>514</v>
      </c>
      <c r="TG7" s="61" t="s">
        <v>514</v>
      </c>
      <c r="TH7" s="61" t="s">
        <v>514</v>
      </c>
      <c r="TI7" s="61" t="s">
        <v>514</v>
      </c>
      <c r="TJ7" s="61" t="s">
        <v>514</v>
      </c>
      <c r="TK7" s="61" t="s">
        <v>514</v>
      </c>
      <c r="TL7" s="61" t="s">
        <v>514</v>
      </c>
      <c r="TM7" s="61" t="s">
        <v>514</v>
      </c>
      <c r="TN7" s="61" t="s">
        <v>514</v>
      </c>
      <c r="TO7" s="61" t="s">
        <v>514</v>
      </c>
      <c r="TP7" s="61" t="s">
        <v>514</v>
      </c>
      <c r="TQ7" s="61" t="s">
        <v>514</v>
      </c>
      <c r="TR7" s="61" t="s">
        <v>514</v>
      </c>
      <c r="TS7" s="61" t="s">
        <v>514</v>
      </c>
      <c r="TT7" s="61" t="s">
        <v>514</v>
      </c>
      <c r="TU7" s="61" t="s">
        <v>514</v>
      </c>
      <c r="TV7" s="61" t="s">
        <v>514</v>
      </c>
      <c r="TW7" s="61" t="s">
        <v>524</v>
      </c>
      <c r="TX7" s="61" t="s">
        <v>562</v>
      </c>
      <c r="TY7" s="61" t="s">
        <v>563</v>
      </c>
      <c r="TZ7" s="61">
        <v>44600.641377314802</v>
      </c>
      <c r="UA7" s="61" t="s">
        <v>514</v>
      </c>
      <c r="UB7" s="61" t="s">
        <v>514</v>
      </c>
      <c r="UC7" s="61" t="s">
        <v>527</v>
      </c>
    </row>
    <row r="8" spans="1:549" x14ac:dyDescent="0.3">
      <c r="A8" s="61">
        <v>44600.344010335597</v>
      </c>
      <c r="B8" s="61">
        <v>44600.358387280103</v>
      </c>
      <c r="C8" s="111">
        <v>44600</v>
      </c>
      <c r="D8" s="61" t="s">
        <v>555</v>
      </c>
      <c r="E8" s="61" t="s">
        <v>511</v>
      </c>
      <c r="F8" s="61" t="s">
        <v>556</v>
      </c>
      <c r="G8" s="61">
        <v>1</v>
      </c>
      <c r="H8" s="61">
        <v>0</v>
      </c>
      <c r="I8" s="61">
        <v>0</v>
      </c>
      <c r="J8" s="61">
        <v>0</v>
      </c>
      <c r="K8" s="61">
        <v>0</v>
      </c>
      <c r="L8" s="61" t="s">
        <v>564</v>
      </c>
      <c r="M8" s="61" t="s">
        <v>565</v>
      </c>
      <c r="N8" s="61" t="s">
        <v>514</v>
      </c>
      <c r="O8" s="61" t="s">
        <v>514</v>
      </c>
      <c r="P8" s="61" t="s">
        <v>514</v>
      </c>
      <c r="Q8" s="61" t="s">
        <v>514</v>
      </c>
      <c r="R8" s="61" t="s">
        <v>514</v>
      </c>
      <c r="S8" s="61" t="s">
        <v>514</v>
      </c>
      <c r="T8" s="61" t="s">
        <v>514</v>
      </c>
      <c r="U8" s="61" t="s">
        <v>514</v>
      </c>
      <c r="V8" s="61" t="s">
        <v>514</v>
      </c>
      <c r="W8" s="61" t="s">
        <v>514</v>
      </c>
      <c r="X8" s="61" t="s">
        <v>516</v>
      </c>
      <c r="AD8" s="61" t="s">
        <v>566</v>
      </c>
      <c r="AE8" s="61" t="s">
        <v>514</v>
      </c>
      <c r="AF8" s="61" t="s">
        <v>537</v>
      </c>
      <c r="AG8" s="61">
        <v>0</v>
      </c>
      <c r="AH8" s="61">
        <v>0</v>
      </c>
      <c r="AI8" s="61">
        <v>0</v>
      </c>
      <c r="AJ8" s="61">
        <v>0</v>
      </c>
      <c r="AK8" s="61">
        <v>1</v>
      </c>
      <c r="AL8" s="61">
        <v>0</v>
      </c>
      <c r="AM8" s="61">
        <v>0</v>
      </c>
      <c r="AN8" s="61" t="s">
        <v>514</v>
      </c>
      <c r="AO8" s="61" t="s">
        <v>538</v>
      </c>
      <c r="AP8" s="61" t="s">
        <v>514</v>
      </c>
      <c r="AQ8" s="61" t="s">
        <v>514</v>
      </c>
      <c r="AR8" s="61" t="s">
        <v>514</v>
      </c>
      <c r="AS8" s="61" t="s">
        <v>514</v>
      </c>
      <c r="AT8" s="61" t="s">
        <v>514</v>
      </c>
      <c r="AU8" s="61" t="s">
        <v>514</v>
      </c>
      <c r="AV8" s="61" t="s">
        <v>514</v>
      </c>
      <c r="AW8" s="61" t="s">
        <v>264</v>
      </c>
      <c r="AX8" s="61" t="s">
        <v>431</v>
      </c>
      <c r="AY8" s="61">
        <v>0</v>
      </c>
      <c r="AZ8" s="61">
        <v>1</v>
      </c>
      <c r="BA8" s="61">
        <v>0</v>
      </c>
      <c r="BB8" s="61">
        <v>0</v>
      </c>
      <c r="BC8" s="61">
        <v>1</v>
      </c>
      <c r="BD8" s="61">
        <v>0</v>
      </c>
      <c r="BE8" s="61">
        <v>0</v>
      </c>
      <c r="BF8" s="61">
        <v>0</v>
      </c>
      <c r="BG8" s="61" t="s">
        <v>514</v>
      </c>
      <c r="BH8" s="61" t="s">
        <v>431</v>
      </c>
      <c r="BI8" s="61" t="s">
        <v>514</v>
      </c>
      <c r="BJ8" s="61" t="s">
        <v>514</v>
      </c>
      <c r="BK8" s="61" t="s">
        <v>514</v>
      </c>
      <c r="BL8" s="61" t="s">
        <v>514</v>
      </c>
      <c r="BM8" s="61" t="s">
        <v>514</v>
      </c>
      <c r="BN8" s="61" t="s">
        <v>514</v>
      </c>
      <c r="BO8" s="61" t="s">
        <v>514</v>
      </c>
      <c r="BP8" s="61" t="s">
        <v>514</v>
      </c>
      <c r="BQ8" s="61" t="s">
        <v>514</v>
      </c>
      <c r="BR8" s="61" t="s">
        <v>431</v>
      </c>
      <c r="BS8" s="61" t="s">
        <v>514</v>
      </c>
      <c r="BT8" s="61" t="s">
        <v>514</v>
      </c>
      <c r="BU8" s="61" t="s">
        <v>567</v>
      </c>
      <c r="BV8" s="61" t="s">
        <v>431</v>
      </c>
      <c r="BW8" s="61" t="s">
        <v>514</v>
      </c>
      <c r="BX8" s="61" t="s">
        <v>514</v>
      </c>
      <c r="BY8" s="61" t="s">
        <v>514</v>
      </c>
      <c r="BZ8" s="61" t="s">
        <v>514</v>
      </c>
      <c r="CA8" s="61" t="s">
        <v>514</v>
      </c>
      <c r="CB8" s="61">
        <v>0</v>
      </c>
      <c r="CC8" s="61">
        <v>0</v>
      </c>
      <c r="CD8" s="61">
        <v>0</v>
      </c>
      <c r="CE8" s="61">
        <v>0</v>
      </c>
      <c r="CF8" s="61">
        <v>0</v>
      </c>
      <c r="CG8" s="61">
        <v>1</v>
      </c>
      <c r="CH8" s="61">
        <v>1</v>
      </c>
      <c r="CI8" s="61">
        <v>0</v>
      </c>
      <c r="CJ8" s="61" t="s">
        <v>568</v>
      </c>
      <c r="CK8" s="61" t="s">
        <v>431</v>
      </c>
      <c r="CL8" s="61" t="s">
        <v>514</v>
      </c>
      <c r="CM8" s="61" t="s">
        <v>514</v>
      </c>
      <c r="CN8" s="61" t="s">
        <v>514</v>
      </c>
      <c r="CO8" s="61" t="s">
        <v>514</v>
      </c>
      <c r="CP8" s="61" t="s">
        <v>514</v>
      </c>
      <c r="CQ8" s="61" t="s">
        <v>514</v>
      </c>
      <c r="CR8" s="61" t="s">
        <v>514</v>
      </c>
      <c r="CS8" s="61" t="s">
        <v>514</v>
      </c>
      <c r="CT8" s="61" t="s">
        <v>514</v>
      </c>
      <c r="CU8" s="61" t="s">
        <v>514</v>
      </c>
      <c r="CV8" s="61" t="s">
        <v>514</v>
      </c>
      <c r="CW8" s="61" t="s">
        <v>514</v>
      </c>
      <c r="CX8" s="61" t="s">
        <v>514</v>
      </c>
      <c r="CY8" s="61" t="s">
        <v>514</v>
      </c>
      <c r="CZ8" s="61" t="s">
        <v>514</v>
      </c>
      <c r="DA8" s="61" t="s">
        <v>514</v>
      </c>
      <c r="DB8" s="61" t="s">
        <v>514</v>
      </c>
      <c r="DC8" s="61" t="s">
        <v>514</v>
      </c>
      <c r="DD8" s="61" t="s">
        <v>514</v>
      </c>
      <c r="DE8" s="61" t="s">
        <v>514</v>
      </c>
      <c r="DF8" s="61" t="s">
        <v>514</v>
      </c>
      <c r="DG8" s="61" t="s">
        <v>514</v>
      </c>
      <c r="DH8" s="61" t="s">
        <v>514</v>
      </c>
      <c r="DI8" s="61" t="s">
        <v>514</v>
      </c>
      <c r="DJ8" s="61" t="s">
        <v>514</v>
      </c>
      <c r="DK8" s="61" t="s">
        <v>514</v>
      </c>
      <c r="DL8" s="61">
        <v>0</v>
      </c>
      <c r="DM8" s="61">
        <v>0</v>
      </c>
      <c r="DN8" s="61">
        <v>1</v>
      </c>
      <c r="DO8" s="61">
        <v>1</v>
      </c>
      <c r="DP8" s="61">
        <v>0</v>
      </c>
      <c r="DQ8" s="61">
        <v>0</v>
      </c>
      <c r="DR8" s="61">
        <v>0</v>
      </c>
      <c r="DS8" s="61">
        <v>0</v>
      </c>
      <c r="DT8" s="61" t="s">
        <v>514</v>
      </c>
      <c r="DU8" s="61" t="s">
        <v>514</v>
      </c>
      <c r="DV8" s="61" t="s">
        <v>514</v>
      </c>
      <c r="DW8" s="61" t="s">
        <v>514</v>
      </c>
      <c r="DX8" s="61" t="s">
        <v>514</v>
      </c>
      <c r="DY8" s="61" t="s">
        <v>514</v>
      </c>
      <c r="DZ8" s="61" t="s">
        <v>514</v>
      </c>
      <c r="EA8" s="61" t="s">
        <v>514</v>
      </c>
      <c r="EB8" s="61" t="s">
        <v>514</v>
      </c>
      <c r="EC8" s="61" t="s">
        <v>514</v>
      </c>
      <c r="ED8" s="61" t="s">
        <v>514</v>
      </c>
      <c r="EE8" s="61" t="s">
        <v>514</v>
      </c>
      <c r="EF8" s="61" t="s">
        <v>514</v>
      </c>
      <c r="EG8" s="61" t="s">
        <v>514</v>
      </c>
      <c r="EH8" s="61" t="s">
        <v>514</v>
      </c>
      <c r="EI8" s="61" t="s">
        <v>514</v>
      </c>
      <c r="EJ8" s="61" t="s">
        <v>514</v>
      </c>
      <c r="EK8" s="61" t="s">
        <v>514</v>
      </c>
      <c r="EL8" s="61" t="s">
        <v>514</v>
      </c>
      <c r="EM8" s="61" t="s">
        <v>514</v>
      </c>
      <c r="EN8" s="61" t="s">
        <v>514</v>
      </c>
      <c r="EO8" s="61" t="s">
        <v>514</v>
      </c>
      <c r="EP8" s="61" t="s">
        <v>514</v>
      </c>
      <c r="EQ8" s="61" t="s">
        <v>514</v>
      </c>
      <c r="ER8" s="61" t="s">
        <v>514</v>
      </c>
      <c r="ES8" s="61" t="s">
        <v>514</v>
      </c>
      <c r="ET8" s="61" t="s">
        <v>514</v>
      </c>
      <c r="EU8" s="61" t="s">
        <v>514</v>
      </c>
      <c r="EV8" s="61" t="s">
        <v>514</v>
      </c>
      <c r="EW8" s="61" t="s">
        <v>514</v>
      </c>
      <c r="EX8" s="61" t="s">
        <v>514</v>
      </c>
      <c r="EY8" s="61" t="s">
        <v>514</v>
      </c>
      <c r="EZ8" s="61" t="s">
        <v>514</v>
      </c>
      <c r="FA8" s="61" t="s">
        <v>514</v>
      </c>
      <c r="FB8" s="61" t="s">
        <v>514</v>
      </c>
      <c r="FC8" s="61" t="s">
        <v>514</v>
      </c>
      <c r="FD8" s="61" t="s">
        <v>514</v>
      </c>
      <c r="FE8" s="61" t="s">
        <v>514</v>
      </c>
      <c r="FF8" s="61" t="s">
        <v>514</v>
      </c>
      <c r="FG8" s="61" t="s">
        <v>514</v>
      </c>
      <c r="FH8" s="61" t="s">
        <v>514</v>
      </c>
      <c r="FI8" s="61" t="s">
        <v>514</v>
      </c>
      <c r="FJ8" s="61" t="s">
        <v>514</v>
      </c>
      <c r="FK8" s="61" t="s">
        <v>514</v>
      </c>
      <c r="FL8" s="61" t="s">
        <v>514</v>
      </c>
      <c r="FM8" s="61" t="s">
        <v>514</v>
      </c>
      <c r="FN8" s="61" t="s">
        <v>514</v>
      </c>
      <c r="FO8" s="61" t="s">
        <v>514</v>
      </c>
      <c r="FP8" s="61" t="s">
        <v>514</v>
      </c>
      <c r="FQ8" s="61" t="s">
        <v>514</v>
      </c>
      <c r="FR8" s="61" t="s">
        <v>514</v>
      </c>
      <c r="FS8" s="61" t="s">
        <v>514</v>
      </c>
      <c r="FT8" s="61" t="s">
        <v>514</v>
      </c>
      <c r="FU8" s="61" t="s">
        <v>514</v>
      </c>
      <c r="FV8" s="61" t="s">
        <v>514</v>
      </c>
      <c r="FW8" s="61" t="s">
        <v>514</v>
      </c>
      <c r="FX8" s="61" t="s">
        <v>514</v>
      </c>
      <c r="FY8" s="61" t="s">
        <v>514</v>
      </c>
      <c r="FZ8" s="61" t="s">
        <v>514</v>
      </c>
      <c r="GA8" s="61" t="s">
        <v>514</v>
      </c>
      <c r="GB8" s="61" t="s">
        <v>514</v>
      </c>
      <c r="GC8" s="61" t="s">
        <v>514</v>
      </c>
      <c r="GD8" s="61" t="s">
        <v>514</v>
      </c>
      <c r="GE8" s="61" t="s">
        <v>514</v>
      </c>
      <c r="GF8" s="61" t="s">
        <v>514</v>
      </c>
      <c r="GG8" s="61" t="s">
        <v>514</v>
      </c>
      <c r="GH8" s="61" t="s">
        <v>514</v>
      </c>
      <c r="GI8" s="61" t="s">
        <v>514</v>
      </c>
      <c r="GJ8" s="61" t="s">
        <v>514</v>
      </c>
      <c r="GK8" s="61" t="s">
        <v>514</v>
      </c>
      <c r="GL8" s="61" t="s">
        <v>514</v>
      </c>
      <c r="GM8" s="61" t="s">
        <v>514</v>
      </c>
      <c r="GN8" s="61" t="s">
        <v>514</v>
      </c>
      <c r="GO8" s="61" t="s">
        <v>514</v>
      </c>
      <c r="GP8" s="61" t="s">
        <v>514</v>
      </c>
      <c r="GQ8" s="61" t="s">
        <v>514</v>
      </c>
      <c r="GR8" s="61" t="s">
        <v>514</v>
      </c>
      <c r="GS8" s="61" t="s">
        <v>514</v>
      </c>
      <c r="GT8" s="61" t="s">
        <v>514</v>
      </c>
      <c r="GU8" s="61" t="s">
        <v>514</v>
      </c>
      <c r="GV8" s="61" t="s">
        <v>514</v>
      </c>
      <c r="GW8" s="61" t="s">
        <v>514</v>
      </c>
      <c r="GX8" s="61" t="s">
        <v>514</v>
      </c>
      <c r="GY8" s="61" t="s">
        <v>514</v>
      </c>
      <c r="GZ8" s="61" t="s">
        <v>514</v>
      </c>
      <c r="HA8" s="61" t="s">
        <v>514</v>
      </c>
      <c r="HB8" s="61" t="s">
        <v>514</v>
      </c>
      <c r="HC8" s="61" t="s">
        <v>514</v>
      </c>
      <c r="HD8" s="61" t="s">
        <v>514</v>
      </c>
      <c r="HE8" s="61" t="s">
        <v>514</v>
      </c>
      <c r="HF8" s="61" t="s">
        <v>514</v>
      </c>
      <c r="HG8" s="61" t="s">
        <v>514</v>
      </c>
      <c r="HH8" s="61" t="s">
        <v>514</v>
      </c>
      <c r="HI8" s="61" t="s">
        <v>514</v>
      </c>
      <c r="HJ8" s="61" t="s">
        <v>514</v>
      </c>
      <c r="HK8" s="61" t="s">
        <v>514</v>
      </c>
      <c r="HL8" s="61" t="s">
        <v>514</v>
      </c>
      <c r="HM8" s="61" t="s">
        <v>514</v>
      </c>
      <c r="HN8" s="61" t="s">
        <v>514</v>
      </c>
      <c r="HO8" s="61" t="s">
        <v>514</v>
      </c>
      <c r="HP8" s="61" t="s">
        <v>514</v>
      </c>
      <c r="HQ8" s="61" t="s">
        <v>514</v>
      </c>
      <c r="HR8" s="61" t="s">
        <v>514</v>
      </c>
      <c r="HS8" s="61" t="s">
        <v>514</v>
      </c>
      <c r="HT8" s="61" t="s">
        <v>514</v>
      </c>
      <c r="HU8" s="61" t="s">
        <v>514</v>
      </c>
      <c r="HV8" s="61" t="s">
        <v>514</v>
      </c>
      <c r="HW8" s="61" t="s">
        <v>514</v>
      </c>
      <c r="HX8" s="61" t="s">
        <v>514</v>
      </c>
      <c r="HY8" s="61" t="s">
        <v>514</v>
      </c>
      <c r="HZ8" s="61" t="s">
        <v>514</v>
      </c>
      <c r="IA8" s="61" t="s">
        <v>514</v>
      </c>
      <c r="IB8" s="61" t="s">
        <v>514</v>
      </c>
      <c r="IC8" s="61" t="s">
        <v>514</v>
      </c>
      <c r="ID8" s="61" t="s">
        <v>514</v>
      </c>
      <c r="IE8" s="61" t="s">
        <v>514</v>
      </c>
      <c r="IF8" s="61" t="s">
        <v>514</v>
      </c>
      <c r="IG8" s="61" t="s">
        <v>514</v>
      </c>
      <c r="IH8" s="61" t="s">
        <v>514</v>
      </c>
      <c r="II8" s="61" t="s">
        <v>514</v>
      </c>
      <c r="IJ8" s="61" t="s">
        <v>514</v>
      </c>
      <c r="IK8" s="61" t="s">
        <v>514</v>
      </c>
      <c r="IL8" s="61" t="s">
        <v>514</v>
      </c>
      <c r="IM8" s="61" t="s">
        <v>514</v>
      </c>
      <c r="IN8" s="61" t="s">
        <v>514</v>
      </c>
      <c r="IO8" s="61" t="s">
        <v>514</v>
      </c>
      <c r="IP8" s="61" t="s">
        <v>514</v>
      </c>
      <c r="IQ8" s="61" t="s">
        <v>514</v>
      </c>
      <c r="IR8" s="61" t="s">
        <v>514</v>
      </c>
      <c r="IS8" s="61" t="s">
        <v>514</v>
      </c>
      <c r="IT8" s="61" t="s">
        <v>514</v>
      </c>
      <c r="IU8" s="61" t="s">
        <v>514</v>
      </c>
      <c r="IV8" s="61" t="s">
        <v>514</v>
      </c>
      <c r="IW8" s="61" t="s">
        <v>514</v>
      </c>
      <c r="IX8" s="61" t="s">
        <v>514</v>
      </c>
      <c r="IY8" s="61" t="s">
        <v>514</v>
      </c>
      <c r="IZ8" s="61" t="s">
        <v>514</v>
      </c>
      <c r="JA8" s="61" t="s">
        <v>514</v>
      </c>
      <c r="JB8" s="61" t="s">
        <v>514</v>
      </c>
      <c r="JC8" s="61" t="s">
        <v>514</v>
      </c>
      <c r="JD8" s="61" t="s">
        <v>514</v>
      </c>
      <c r="JE8" s="61" t="s">
        <v>514</v>
      </c>
      <c r="JF8" s="61" t="s">
        <v>514</v>
      </c>
      <c r="JG8" s="61" t="s">
        <v>514</v>
      </c>
      <c r="JH8" s="61" t="s">
        <v>514</v>
      </c>
      <c r="JI8" s="61" t="s">
        <v>514</v>
      </c>
      <c r="JJ8" s="61" t="s">
        <v>514</v>
      </c>
      <c r="JK8" s="61" t="s">
        <v>514</v>
      </c>
      <c r="JL8" s="61" t="s">
        <v>514</v>
      </c>
      <c r="JM8" s="61" t="s">
        <v>514</v>
      </c>
      <c r="JN8" s="61" t="s">
        <v>514</v>
      </c>
      <c r="JO8" s="61" t="s">
        <v>514</v>
      </c>
      <c r="JP8" s="61" t="s">
        <v>514</v>
      </c>
      <c r="JQ8" s="61" t="s">
        <v>514</v>
      </c>
      <c r="JR8" s="61" t="s">
        <v>514</v>
      </c>
      <c r="JS8" s="61" t="s">
        <v>514</v>
      </c>
      <c r="JT8" s="61" t="s">
        <v>514</v>
      </c>
      <c r="JU8" s="61" t="s">
        <v>514</v>
      </c>
      <c r="JV8" s="61" t="s">
        <v>514</v>
      </c>
      <c r="JW8" s="61" t="s">
        <v>514</v>
      </c>
      <c r="JX8" s="61" t="s">
        <v>514</v>
      </c>
      <c r="JY8" s="61" t="s">
        <v>514</v>
      </c>
      <c r="JZ8" s="61" t="s">
        <v>514</v>
      </c>
      <c r="KA8" s="61" t="s">
        <v>514</v>
      </c>
      <c r="KB8" s="61" t="s">
        <v>514</v>
      </c>
      <c r="KC8" s="61" t="s">
        <v>514</v>
      </c>
      <c r="KD8" s="61" t="s">
        <v>514</v>
      </c>
      <c r="KE8" s="61" t="s">
        <v>514</v>
      </c>
      <c r="KF8" s="61" t="s">
        <v>514</v>
      </c>
      <c r="KG8" s="61" t="s">
        <v>514</v>
      </c>
      <c r="KH8" s="61" t="s">
        <v>514</v>
      </c>
      <c r="KI8" s="61" t="s">
        <v>514</v>
      </c>
      <c r="KJ8" s="61" t="s">
        <v>514</v>
      </c>
      <c r="KK8" s="61" t="s">
        <v>514</v>
      </c>
      <c r="KL8" s="61" t="s">
        <v>514</v>
      </c>
      <c r="KM8" s="61" t="s">
        <v>514</v>
      </c>
      <c r="KN8" s="61" t="s">
        <v>514</v>
      </c>
      <c r="KO8" s="61" t="s">
        <v>514</v>
      </c>
      <c r="KP8" s="61" t="s">
        <v>514</v>
      </c>
      <c r="KQ8" s="61" t="s">
        <v>514</v>
      </c>
      <c r="KR8" s="61" t="s">
        <v>514</v>
      </c>
      <c r="KS8" s="61" t="s">
        <v>514</v>
      </c>
      <c r="KT8" s="61" t="s">
        <v>514</v>
      </c>
      <c r="KU8" s="61" t="s">
        <v>514</v>
      </c>
      <c r="KV8" s="61" t="s">
        <v>514</v>
      </c>
      <c r="KW8" s="61" t="s">
        <v>514</v>
      </c>
      <c r="KX8" s="61" t="s">
        <v>514</v>
      </c>
      <c r="KY8" s="61" t="s">
        <v>514</v>
      </c>
      <c r="KZ8" s="61" t="s">
        <v>514</v>
      </c>
      <c r="LA8" s="61" t="s">
        <v>514</v>
      </c>
      <c r="LB8" s="61" t="s">
        <v>514</v>
      </c>
      <c r="LC8" s="61" t="s">
        <v>514</v>
      </c>
      <c r="LD8" s="61" t="s">
        <v>514</v>
      </c>
      <c r="LE8" s="61" t="s">
        <v>514</v>
      </c>
      <c r="LF8" s="61" t="s">
        <v>514</v>
      </c>
      <c r="LG8" s="61" t="s">
        <v>514</v>
      </c>
      <c r="LH8" s="61" t="s">
        <v>514</v>
      </c>
      <c r="LI8" s="61" t="s">
        <v>514</v>
      </c>
      <c r="LJ8" s="61" t="s">
        <v>514</v>
      </c>
      <c r="LK8" s="61" t="s">
        <v>514</v>
      </c>
      <c r="LL8" s="61" t="s">
        <v>514</v>
      </c>
      <c r="LM8" s="61" t="s">
        <v>514</v>
      </c>
      <c r="LN8" s="61" t="s">
        <v>514</v>
      </c>
      <c r="LO8" s="61" t="s">
        <v>514</v>
      </c>
      <c r="LP8" s="61" t="s">
        <v>514</v>
      </c>
      <c r="LQ8" s="61" t="s">
        <v>514</v>
      </c>
      <c r="LR8" s="61" t="s">
        <v>514</v>
      </c>
      <c r="LS8" s="61" t="s">
        <v>514</v>
      </c>
      <c r="LT8" s="61" t="s">
        <v>514</v>
      </c>
      <c r="LU8" s="61" t="s">
        <v>514</v>
      </c>
      <c r="LV8" s="61" t="s">
        <v>514</v>
      </c>
      <c r="LW8" s="61" t="s">
        <v>514</v>
      </c>
      <c r="LX8" s="61" t="s">
        <v>514</v>
      </c>
      <c r="LY8" s="61" t="s">
        <v>514</v>
      </c>
      <c r="LZ8" s="61" t="s">
        <v>514</v>
      </c>
      <c r="MA8" s="61" t="s">
        <v>514</v>
      </c>
      <c r="MB8" s="61" t="s">
        <v>514</v>
      </c>
      <c r="MC8" s="61" t="s">
        <v>514</v>
      </c>
      <c r="MD8" s="61" t="s">
        <v>514</v>
      </c>
      <c r="ME8" s="61" t="s">
        <v>514</v>
      </c>
      <c r="MF8" s="61" t="s">
        <v>514</v>
      </c>
      <c r="MG8" s="61" t="s">
        <v>514</v>
      </c>
      <c r="MH8" s="61" t="s">
        <v>514</v>
      </c>
      <c r="MI8" s="61" t="s">
        <v>514</v>
      </c>
      <c r="MJ8" s="61" t="s">
        <v>514</v>
      </c>
      <c r="MK8" s="61" t="s">
        <v>514</v>
      </c>
      <c r="ML8" s="61" t="s">
        <v>514</v>
      </c>
      <c r="MM8" s="61" t="s">
        <v>514</v>
      </c>
      <c r="MN8" s="61" t="s">
        <v>514</v>
      </c>
      <c r="MO8" s="61" t="s">
        <v>514</v>
      </c>
      <c r="MP8" s="61" t="s">
        <v>514</v>
      </c>
      <c r="MQ8" s="61" t="s">
        <v>514</v>
      </c>
      <c r="MR8" s="61" t="s">
        <v>514</v>
      </c>
      <c r="MS8" s="61" t="s">
        <v>514</v>
      </c>
      <c r="MT8" s="61" t="s">
        <v>514</v>
      </c>
      <c r="MU8" s="61" t="s">
        <v>514</v>
      </c>
      <c r="MV8" s="61" t="s">
        <v>514</v>
      </c>
      <c r="MW8" s="61" t="s">
        <v>514</v>
      </c>
      <c r="MX8" s="61" t="s">
        <v>514</v>
      </c>
      <c r="MY8" s="61" t="s">
        <v>514</v>
      </c>
      <c r="MZ8" s="61" t="s">
        <v>514</v>
      </c>
      <c r="NA8" s="61" t="s">
        <v>514</v>
      </c>
      <c r="NB8" s="61" t="s">
        <v>514</v>
      </c>
      <c r="NC8" s="61" t="s">
        <v>514</v>
      </c>
      <c r="ND8" s="61" t="s">
        <v>514</v>
      </c>
      <c r="NE8" s="61" t="s">
        <v>514</v>
      </c>
      <c r="NF8" s="61" t="s">
        <v>514</v>
      </c>
      <c r="NG8" s="61" t="s">
        <v>514</v>
      </c>
      <c r="NH8" s="61" t="s">
        <v>514</v>
      </c>
      <c r="NI8" s="61" t="s">
        <v>514</v>
      </c>
      <c r="NJ8" s="61" t="s">
        <v>514</v>
      </c>
      <c r="NK8" s="61" t="s">
        <v>514</v>
      </c>
      <c r="NL8" s="61" t="s">
        <v>514</v>
      </c>
      <c r="NM8" s="61" t="s">
        <v>514</v>
      </c>
      <c r="NN8" s="61" t="s">
        <v>514</v>
      </c>
      <c r="NO8" s="61" t="s">
        <v>514</v>
      </c>
      <c r="NP8" s="61" t="s">
        <v>514</v>
      </c>
      <c r="NQ8" s="61" t="s">
        <v>514</v>
      </c>
      <c r="NR8" s="61" t="s">
        <v>514</v>
      </c>
      <c r="NS8" s="61" t="s">
        <v>514</v>
      </c>
      <c r="NT8" s="61" t="s">
        <v>514</v>
      </c>
      <c r="NU8" s="61" t="s">
        <v>514</v>
      </c>
      <c r="NV8" s="61" t="s">
        <v>514</v>
      </c>
      <c r="NW8" s="61" t="s">
        <v>514</v>
      </c>
      <c r="NX8" s="61" t="s">
        <v>514</v>
      </c>
      <c r="NY8" s="61" t="s">
        <v>514</v>
      </c>
      <c r="NZ8" s="61" t="s">
        <v>514</v>
      </c>
      <c r="OA8" s="61" t="s">
        <v>514</v>
      </c>
      <c r="OB8" s="61" t="s">
        <v>514</v>
      </c>
      <c r="OC8" s="61" t="s">
        <v>514</v>
      </c>
      <c r="OD8" s="61" t="s">
        <v>514</v>
      </c>
      <c r="OE8" s="61" t="s">
        <v>514</v>
      </c>
      <c r="OF8" s="61" t="s">
        <v>514</v>
      </c>
      <c r="OG8" s="61" t="s">
        <v>514</v>
      </c>
      <c r="OH8" s="61" t="s">
        <v>514</v>
      </c>
      <c r="OI8" s="61" t="s">
        <v>514</v>
      </c>
      <c r="OJ8" s="61" t="s">
        <v>514</v>
      </c>
      <c r="OK8" s="61" t="s">
        <v>514</v>
      </c>
      <c r="OL8" s="61" t="s">
        <v>514</v>
      </c>
      <c r="OM8" s="61" t="s">
        <v>514</v>
      </c>
      <c r="ON8" s="61" t="s">
        <v>514</v>
      </c>
      <c r="OO8" s="61" t="s">
        <v>514</v>
      </c>
      <c r="OP8" s="61" t="s">
        <v>514</v>
      </c>
      <c r="OQ8" s="61" t="s">
        <v>514</v>
      </c>
      <c r="OR8" s="61" t="s">
        <v>514</v>
      </c>
      <c r="OS8" s="61" t="s">
        <v>514</v>
      </c>
      <c r="OT8" s="61" t="s">
        <v>514</v>
      </c>
      <c r="OU8" s="61" t="s">
        <v>514</v>
      </c>
      <c r="OV8" s="61" t="s">
        <v>514</v>
      </c>
      <c r="OW8" s="61" t="s">
        <v>514</v>
      </c>
      <c r="OX8" s="61" t="s">
        <v>514</v>
      </c>
      <c r="OY8" s="61" t="s">
        <v>514</v>
      </c>
      <c r="OZ8" s="61" t="s">
        <v>514</v>
      </c>
      <c r="PA8" s="61" t="s">
        <v>514</v>
      </c>
      <c r="PB8" s="61" t="s">
        <v>514</v>
      </c>
      <c r="PC8" s="61" t="s">
        <v>514</v>
      </c>
      <c r="PD8" s="61" t="s">
        <v>514</v>
      </c>
      <c r="PE8" s="61" t="s">
        <v>514</v>
      </c>
      <c r="PF8" s="61" t="s">
        <v>514</v>
      </c>
      <c r="PG8" s="61" t="s">
        <v>514</v>
      </c>
      <c r="PH8" s="61" t="s">
        <v>514</v>
      </c>
      <c r="PI8" s="61" t="s">
        <v>514</v>
      </c>
      <c r="PJ8" s="61" t="s">
        <v>514</v>
      </c>
      <c r="PK8" s="61" t="s">
        <v>514</v>
      </c>
      <c r="PL8" s="61" t="s">
        <v>514</v>
      </c>
      <c r="PM8" s="61" t="s">
        <v>514</v>
      </c>
      <c r="PN8" s="61" t="s">
        <v>514</v>
      </c>
      <c r="PO8" s="61" t="s">
        <v>514</v>
      </c>
      <c r="PP8" s="61" t="s">
        <v>514</v>
      </c>
      <c r="PQ8" s="61" t="s">
        <v>514</v>
      </c>
      <c r="PR8" s="61" t="s">
        <v>514</v>
      </c>
      <c r="PS8" s="61" t="s">
        <v>514</v>
      </c>
      <c r="PT8" s="61" t="s">
        <v>514</v>
      </c>
      <c r="PU8" s="61" t="s">
        <v>514</v>
      </c>
      <c r="PV8" s="61" t="s">
        <v>514</v>
      </c>
      <c r="PW8" s="61" t="s">
        <v>514</v>
      </c>
      <c r="PX8" s="61" t="s">
        <v>514</v>
      </c>
      <c r="PY8" s="61" t="s">
        <v>514</v>
      </c>
      <c r="PZ8" s="61" t="s">
        <v>514</v>
      </c>
      <c r="QA8" s="61" t="s">
        <v>514</v>
      </c>
      <c r="QB8" s="61" t="s">
        <v>514</v>
      </c>
      <c r="QC8" s="61" t="s">
        <v>514</v>
      </c>
      <c r="QD8" s="61" t="s">
        <v>514</v>
      </c>
      <c r="QE8" s="61" t="s">
        <v>514</v>
      </c>
      <c r="QF8" s="61" t="s">
        <v>514</v>
      </c>
      <c r="QG8" s="61" t="s">
        <v>514</v>
      </c>
      <c r="QH8" s="61" t="s">
        <v>514</v>
      </c>
      <c r="QI8" s="61" t="s">
        <v>514</v>
      </c>
      <c r="QJ8" s="61" t="s">
        <v>514</v>
      </c>
      <c r="QK8" s="61" t="s">
        <v>514</v>
      </c>
      <c r="QL8" s="61" t="s">
        <v>514</v>
      </c>
      <c r="QM8" s="61" t="s">
        <v>514</v>
      </c>
      <c r="QN8" s="61" t="s">
        <v>514</v>
      </c>
      <c r="QO8" s="61" t="s">
        <v>514</v>
      </c>
      <c r="QP8" s="61" t="s">
        <v>514</v>
      </c>
      <c r="QQ8" s="61" t="s">
        <v>514</v>
      </c>
      <c r="QR8" s="61" t="s">
        <v>514</v>
      </c>
      <c r="QS8" s="61" t="s">
        <v>514</v>
      </c>
      <c r="QT8" s="61" t="s">
        <v>514</v>
      </c>
      <c r="QU8" s="61" t="s">
        <v>514</v>
      </c>
      <c r="QV8" s="61" t="s">
        <v>514</v>
      </c>
      <c r="QW8" s="61" t="s">
        <v>514</v>
      </c>
      <c r="QX8" s="61" t="s">
        <v>514</v>
      </c>
      <c r="QY8" s="61" t="s">
        <v>514</v>
      </c>
      <c r="QZ8" s="61" t="s">
        <v>514</v>
      </c>
      <c r="RA8" s="61" t="s">
        <v>514</v>
      </c>
      <c r="RB8" s="61" t="s">
        <v>514</v>
      </c>
      <c r="RC8" s="61" t="s">
        <v>514</v>
      </c>
      <c r="RD8" s="61" t="s">
        <v>514</v>
      </c>
      <c r="RE8" s="61" t="s">
        <v>514</v>
      </c>
      <c r="RF8" s="61" t="s">
        <v>514</v>
      </c>
      <c r="RG8" s="61" t="s">
        <v>514</v>
      </c>
      <c r="RH8" s="61" t="s">
        <v>514</v>
      </c>
      <c r="RI8" s="61" t="s">
        <v>514</v>
      </c>
      <c r="RJ8" s="61" t="s">
        <v>514</v>
      </c>
      <c r="RK8" s="61" t="s">
        <v>514</v>
      </c>
      <c r="RL8" s="61" t="s">
        <v>514</v>
      </c>
      <c r="RM8" s="61" t="s">
        <v>514</v>
      </c>
      <c r="RN8" s="61" t="s">
        <v>514</v>
      </c>
      <c r="RO8" s="61" t="s">
        <v>514</v>
      </c>
      <c r="RP8" s="61" t="s">
        <v>514</v>
      </c>
      <c r="RQ8" s="61" t="s">
        <v>514</v>
      </c>
      <c r="RR8" s="61" t="s">
        <v>514</v>
      </c>
      <c r="RS8" s="61" t="s">
        <v>514</v>
      </c>
      <c r="RT8" s="61" t="s">
        <v>514</v>
      </c>
      <c r="RU8" s="61" t="s">
        <v>514</v>
      </c>
      <c r="RV8" s="61" t="s">
        <v>514</v>
      </c>
      <c r="RW8" s="61" t="s">
        <v>514</v>
      </c>
      <c r="RX8" s="61" t="s">
        <v>514</v>
      </c>
      <c r="RY8" s="61" t="s">
        <v>514</v>
      </c>
      <c r="RZ8" s="61" t="s">
        <v>514</v>
      </c>
      <c r="SA8" s="61" t="s">
        <v>514</v>
      </c>
      <c r="SB8" s="61" t="s">
        <v>514</v>
      </c>
      <c r="SC8" s="61" t="s">
        <v>514</v>
      </c>
      <c r="SD8" s="61" t="s">
        <v>514</v>
      </c>
      <c r="SE8" s="61" t="s">
        <v>514</v>
      </c>
      <c r="SF8" s="61" t="s">
        <v>514</v>
      </c>
      <c r="SG8" s="61" t="s">
        <v>514</v>
      </c>
      <c r="SH8" s="61" t="s">
        <v>514</v>
      </c>
      <c r="SI8" s="61" t="s">
        <v>514</v>
      </c>
      <c r="SJ8" s="61" t="s">
        <v>514</v>
      </c>
      <c r="SK8" s="61" t="s">
        <v>514</v>
      </c>
      <c r="SL8" s="61" t="s">
        <v>514</v>
      </c>
      <c r="SM8" s="61" t="s">
        <v>514</v>
      </c>
      <c r="SN8" s="61" t="s">
        <v>514</v>
      </c>
      <c r="SO8" s="61" t="s">
        <v>514</v>
      </c>
      <c r="SP8" s="61" t="s">
        <v>514</v>
      </c>
      <c r="SQ8" s="61" t="s">
        <v>514</v>
      </c>
      <c r="SR8" s="61" t="s">
        <v>514</v>
      </c>
      <c r="SS8" s="61" t="s">
        <v>514</v>
      </c>
      <c r="ST8" s="61" t="s">
        <v>514</v>
      </c>
      <c r="SU8" s="61" t="s">
        <v>514</v>
      </c>
      <c r="SV8" s="61" t="s">
        <v>514</v>
      </c>
      <c r="SW8" s="61" t="s">
        <v>514</v>
      </c>
      <c r="SX8" s="61" t="s">
        <v>514</v>
      </c>
      <c r="SY8" s="61" t="s">
        <v>514</v>
      </c>
      <c r="SZ8" s="61" t="s">
        <v>514</v>
      </c>
      <c r="TA8" s="61" t="s">
        <v>514</v>
      </c>
      <c r="TB8" s="61" t="s">
        <v>514</v>
      </c>
      <c r="TC8" s="61" t="s">
        <v>514</v>
      </c>
      <c r="TD8" s="61" t="s">
        <v>514</v>
      </c>
      <c r="TE8" s="61" t="s">
        <v>514</v>
      </c>
      <c r="TF8" s="61" t="s">
        <v>514</v>
      </c>
      <c r="TG8" s="61" t="s">
        <v>514</v>
      </c>
      <c r="TH8" s="61" t="s">
        <v>514</v>
      </c>
      <c r="TI8" s="61" t="s">
        <v>514</v>
      </c>
      <c r="TJ8" s="61" t="s">
        <v>514</v>
      </c>
      <c r="TK8" s="61" t="s">
        <v>514</v>
      </c>
      <c r="TL8" s="61" t="s">
        <v>514</v>
      </c>
      <c r="TM8" s="61" t="s">
        <v>514</v>
      </c>
      <c r="TN8" s="61" t="s">
        <v>514</v>
      </c>
      <c r="TO8" s="61" t="s">
        <v>514</v>
      </c>
      <c r="TP8" s="61" t="s">
        <v>514</v>
      </c>
      <c r="TQ8" s="61" t="s">
        <v>514</v>
      </c>
      <c r="TR8" s="61" t="s">
        <v>514</v>
      </c>
      <c r="TS8" s="61" t="s">
        <v>514</v>
      </c>
      <c r="TT8" s="61" t="s">
        <v>514</v>
      </c>
      <c r="TU8" s="61" t="s">
        <v>514</v>
      </c>
      <c r="TV8" s="61" t="s">
        <v>514</v>
      </c>
      <c r="TW8" s="61" t="s">
        <v>524</v>
      </c>
      <c r="TX8" s="61" t="s">
        <v>569</v>
      </c>
      <c r="TY8" s="61" t="s">
        <v>570</v>
      </c>
      <c r="TZ8" s="61">
        <v>44600.641377314802</v>
      </c>
      <c r="UA8" s="61" t="s">
        <v>514</v>
      </c>
      <c r="UB8" s="61" t="s">
        <v>514</v>
      </c>
      <c r="UC8" s="61" t="s">
        <v>527</v>
      </c>
    </row>
    <row r="9" spans="1:549" x14ac:dyDescent="0.3">
      <c r="A9" s="61">
        <v>44600.300908657402</v>
      </c>
      <c r="B9" s="61">
        <v>44600.316708472201</v>
      </c>
      <c r="C9" s="111">
        <v>44600</v>
      </c>
      <c r="D9" s="61" t="s">
        <v>571</v>
      </c>
      <c r="E9" s="61" t="s">
        <v>511</v>
      </c>
      <c r="F9" s="61" t="s">
        <v>572</v>
      </c>
      <c r="G9" s="61">
        <v>0</v>
      </c>
      <c r="H9" s="61">
        <v>0</v>
      </c>
      <c r="I9" s="61">
        <v>1</v>
      </c>
      <c r="J9" s="61">
        <v>0</v>
      </c>
      <c r="K9" s="61">
        <v>0</v>
      </c>
      <c r="L9" s="61" t="s">
        <v>573</v>
      </c>
      <c r="M9" s="61" t="s">
        <v>514</v>
      </c>
      <c r="N9" s="61" t="s">
        <v>514</v>
      </c>
      <c r="O9" s="61" t="s">
        <v>515</v>
      </c>
      <c r="P9" s="61" t="s">
        <v>514</v>
      </c>
      <c r="Q9" s="61" t="s">
        <v>514</v>
      </c>
      <c r="R9" s="61" t="s">
        <v>514</v>
      </c>
      <c r="S9" s="61" t="s">
        <v>514</v>
      </c>
      <c r="T9" s="61" t="s">
        <v>514</v>
      </c>
      <c r="U9" s="61" t="s">
        <v>514</v>
      </c>
      <c r="V9" s="61" t="s">
        <v>514</v>
      </c>
      <c r="W9" s="61" t="s">
        <v>514</v>
      </c>
      <c r="X9" s="61" t="s">
        <v>516</v>
      </c>
      <c r="Y9" s="61" t="s">
        <v>514</v>
      </c>
      <c r="Z9" s="61" t="s">
        <v>514</v>
      </c>
      <c r="AA9" s="61" t="s">
        <v>514</v>
      </c>
      <c r="AB9" s="61" t="s">
        <v>514</v>
      </c>
      <c r="AC9" s="61" t="s">
        <v>514</v>
      </c>
      <c r="AD9" s="61" t="s">
        <v>514</v>
      </c>
      <c r="AE9" s="61" t="s">
        <v>514</v>
      </c>
      <c r="AF9" s="61" t="s">
        <v>514</v>
      </c>
      <c r="AG9" s="61" t="s">
        <v>514</v>
      </c>
      <c r="AH9" s="61" t="s">
        <v>514</v>
      </c>
      <c r="AI9" s="61" t="s">
        <v>514</v>
      </c>
      <c r="AJ9" s="61" t="s">
        <v>514</v>
      </c>
      <c r="AK9" s="61" t="s">
        <v>514</v>
      </c>
      <c r="AL9" s="61" t="s">
        <v>514</v>
      </c>
      <c r="AM9" s="61" t="s">
        <v>514</v>
      </c>
      <c r="AN9" s="61" t="s">
        <v>514</v>
      </c>
      <c r="AO9" s="61" t="s">
        <v>514</v>
      </c>
      <c r="AP9" s="61" t="s">
        <v>514</v>
      </c>
      <c r="AQ9" s="61" t="s">
        <v>514</v>
      </c>
      <c r="AR9" s="61" t="s">
        <v>514</v>
      </c>
      <c r="AS9" s="61" t="s">
        <v>514</v>
      </c>
      <c r="AT9" s="61" t="s">
        <v>514</v>
      </c>
      <c r="AU9" s="61" t="s">
        <v>514</v>
      </c>
      <c r="AV9" s="61" t="s">
        <v>514</v>
      </c>
      <c r="AW9" s="61" t="s">
        <v>514</v>
      </c>
      <c r="AX9" s="61" t="s">
        <v>514</v>
      </c>
      <c r="AY9" s="61" t="s">
        <v>514</v>
      </c>
      <c r="AZ9" s="61" t="s">
        <v>514</v>
      </c>
      <c r="BA9" s="61" t="s">
        <v>514</v>
      </c>
      <c r="BB9" s="61" t="s">
        <v>514</v>
      </c>
      <c r="BC9" s="61" t="s">
        <v>514</v>
      </c>
      <c r="BD9" s="61" t="s">
        <v>514</v>
      </c>
      <c r="BE9" s="61" t="s">
        <v>514</v>
      </c>
      <c r="BF9" s="61" t="s">
        <v>514</v>
      </c>
      <c r="BG9" s="61" t="s">
        <v>514</v>
      </c>
      <c r="BH9" s="61" t="s">
        <v>514</v>
      </c>
      <c r="BI9" s="61" t="s">
        <v>514</v>
      </c>
      <c r="BJ9" s="61" t="s">
        <v>514</v>
      </c>
      <c r="BK9" s="61" t="s">
        <v>514</v>
      </c>
      <c r="BL9" s="61" t="s">
        <v>514</v>
      </c>
      <c r="BM9" s="61" t="s">
        <v>514</v>
      </c>
      <c r="BN9" s="61" t="s">
        <v>514</v>
      </c>
      <c r="BO9" s="61" t="s">
        <v>514</v>
      </c>
      <c r="BP9" s="61" t="s">
        <v>514</v>
      </c>
      <c r="BQ9" s="61" t="s">
        <v>514</v>
      </c>
      <c r="BR9" s="61" t="s">
        <v>514</v>
      </c>
      <c r="BS9" s="61" t="s">
        <v>514</v>
      </c>
      <c r="BT9" s="61" t="s">
        <v>514</v>
      </c>
      <c r="BU9" s="61" t="s">
        <v>514</v>
      </c>
      <c r="BV9" s="61" t="s">
        <v>514</v>
      </c>
      <c r="BW9" s="61" t="s">
        <v>514</v>
      </c>
      <c r="BX9" s="61" t="s">
        <v>514</v>
      </c>
      <c r="BY9" s="61" t="s">
        <v>514</v>
      </c>
      <c r="BZ9" s="61" t="s">
        <v>514</v>
      </c>
      <c r="CA9" s="61" t="s">
        <v>514</v>
      </c>
      <c r="CB9" s="61" t="s">
        <v>514</v>
      </c>
      <c r="CC9" s="61" t="s">
        <v>514</v>
      </c>
      <c r="CD9" s="61" t="s">
        <v>514</v>
      </c>
      <c r="CE9" s="61" t="s">
        <v>514</v>
      </c>
      <c r="CF9" s="61" t="s">
        <v>514</v>
      </c>
      <c r="CG9" s="61" t="s">
        <v>514</v>
      </c>
      <c r="CH9" s="61" t="s">
        <v>514</v>
      </c>
      <c r="CI9" s="61" t="s">
        <v>514</v>
      </c>
      <c r="CJ9" s="61" t="s">
        <v>514</v>
      </c>
      <c r="CK9" s="61" t="s">
        <v>514</v>
      </c>
      <c r="CL9" s="61" t="s">
        <v>514</v>
      </c>
      <c r="CM9" s="61" t="s">
        <v>514</v>
      </c>
      <c r="CN9" s="61" t="s">
        <v>514</v>
      </c>
      <c r="CO9" s="61" t="s">
        <v>514</v>
      </c>
      <c r="CP9" s="61" t="s">
        <v>514</v>
      </c>
      <c r="CQ9" s="61" t="s">
        <v>514</v>
      </c>
      <c r="CR9" s="61" t="s">
        <v>514</v>
      </c>
      <c r="CS9" s="61" t="s">
        <v>514</v>
      </c>
      <c r="CT9" s="61" t="s">
        <v>514</v>
      </c>
      <c r="CU9" s="61" t="s">
        <v>514</v>
      </c>
      <c r="CV9" s="61" t="s">
        <v>514</v>
      </c>
      <c r="CW9" s="61" t="s">
        <v>514</v>
      </c>
      <c r="CX9" s="61" t="s">
        <v>514</v>
      </c>
      <c r="CY9" s="61" t="s">
        <v>514</v>
      </c>
      <c r="CZ9" s="61" t="s">
        <v>514</v>
      </c>
      <c r="DA9" s="61" t="s">
        <v>514</v>
      </c>
      <c r="DB9" s="61" t="s">
        <v>514</v>
      </c>
      <c r="DC9" s="61" t="s">
        <v>514</v>
      </c>
      <c r="DD9" s="61" t="s">
        <v>514</v>
      </c>
      <c r="DE9" s="61" t="s">
        <v>514</v>
      </c>
      <c r="DF9" s="61" t="s">
        <v>514</v>
      </c>
      <c r="DG9" s="61" t="s">
        <v>514</v>
      </c>
      <c r="DH9" s="61" t="s">
        <v>514</v>
      </c>
      <c r="DI9" s="61" t="s">
        <v>514</v>
      </c>
      <c r="DJ9" s="61" t="s">
        <v>514</v>
      </c>
      <c r="DK9" s="61" t="s">
        <v>514</v>
      </c>
      <c r="DL9" s="61" t="s">
        <v>514</v>
      </c>
      <c r="DM9" s="61" t="s">
        <v>514</v>
      </c>
      <c r="DN9" s="61" t="s">
        <v>514</v>
      </c>
      <c r="DO9" s="61" t="s">
        <v>514</v>
      </c>
      <c r="DP9" s="61" t="s">
        <v>514</v>
      </c>
      <c r="DQ9" s="61" t="s">
        <v>514</v>
      </c>
      <c r="DR9" s="61" t="s">
        <v>514</v>
      </c>
      <c r="DS9" s="61" t="s">
        <v>514</v>
      </c>
      <c r="DT9" s="61" t="s">
        <v>514</v>
      </c>
      <c r="DU9" s="61" t="s">
        <v>514</v>
      </c>
      <c r="DV9" s="61" t="s">
        <v>514</v>
      </c>
      <c r="DW9" s="61" t="s">
        <v>514</v>
      </c>
      <c r="DX9" s="61" t="s">
        <v>514</v>
      </c>
      <c r="DY9" s="61" t="s">
        <v>514</v>
      </c>
      <c r="DZ9" s="61" t="s">
        <v>514</v>
      </c>
      <c r="EA9" s="61" t="s">
        <v>514</v>
      </c>
      <c r="EB9" s="61" t="s">
        <v>514</v>
      </c>
      <c r="EC9" s="61" t="s">
        <v>514</v>
      </c>
      <c r="ED9" s="61" t="s">
        <v>514</v>
      </c>
      <c r="EE9" s="61" t="s">
        <v>514</v>
      </c>
      <c r="EF9" s="61" t="s">
        <v>514</v>
      </c>
      <c r="EG9" s="61" t="s">
        <v>514</v>
      </c>
      <c r="EH9" s="61" t="s">
        <v>514</v>
      </c>
      <c r="EI9" s="61" t="s">
        <v>514</v>
      </c>
      <c r="EJ9" s="61" t="s">
        <v>514</v>
      </c>
      <c r="EK9" s="61" t="s">
        <v>514</v>
      </c>
      <c r="EL9" s="61" t="s">
        <v>514</v>
      </c>
      <c r="EM9" s="61" t="s">
        <v>514</v>
      </c>
      <c r="EN9" s="61" t="s">
        <v>514</v>
      </c>
      <c r="EO9" s="61" t="s">
        <v>514</v>
      </c>
      <c r="EP9" s="61" t="s">
        <v>514</v>
      </c>
      <c r="EQ9" s="61" t="s">
        <v>514</v>
      </c>
      <c r="ER9" s="61" t="s">
        <v>514</v>
      </c>
      <c r="ES9" s="61" t="s">
        <v>514</v>
      </c>
      <c r="ET9" s="61" t="s">
        <v>514</v>
      </c>
      <c r="EU9" s="61" t="s">
        <v>514</v>
      </c>
      <c r="EV9" s="61" t="s">
        <v>514</v>
      </c>
      <c r="EW9" s="61" t="s">
        <v>514</v>
      </c>
      <c r="EX9" s="61" t="s">
        <v>514</v>
      </c>
      <c r="EY9" s="61" t="s">
        <v>514</v>
      </c>
      <c r="EZ9" s="61" t="s">
        <v>514</v>
      </c>
      <c r="FA9" s="61" t="s">
        <v>514</v>
      </c>
      <c r="FB9" s="61" t="s">
        <v>514</v>
      </c>
      <c r="FC9" s="61" t="s">
        <v>514</v>
      </c>
      <c r="FD9" s="61" t="s">
        <v>514</v>
      </c>
      <c r="FE9" s="61" t="s">
        <v>514</v>
      </c>
      <c r="FF9" s="61" t="s">
        <v>514</v>
      </c>
      <c r="FG9" s="61" t="s">
        <v>514</v>
      </c>
      <c r="FH9" s="61" t="s">
        <v>514</v>
      </c>
      <c r="FI9" s="61" t="s">
        <v>514</v>
      </c>
      <c r="FJ9" s="61" t="s">
        <v>514</v>
      </c>
      <c r="FK9" s="61" t="s">
        <v>514</v>
      </c>
      <c r="FL9" s="61" t="s">
        <v>514</v>
      </c>
      <c r="FM9" s="61" t="s">
        <v>514</v>
      </c>
      <c r="FN9" s="61" t="s">
        <v>514</v>
      </c>
      <c r="FO9" s="61" t="s">
        <v>514</v>
      </c>
      <c r="FP9" s="61" t="s">
        <v>514</v>
      </c>
      <c r="FQ9" s="61" t="s">
        <v>514</v>
      </c>
      <c r="FR9" s="61" t="s">
        <v>514</v>
      </c>
      <c r="FS9" s="61" t="s">
        <v>514</v>
      </c>
      <c r="FT9" s="61" t="s">
        <v>514</v>
      </c>
      <c r="FU9" s="61" t="s">
        <v>514</v>
      </c>
      <c r="FV9" s="61" t="s">
        <v>514</v>
      </c>
      <c r="FW9" s="61" t="s">
        <v>514</v>
      </c>
      <c r="FX9" s="61" t="s">
        <v>514</v>
      </c>
      <c r="FY9" s="61" t="s">
        <v>514</v>
      </c>
      <c r="FZ9" s="61" t="s">
        <v>514</v>
      </c>
      <c r="GA9" s="61" t="s">
        <v>514</v>
      </c>
      <c r="GB9" s="61" t="s">
        <v>514</v>
      </c>
      <c r="GC9" s="61" t="s">
        <v>514</v>
      </c>
      <c r="GD9" s="61" t="s">
        <v>514</v>
      </c>
      <c r="GE9" s="61" t="s">
        <v>514</v>
      </c>
      <c r="GF9" s="61" t="s">
        <v>514</v>
      </c>
      <c r="GG9" s="61" t="s">
        <v>514</v>
      </c>
      <c r="GH9" s="61" t="s">
        <v>514</v>
      </c>
      <c r="GI9" s="61" t="s">
        <v>514</v>
      </c>
      <c r="GJ9" s="61" t="s">
        <v>514</v>
      </c>
      <c r="GK9" s="61" t="s">
        <v>514</v>
      </c>
      <c r="GL9" s="61" t="s">
        <v>514</v>
      </c>
      <c r="GM9" s="61" t="s">
        <v>514</v>
      </c>
      <c r="GN9" s="61" t="s">
        <v>514</v>
      </c>
      <c r="GO9" s="61" t="s">
        <v>514</v>
      </c>
      <c r="GP9" s="61" t="s">
        <v>514</v>
      </c>
      <c r="GQ9" s="61" t="s">
        <v>514</v>
      </c>
      <c r="GR9" s="61" t="s">
        <v>514</v>
      </c>
      <c r="GS9" s="61" t="s">
        <v>514</v>
      </c>
      <c r="GT9" s="61" t="s">
        <v>514</v>
      </c>
      <c r="GU9" s="61" t="s">
        <v>514</v>
      </c>
      <c r="GV9" s="61" t="s">
        <v>514</v>
      </c>
      <c r="GW9" s="61" t="s">
        <v>514</v>
      </c>
      <c r="GX9" s="61" t="s">
        <v>514</v>
      </c>
      <c r="GY9" s="61" t="s">
        <v>514</v>
      </c>
      <c r="GZ9" s="61" t="s">
        <v>514</v>
      </c>
      <c r="HA9" s="61" t="s">
        <v>514</v>
      </c>
      <c r="HB9" s="61" t="s">
        <v>514</v>
      </c>
      <c r="HC9" s="61" t="s">
        <v>514</v>
      </c>
      <c r="HD9" s="61" t="s">
        <v>514</v>
      </c>
      <c r="HE9" s="61" t="s">
        <v>514</v>
      </c>
      <c r="HF9" s="61" t="s">
        <v>514</v>
      </c>
      <c r="HG9" s="61" t="s">
        <v>514</v>
      </c>
      <c r="HH9" s="61" t="s">
        <v>514</v>
      </c>
      <c r="HI9" s="61" t="s">
        <v>514</v>
      </c>
      <c r="HJ9" s="61" t="s">
        <v>514</v>
      </c>
      <c r="HK9" s="61" t="s">
        <v>514</v>
      </c>
      <c r="HL9" s="61" t="s">
        <v>514</v>
      </c>
      <c r="HM9" s="61" t="s">
        <v>514</v>
      </c>
      <c r="HN9" s="61" t="s">
        <v>514</v>
      </c>
      <c r="HO9" s="61" t="s">
        <v>514</v>
      </c>
      <c r="HP9" s="61" t="s">
        <v>514</v>
      </c>
      <c r="HQ9" s="61" t="s">
        <v>514</v>
      </c>
      <c r="HR9" s="61" t="s">
        <v>514</v>
      </c>
      <c r="HS9" s="61" t="s">
        <v>514</v>
      </c>
      <c r="HT9" s="61" t="s">
        <v>514</v>
      </c>
      <c r="HU9" s="61" t="s">
        <v>514</v>
      </c>
      <c r="HV9" s="61" t="s">
        <v>514</v>
      </c>
      <c r="HW9" s="61" t="s">
        <v>514</v>
      </c>
      <c r="IC9" s="61" t="s">
        <v>574</v>
      </c>
      <c r="ID9" s="61" t="s">
        <v>514</v>
      </c>
      <c r="IE9" s="61" t="s">
        <v>518</v>
      </c>
      <c r="IF9" s="61" t="s">
        <v>514</v>
      </c>
      <c r="IG9" s="61">
        <v>8</v>
      </c>
      <c r="IH9" s="61" t="s">
        <v>516</v>
      </c>
      <c r="II9" s="61" t="s">
        <v>514</v>
      </c>
      <c r="IJ9" s="61" t="s">
        <v>514</v>
      </c>
      <c r="IK9" s="61" t="s">
        <v>514</v>
      </c>
      <c r="IL9" s="61" t="s">
        <v>514</v>
      </c>
      <c r="IM9" s="61" t="s">
        <v>514</v>
      </c>
      <c r="IN9" s="61" t="s">
        <v>514</v>
      </c>
      <c r="IO9" s="61" t="s">
        <v>514</v>
      </c>
      <c r="IP9" s="61" t="s">
        <v>514</v>
      </c>
      <c r="IQ9" s="61">
        <v>13</v>
      </c>
      <c r="IR9" s="61" t="s">
        <v>516</v>
      </c>
      <c r="IS9" s="61" t="s">
        <v>516</v>
      </c>
      <c r="IT9" s="61" t="s">
        <v>516</v>
      </c>
      <c r="IU9" s="61" t="s">
        <v>516</v>
      </c>
      <c r="IV9" s="61" t="s">
        <v>431</v>
      </c>
      <c r="IW9" s="61" t="s">
        <v>559</v>
      </c>
      <c r="IX9" s="61" t="s">
        <v>575</v>
      </c>
      <c r="IY9" s="61" t="s">
        <v>519</v>
      </c>
      <c r="IZ9" s="61">
        <v>1</v>
      </c>
      <c r="JA9" s="61">
        <v>1</v>
      </c>
      <c r="JB9" s="61">
        <v>0</v>
      </c>
      <c r="JC9" s="61">
        <v>0</v>
      </c>
      <c r="JD9" s="61">
        <v>0</v>
      </c>
      <c r="JE9" s="61">
        <v>0</v>
      </c>
      <c r="JF9" s="61">
        <v>0</v>
      </c>
      <c r="JG9" s="61">
        <v>0</v>
      </c>
      <c r="JH9" s="61" t="s">
        <v>514</v>
      </c>
      <c r="JI9" s="61" t="s">
        <v>516</v>
      </c>
      <c r="JJ9" s="61">
        <v>0</v>
      </c>
      <c r="JK9" s="61">
        <v>0</v>
      </c>
      <c r="JL9" s="61">
        <v>0</v>
      </c>
      <c r="JM9" s="61">
        <v>0</v>
      </c>
      <c r="JN9" s="61">
        <v>1</v>
      </c>
      <c r="JO9" s="61">
        <v>0</v>
      </c>
      <c r="JP9" s="61">
        <v>1</v>
      </c>
      <c r="JQ9" s="61">
        <v>0</v>
      </c>
      <c r="JR9" s="61" t="s">
        <v>576</v>
      </c>
      <c r="JS9" s="61" t="s">
        <v>516</v>
      </c>
      <c r="JT9" s="61" t="s">
        <v>522</v>
      </c>
      <c r="JU9" s="61" t="s">
        <v>577</v>
      </c>
      <c r="JV9" s="61" t="s">
        <v>431</v>
      </c>
      <c r="JW9" s="61" t="s">
        <v>514</v>
      </c>
      <c r="JX9" s="61" t="s">
        <v>514</v>
      </c>
      <c r="JY9" s="61" t="s">
        <v>514</v>
      </c>
      <c r="JZ9" s="61" t="s">
        <v>514</v>
      </c>
      <c r="KA9" s="61">
        <v>1</v>
      </c>
      <c r="KB9" s="61">
        <v>1</v>
      </c>
      <c r="KC9" s="61">
        <v>0</v>
      </c>
      <c r="KD9" s="61">
        <v>0</v>
      </c>
      <c r="KE9" s="61">
        <v>0</v>
      </c>
      <c r="KF9" s="61">
        <v>0</v>
      </c>
      <c r="KG9" s="61">
        <v>0</v>
      </c>
      <c r="KH9" s="61">
        <v>0</v>
      </c>
      <c r="KI9" s="61" t="s">
        <v>514</v>
      </c>
      <c r="KJ9" s="61" t="s">
        <v>431</v>
      </c>
      <c r="KK9" s="61" t="s">
        <v>514</v>
      </c>
      <c r="KL9" s="61" t="s">
        <v>514</v>
      </c>
      <c r="KM9" s="61" t="s">
        <v>514</v>
      </c>
      <c r="KN9" s="61" t="s">
        <v>514</v>
      </c>
      <c r="KO9" s="61" t="s">
        <v>514</v>
      </c>
      <c r="KP9" s="61" t="s">
        <v>514</v>
      </c>
      <c r="KQ9" s="61" t="s">
        <v>514</v>
      </c>
      <c r="KR9" s="61" t="s">
        <v>514</v>
      </c>
      <c r="KS9" s="61" t="s">
        <v>514</v>
      </c>
      <c r="KT9" s="61" t="s">
        <v>514</v>
      </c>
      <c r="KU9" s="61" t="s">
        <v>514</v>
      </c>
      <c r="KV9" s="61" t="s">
        <v>514</v>
      </c>
      <c r="KW9" s="61" t="s">
        <v>514</v>
      </c>
      <c r="KX9" s="61" t="s">
        <v>514</v>
      </c>
      <c r="KY9" s="61" t="s">
        <v>514</v>
      </c>
      <c r="KZ9" s="61" t="s">
        <v>514</v>
      </c>
      <c r="LA9" s="61" t="s">
        <v>514</v>
      </c>
      <c r="LB9" s="61" t="s">
        <v>514</v>
      </c>
      <c r="LC9" s="61" t="s">
        <v>514</v>
      </c>
      <c r="LD9" s="61" t="s">
        <v>514</v>
      </c>
      <c r="LE9" s="61" t="s">
        <v>514</v>
      </c>
      <c r="LF9" s="61" t="s">
        <v>514</v>
      </c>
      <c r="LG9" s="61" t="s">
        <v>514</v>
      </c>
      <c r="LH9" s="61" t="s">
        <v>514</v>
      </c>
      <c r="LI9" s="61" t="s">
        <v>514</v>
      </c>
      <c r="LJ9" s="61">
        <v>1</v>
      </c>
      <c r="LK9" s="61">
        <v>0</v>
      </c>
      <c r="LL9" s="61">
        <v>1</v>
      </c>
      <c r="LM9" s="61">
        <v>0</v>
      </c>
      <c r="LN9" s="61">
        <v>0</v>
      </c>
      <c r="LO9" s="61">
        <v>0</v>
      </c>
      <c r="LP9" s="61">
        <v>0</v>
      </c>
      <c r="LQ9" s="61">
        <v>0</v>
      </c>
      <c r="LR9" s="61" t="s">
        <v>514</v>
      </c>
      <c r="LS9" s="61" t="s">
        <v>514</v>
      </c>
      <c r="LT9" s="61" t="s">
        <v>514</v>
      </c>
      <c r="LU9" s="61" t="s">
        <v>514</v>
      </c>
      <c r="LV9" s="61" t="s">
        <v>514</v>
      </c>
      <c r="LW9" s="61" t="s">
        <v>514</v>
      </c>
      <c r="LX9" s="61" t="s">
        <v>514</v>
      </c>
      <c r="LY9" s="61" t="s">
        <v>514</v>
      </c>
      <c r="LZ9" s="61" t="s">
        <v>514</v>
      </c>
      <c r="MA9" s="61" t="s">
        <v>514</v>
      </c>
      <c r="MB9" s="61" t="s">
        <v>514</v>
      </c>
      <c r="MC9" s="61" t="s">
        <v>514</v>
      </c>
      <c r="MD9" s="61" t="s">
        <v>514</v>
      </c>
      <c r="ME9" s="61" t="s">
        <v>514</v>
      </c>
      <c r="MF9" s="61" t="s">
        <v>514</v>
      </c>
      <c r="MG9" s="61" t="s">
        <v>514</v>
      </c>
      <c r="MH9" s="61" t="s">
        <v>514</v>
      </c>
      <c r="MI9" s="61" t="s">
        <v>514</v>
      </c>
      <c r="MJ9" s="61" t="s">
        <v>514</v>
      </c>
      <c r="MK9" s="61" t="s">
        <v>514</v>
      </c>
      <c r="ML9" s="61" t="s">
        <v>514</v>
      </c>
      <c r="MM9" s="61" t="s">
        <v>514</v>
      </c>
      <c r="MN9" s="61" t="s">
        <v>514</v>
      </c>
      <c r="MO9" s="61" t="s">
        <v>514</v>
      </c>
      <c r="MP9" s="61" t="s">
        <v>514</v>
      </c>
      <c r="MQ9" s="61" t="s">
        <v>514</v>
      </c>
      <c r="MR9" s="61" t="s">
        <v>514</v>
      </c>
      <c r="MS9" s="61" t="s">
        <v>514</v>
      </c>
      <c r="MT9" s="61" t="s">
        <v>514</v>
      </c>
      <c r="MU9" s="61" t="s">
        <v>514</v>
      </c>
      <c r="MV9" s="61" t="s">
        <v>514</v>
      </c>
      <c r="MW9" s="61" t="s">
        <v>514</v>
      </c>
      <c r="MX9" s="61" t="s">
        <v>514</v>
      </c>
      <c r="MY9" s="61" t="s">
        <v>514</v>
      </c>
      <c r="MZ9" s="61" t="s">
        <v>514</v>
      </c>
      <c r="NA9" s="61" t="s">
        <v>514</v>
      </c>
      <c r="NB9" s="61" t="s">
        <v>514</v>
      </c>
      <c r="NC9" s="61" t="s">
        <v>514</v>
      </c>
      <c r="ND9" s="61" t="s">
        <v>514</v>
      </c>
      <c r="NE9" s="61" t="s">
        <v>514</v>
      </c>
      <c r="NF9" s="61" t="s">
        <v>514</v>
      </c>
      <c r="NG9" s="61" t="s">
        <v>514</v>
      </c>
      <c r="NH9" s="61" t="s">
        <v>514</v>
      </c>
      <c r="NI9" s="61" t="s">
        <v>514</v>
      </c>
      <c r="NJ9" s="61" t="s">
        <v>514</v>
      </c>
      <c r="NK9" s="61" t="s">
        <v>514</v>
      </c>
      <c r="NL9" s="61" t="s">
        <v>514</v>
      </c>
      <c r="NM9" s="61" t="s">
        <v>514</v>
      </c>
      <c r="NN9" s="61" t="s">
        <v>514</v>
      </c>
      <c r="NO9" s="61" t="s">
        <v>514</v>
      </c>
      <c r="NP9" s="61" t="s">
        <v>514</v>
      </c>
      <c r="NQ9" s="61" t="s">
        <v>514</v>
      </c>
      <c r="NR9" s="61" t="s">
        <v>514</v>
      </c>
      <c r="NS9" s="61" t="s">
        <v>514</v>
      </c>
      <c r="NT9" s="61" t="s">
        <v>514</v>
      </c>
      <c r="NU9" s="61" t="s">
        <v>514</v>
      </c>
      <c r="NV9" s="61" t="s">
        <v>514</v>
      </c>
      <c r="NW9" s="61" t="s">
        <v>514</v>
      </c>
      <c r="NX9" s="61" t="s">
        <v>514</v>
      </c>
      <c r="NY9" s="61" t="s">
        <v>514</v>
      </c>
      <c r="NZ9" s="61" t="s">
        <v>514</v>
      </c>
      <c r="OA9" s="61" t="s">
        <v>514</v>
      </c>
      <c r="OB9" s="61" t="s">
        <v>514</v>
      </c>
      <c r="OC9" s="61" t="s">
        <v>514</v>
      </c>
      <c r="OD9" s="61" t="s">
        <v>514</v>
      </c>
      <c r="OE9" s="61" t="s">
        <v>514</v>
      </c>
      <c r="OF9" s="61" t="s">
        <v>514</v>
      </c>
      <c r="OG9" s="61" t="s">
        <v>514</v>
      </c>
      <c r="OH9" s="61" t="s">
        <v>514</v>
      </c>
      <c r="OI9" s="61" t="s">
        <v>514</v>
      </c>
      <c r="OJ9" s="61" t="s">
        <v>514</v>
      </c>
      <c r="OK9" s="61" t="s">
        <v>514</v>
      </c>
      <c r="OL9" s="61" t="s">
        <v>514</v>
      </c>
      <c r="OM9" s="61" t="s">
        <v>514</v>
      </c>
      <c r="ON9" s="61" t="s">
        <v>514</v>
      </c>
      <c r="OO9" s="61" t="s">
        <v>514</v>
      </c>
      <c r="OP9" s="61" t="s">
        <v>514</v>
      </c>
      <c r="OQ9" s="61" t="s">
        <v>514</v>
      </c>
      <c r="OR9" s="61" t="s">
        <v>514</v>
      </c>
      <c r="OS9" s="61" t="s">
        <v>514</v>
      </c>
      <c r="OT9" s="61" t="s">
        <v>514</v>
      </c>
      <c r="OU9" s="61" t="s">
        <v>514</v>
      </c>
      <c r="OV9" s="61" t="s">
        <v>514</v>
      </c>
      <c r="OW9" s="61" t="s">
        <v>514</v>
      </c>
      <c r="OX9" s="61" t="s">
        <v>514</v>
      </c>
      <c r="OY9" s="61" t="s">
        <v>514</v>
      </c>
      <c r="OZ9" s="61" t="s">
        <v>514</v>
      </c>
      <c r="PA9" s="61" t="s">
        <v>514</v>
      </c>
      <c r="PB9" s="61" t="s">
        <v>514</v>
      </c>
      <c r="PC9" s="61" t="s">
        <v>514</v>
      </c>
      <c r="PD9" s="61" t="s">
        <v>514</v>
      </c>
      <c r="PE9" s="61" t="s">
        <v>514</v>
      </c>
      <c r="PF9" s="61" t="s">
        <v>514</v>
      </c>
      <c r="PG9" s="61" t="s">
        <v>514</v>
      </c>
      <c r="PH9" s="61" t="s">
        <v>514</v>
      </c>
      <c r="PI9" s="61" t="s">
        <v>514</v>
      </c>
      <c r="PJ9" s="61" t="s">
        <v>514</v>
      </c>
      <c r="PK9" s="61" t="s">
        <v>514</v>
      </c>
      <c r="PL9" s="61" t="s">
        <v>514</v>
      </c>
      <c r="PM9" s="61" t="s">
        <v>514</v>
      </c>
      <c r="PN9" s="61" t="s">
        <v>514</v>
      </c>
      <c r="PO9" s="61" t="s">
        <v>514</v>
      </c>
      <c r="PP9" s="61" t="s">
        <v>514</v>
      </c>
      <c r="PQ9" s="61" t="s">
        <v>514</v>
      </c>
      <c r="PR9" s="61" t="s">
        <v>514</v>
      </c>
      <c r="PS9" s="61" t="s">
        <v>514</v>
      </c>
      <c r="PT9" s="61" t="s">
        <v>514</v>
      </c>
      <c r="PU9" s="61" t="s">
        <v>514</v>
      </c>
      <c r="PV9" s="61" t="s">
        <v>514</v>
      </c>
      <c r="PW9" s="61" t="s">
        <v>514</v>
      </c>
      <c r="PX9" s="61" t="s">
        <v>514</v>
      </c>
      <c r="PY9" s="61" t="s">
        <v>514</v>
      </c>
      <c r="PZ9" s="61" t="s">
        <v>514</v>
      </c>
      <c r="QA9" s="61" t="s">
        <v>514</v>
      </c>
      <c r="QB9" s="61" t="s">
        <v>514</v>
      </c>
      <c r="QC9" s="61" t="s">
        <v>514</v>
      </c>
      <c r="QD9" s="61" t="s">
        <v>514</v>
      </c>
      <c r="QE9" s="61" t="s">
        <v>514</v>
      </c>
      <c r="QF9" s="61" t="s">
        <v>514</v>
      </c>
      <c r="QG9" s="61" t="s">
        <v>514</v>
      </c>
      <c r="QH9" s="61" t="s">
        <v>514</v>
      </c>
      <c r="QI9" s="61" t="s">
        <v>514</v>
      </c>
      <c r="QJ9" s="61" t="s">
        <v>514</v>
      </c>
      <c r="QK9" s="61" t="s">
        <v>514</v>
      </c>
      <c r="QL9" s="61" t="s">
        <v>514</v>
      </c>
      <c r="QM9" s="61" t="s">
        <v>514</v>
      </c>
      <c r="QN9" s="61" t="s">
        <v>514</v>
      </c>
      <c r="QO9" s="61" t="s">
        <v>514</v>
      </c>
      <c r="QP9" s="61" t="s">
        <v>514</v>
      </c>
      <c r="QQ9" s="61" t="s">
        <v>514</v>
      </c>
      <c r="QR9" s="61" t="s">
        <v>514</v>
      </c>
      <c r="QS9" s="61" t="s">
        <v>514</v>
      </c>
      <c r="QT9" s="61" t="s">
        <v>514</v>
      </c>
      <c r="QU9" s="61" t="s">
        <v>514</v>
      </c>
      <c r="QV9" s="61" t="s">
        <v>514</v>
      </c>
      <c r="QW9" s="61" t="s">
        <v>514</v>
      </c>
      <c r="QX9" s="61" t="s">
        <v>514</v>
      </c>
      <c r="QY9" s="61" t="s">
        <v>514</v>
      </c>
      <c r="QZ9" s="61" t="s">
        <v>514</v>
      </c>
      <c r="RA9" s="61" t="s">
        <v>514</v>
      </c>
      <c r="RB9" s="61" t="s">
        <v>514</v>
      </c>
      <c r="RC9" s="61" t="s">
        <v>514</v>
      </c>
      <c r="RD9" s="61" t="s">
        <v>514</v>
      </c>
      <c r="RE9" s="61" t="s">
        <v>514</v>
      </c>
      <c r="RF9" s="61" t="s">
        <v>514</v>
      </c>
      <c r="RG9" s="61" t="s">
        <v>514</v>
      </c>
      <c r="RH9" s="61" t="s">
        <v>514</v>
      </c>
      <c r="RI9" s="61" t="s">
        <v>514</v>
      </c>
      <c r="RJ9" s="61" t="s">
        <v>514</v>
      </c>
      <c r="RK9" s="61" t="s">
        <v>514</v>
      </c>
      <c r="RL9" s="61" t="s">
        <v>514</v>
      </c>
      <c r="RM9" s="61" t="s">
        <v>514</v>
      </c>
      <c r="RN9" s="61" t="s">
        <v>514</v>
      </c>
      <c r="RO9" s="61" t="s">
        <v>514</v>
      </c>
      <c r="RP9" s="61" t="s">
        <v>514</v>
      </c>
      <c r="RQ9" s="61" t="s">
        <v>514</v>
      </c>
      <c r="RR9" s="61" t="s">
        <v>514</v>
      </c>
      <c r="RS9" s="61" t="s">
        <v>514</v>
      </c>
      <c r="RT9" s="61" t="s">
        <v>514</v>
      </c>
      <c r="RU9" s="61" t="s">
        <v>514</v>
      </c>
      <c r="RV9" s="61" t="s">
        <v>514</v>
      </c>
      <c r="RW9" s="61" t="s">
        <v>514</v>
      </c>
      <c r="RX9" s="61" t="s">
        <v>514</v>
      </c>
      <c r="RY9" s="61" t="s">
        <v>514</v>
      </c>
      <c r="RZ9" s="61" t="s">
        <v>514</v>
      </c>
      <c r="SA9" s="61" t="s">
        <v>514</v>
      </c>
      <c r="SB9" s="61" t="s">
        <v>514</v>
      </c>
      <c r="SC9" s="61" t="s">
        <v>514</v>
      </c>
      <c r="SD9" s="61" t="s">
        <v>514</v>
      </c>
      <c r="SE9" s="61" t="s">
        <v>514</v>
      </c>
      <c r="SF9" s="61" t="s">
        <v>514</v>
      </c>
      <c r="SG9" s="61" t="s">
        <v>514</v>
      </c>
      <c r="SH9" s="61" t="s">
        <v>514</v>
      </c>
      <c r="SI9" s="61" t="s">
        <v>514</v>
      </c>
      <c r="SJ9" s="61" t="s">
        <v>514</v>
      </c>
      <c r="SK9" s="61" t="s">
        <v>514</v>
      </c>
      <c r="SL9" s="61" t="s">
        <v>514</v>
      </c>
      <c r="SM9" s="61" t="s">
        <v>514</v>
      </c>
      <c r="SN9" s="61" t="s">
        <v>514</v>
      </c>
      <c r="SO9" s="61" t="s">
        <v>514</v>
      </c>
      <c r="SP9" s="61" t="s">
        <v>514</v>
      </c>
      <c r="SQ9" s="61" t="s">
        <v>514</v>
      </c>
      <c r="SR9" s="61" t="s">
        <v>514</v>
      </c>
      <c r="SS9" s="61" t="s">
        <v>514</v>
      </c>
      <c r="ST9" s="61" t="s">
        <v>514</v>
      </c>
      <c r="SU9" s="61" t="s">
        <v>514</v>
      </c>
      <c r="SV9" s="61" t="s">
        <v>514</v>
      </c>
      <c r="SW9" s="61" t="s">
        <v>514</v>
      </c>
      <c r="SX9" s="61" t="s">
        <v>514</v>
      </c>
      <c r="SY9" s="61" t="s">
        <v>514</v>
      </c>
      <c r="SZ9" s="61" t="s">
        <v>514</v>
      </c>
      <c r="TA9" s="61" t="s">
        <v>514</v>
      </c>
      <c r="TB9" s="61" t="s">
        <v>514</v>
      </c>
      <c r="TC9" s="61" t="s">
        <v>514</v>
      </c>
      <c r="TD9" s="61" t="s">
        <v>514</v>
      </c>
      <c r="TE9" s="61" t="s">
        <v>514</v>
      </c>
      <c r="TF9" s="61" t="s">
        <v>514</v>
      </c>
      <c r="TG9" s="61" t="s">
        <v>514</v>
      </c>
      <c r="TH9" s="61" t="s">
        <v>514</v>
      </c>
      <c r="TI9" s="61" t="s">
        <v>514</v>
      </c>
      <c r="TJ9" s="61" t="s">
        <v>514</v>
      </c>
      <c r="TK9" s="61" t="s">
        <v>514</v>
      </c>
      <c r="TL9" s="61" t="s">
        <v>514</v>
      </c>
      <c r="TM9" s="61" t="s">
        <v>514</v>
      </c>
      <c r="TN9" s="61" t="s">
        <v>514</v>
      </c>
      <c r="TO9" s="61" t="s">
        <v>514</v>
      </c>
      <c r="TP9" s="61" t="s">
        <v>514</v>
      </c>
      <c r="TQ9" s="61" t="s">
        <v>514</v>
      </c>
      <c r="TR9" s="61" t="s">
        <v>514</v>
      </c>
      <c r="TS9" s="61" t="s">
        <v>514</v>
      </c>
      <c r="TT9" s="61" t="s">
        <v>514</v>
      </c>
      <c r="TU9" s="61" t="s">
        <v>514</v>
      </c>
      <c r="TV9" s="61" t="s">
        <v>514</v>
      </c>
      <c r="TW9" s="61" t="s">
        <v>524</v>
      </c>
      <c r="TX9" s="61" t="s">
        <v>578</v>
      </c>
      <c r="TY9" s="61" t="s">
        <v>579</v>
      </c>
      <c r="TZ9" s="61">
        <v>44600.799502314803</v>
      </c>
      <c r="UA9" s="61" t="s">
        <v>514</v>
      </c>
      <c r="UB9" s="61" t="s">
        <v>514</v>
      </c>
      <c r="UC9" s="61" t="s">
        <v>527</v>
      </c>
    </row>
    <row r="10" spans="1:549" x14ac:dyDescent="0.3">
      <c r="A10" s="61">
        <v>44600.348623564802</v>
      </c>
      <c r="B10" s="61">
        <v>44600.362229803199</v>
      </c>
      <c r="C10" s="111">
        <v>44600</v>
      </c>
      <c r="D10" s="61" t="s">
        <v>571</v>
      </c>
      <c r="E10" s="61" t="s">
        <v>511</v>
      </c>
      <c r="F10" s="61" t="s">
        <v>572</v>
      </c>
      <c r="G10" s="61">
        <v>1</v>
      </c>
      <c r="H10" s="61">
        <v>0</v>
      </c>
      <c r="I10" s="61">
        <v>0</v>
      </c>
      <c r="J10" s="61">
        <v>0</v>
      </c>
      <c r="K10" s="61">
        <v>0</v>
      </c>
      <c r="L10" s="61" t="s">
        <v>580</v>
      </c>
      <c r="M10" s="61" t="s">
        <v>535</v>
      </c>
      <c r="N10" s="61" t="s">
        <v>514</v>
      </c>
      <c r="O10" s="61" t="s">
        <v>514</v>
      </c>
      <c r="P10" s="61" t="s">
        <v>514</v>
      </c>
      <c r="Q10" s="61" t="s">
        <v>514</v>
      </c>
      <c r="R10" s="61" t="s">
        <v>514</v>
      </c>
      <c r="S10" s="61" t="s">
        <v>514</v>
      </c>
      <c r="T10" s="61" t="s">
        <v>514</v>
      </c>
      <c r="U10" s="61" t="s">
        <v>514</v>
      </c>
      <c r="V10" s="61" t="s">
        <v>514</v>
      </c>
      <c r="W10" s="61" t="s">
        <v>514</v>
      </c>
      <c r="X10" s="61" t="s">
        <v>516</v>
      </c>
      <c r="AD10" s="61" t="s">
        <v>566</v>
      </c>
      <c r="AE10" s="61" t="s">
        <v>514</v>
      </c>
      <c r="AF10" s="61" t="s">
        <v>581</v>
      </c>
      <c r="AG10" s="61">
        <v>1</v>
      </c>
      <c r="AH10" s="61">
        <v>0</v>
      </c>
      <c r="AI10" s="61">
        <v>1</v>
      </c>
      <c r="AJ10" s="61">
        <v>0</v>
      </c>
      <c r="AK10" s="61">
        <v>1</v>
      </c>
      <c r="AL10" s="61">
        <v>0</v>
      </c>
      <c r="AM10" s="61">
        <v>0</v>
      </c>
      <c r="AN10" s="61" t="s">
        <v>514</v>
      </c>
      <c r="AO10" s="61" t="s">
        <v>538</v>
      </c>
      <c r="AP10" s="61" t="s">
        <v>514</v>
      </c>
      <c r="AQ10" s="61" t="s">
        <v>514</v>
      </c>
      <c r="AR10" s="61" t="s">
        <v>514</v>
      </c>
      <c r="AS10" s="61" t="s">
        <v>514</v>
      </c>
      <c r="AT10" s="61" t="s">
        <v>514</v>
      </c>
      <c r="AU10" s="61" t="s">
        <v>514</v>
      </c>
      <c r="AV10" s="61" t="s">
        <v>514</v>
      </c>
      <c r="AW10" s="61" t="s">
        <v>582</v>
      </c>
      <c r="AX10" s="61" t="s">
        <v>431</v>
      </c>
      <c r="AY10" s="61">
        <v>0</v>
      </c>
      <c r="AZ10" s="61">
        <v>1</v>
      </c>
      <c r="BA10" s="61">
        <v>0</v>
      </c>
      <c r="BB10" s="61">
        <v>0</v>
      </c>
      <c r="BC10" s="61">
        <v>0</v>
      </c>
      <c r="BD10" s="61">
        <v>0</v>
      </c>
      <c r="BE10" s="61">
        <v>0</v>
      </c>
      <c r="BF10" s="61">
        <v>0</v>
      </c>
      <c r="BG10" s="61" t="s">
        <v>514</v>
      </c>
      <c r="BH10" s="61" t="s">
        <v>431</v>
      </c>
      <c r="BI10" s="61" t="s">
        <v>514</v>
      </c>
      <c r="BJ10" s="61" t="s">
        <v>514</v>
      </c>
      <c r="BK10" s="61" t="s">
        <v>514</v>
      </c>
      <c r="BL10" s="61" t="s">
        <v>514</v>
      </c>
      <c r="BM10" s="61" t="s">
        <v>514</v>
      </c>
      <c r="BN10" s="61" t="s">
        <v>514</v>
      </c>
      <c r="BO10" s="61" t="s">
        <v>514</v>
      </c>
      <c r="BP10" s="61" t="s">
        <v>514</v>
      </c>
      <c r="BQ10" s="61" t="s">
        <v>514</v>
      </c>
      <c r="BR10" s="61" t="s">
        <v>431</v>
      </c>
      <c r="BS10" s="61" t="s">
        <v>514</v>
      </c>
      <c r="BT10" s="61" t="s">
        <v>514</v>
      </c>
      <c r="BU10" s="61" t="s">
        <v>583</v>
      </c>
      <c r="BV10" s="61" t="s">
        <v>431</v>
      </c>
      <c r="BW10" s="61" t="s">
        <v>514</v>
      </c>
      <c r="BX10" s="61" t="s">
        <v>514</v>
      </c>
      <c r="BY10" s="61" t="s">
        <v>514</v>
      </c>
      <c r="BZ10" s="61" t="s">
        <v>514</v>
      </c>
      <c r="CA10" s="61" t="s">
        <v>514</v>
      </c>
      <c r="CB10" s="61">
        <v>1</v>
      </c>
      <c r="CC10" s="61">
        <v>1</v>
      </c>
      <c r="CD10" s="61">
        <v>0</v>
      </c>
      <c r="CE10" s="61">
        <v>0</v>
      </c>
      <c r="CF10" s="61">
        <v>0</v>
      </c>
      <c r="CG10" s="61">
        <v>0</v>
      </c>
      <c r="CH10" s="61">
        <v>0</v>
      </c>
      <c r="CI10" s="61">
        <v>0</v>
      </c>
      <c r="CJ10" s="61" t="s">
        <v>514</v>
      </c>
      <c r="CK10" s="61" t="s">
        <v>431</v>
      </c>
      <c r="CL10" s="61" t="s">
        <v>514</v>
      </c>
      <c r="CM10" s="61" t="s">
        <v>514</v>
      </c>
      <c r="CN10" s="61" t="s">
        <v>514</v>
      </c>
      <c r="CO10" s="61" t="s">
        <v>514</v>
      </c>
      <c r="CP10" s="61" t="s">
        <v>514</v>
      </c>
      <c r="CQ10" s="61" t="s">
        <v>514</v>
      </c>
      <c r="CR10" s="61" t="s">
        <v>514</v>
      </c>
      <c r="CS10" s="61" t="s">
        <v>514</v>
      </c>
      <c r="CT10" s="61" t="s">
        <v>514</v>
      </c>
      <c r="CU10" s="61" t="s">
        <v>514</v>
      </c>
      <c r="CV10" s="61" t="s">
        <v>514</v>
      </c>
      <c r="CW10" s="61" t="s">
        <v>514</v>
      </c>
      <c r="CX10" s="61" t="s">
        <v>514</v>
      </c>
      <c r="CY10" s="61" t="s">
        <v>514</v>
      </c>
      <c r="CZ10" s="61" t="s">
        <v>514</v>
      </c>
      <c r="DA10" s="61" t="s">
        <v>514</v>
      </c>
      <c r="DB10" s="61" t="s">
        <v>514</v>
      </c>
      <c r="DC10" s="61" t="s">
        <v>514</v>
      </c>
      <c r="DD10" s="61" t="s">
        <v>514</v>
      </c>
      <c r="DE10" s="61" t="s">
        <v>514</v>
      </c>
      <c r="DF10" s="61" t="s">
        <v>514</v>
      </c>
      <c r="DG10" s="61" t="s">
        <v>514</v>
      </c>
      <c r="DH10" s="61" t="s">
        <v>514</v>
      </c>
      <c r="DI10" s="61" t="s">
        <v>514</v>
      </c>
      <c r="DJ10" s="61" t="s">
        <v>514</v>
      </c>
      <c r="DK10" s="61" t="s">
        <v>514</v>
      </c>
      <c r="DL10" s="61">
        <v>0</v>
      </c>
      <c r="DM10" s="61">
        <v>0</v>
      </c>
      <c r="DN10" s="61">
        <v>1</v>
      </c>
      <c r="DO10" s="61">
        <v>0</v>
      </c>
      <c r="DP10" s="61">
        <v>0</v>
      </c>
      <c r="DQ10" s="61">
        <v>1</v>
      </c>
      <c r="DR10" s="61">
        <v>0</v>
      </c>
      <c r="DS10" s="61">
        <v>0</v>
      </c>
      <c r="DT10" s="61" t="s">
        <v>514</v>
      </c>
      <c r="DU10" s="61" t="s">
        <v>514</v>
      </c>
      <c r="DV10" s="61" t="s">
        <v>514</v>
      </c>
      <c r="DW10" s="61" t="s">
        <v>514</v>
      </c>
      <c r="DX10" s="61" t="s">
        <v>514</v>
      </c>
      <c r="DY10" s="61" t="s">
        <v>514</v>
      </c>
      <c r="DZ10" s="61" t="s">
        <v>514</v>
      </c>
      <c r="EA10" s="61" t="s">
        <v>514</v>
      </c>
      <c r="EB10" s="61" t="s">
        <v>514</v>
      </c>
      <c r="EC10" s="61" t="s">
        <v>514</v>
      </c>
      <c r="ED10" s="61" t="s">
        <v>514</v>
      </c>
      <c r="EE10" s="61" t="s">
        <v>514</v>
      </c>
      <c r="EF10" s="61" t="s">
        <v>514</v>
      </c>
      <c r="EG10" s="61" t="s">
        <v>514</v>
      </c>
      <c r="EH10" s="61" t="s">
        <v>514</v>
      </c>
      <c r="EI10" s="61" t="s">
        <v>514</v>
      </c>
      <c r="EJ10" s="61" t="s">
        <v>514</v>
      </c>
      <c r="EK10" s="61" t="s">
        <v>514</v>
      </c>
      <c r="EL10" s="61" t="s">
        <v>514</v>
      </c>
      <c r="EM10" s="61" t="s">
        <v>514</v>
      </c>
      <c r="EN10" s="61" t="s">
        <v>514</v>
      </c>
      <c r="EO10" s="61" t="s">
        <v>514</v>
      </c>
      <c r="EP10" s="61" t="s">
        <v>514</v>
      </c>
      <c r="EQ10" s="61" t="s">
        <v>514</v>
      </c>
      <c r="ER10" s="61" t="s">
        <v>514</v>
      </c>
      <c r="ES10" s="61" t="s">
        <v>514</v>
      </c>
      <c r="ET10" s="61" t="s">
        <v>514</v>
      </c>
      <c r="EU10" s="61" t="s">
        <v>514</v>
      </c>
      <c r="EV10" s="61" t="s">
        <v>514</v>
      </c>
      <c r="EW10" s="61" t="s">
        <v>514</v>
      </c>
      <c r="EX10" s="61" t="s">
        <v>514</v>
      </c>
      <c r="EY10" s="61" t="s">
        <v>514</v>
      </c>
      <c r="EZ10" s="61" t="s">
        <v>514</v>
      </c>
      <c r="FA10" s="61" t="s">
        <v>514</v>
      </c>
      <c r="FB10" s="61" t="s">
        <v>514</v>
      </c>
      <c r="FC10" s="61" t="s">
        <v>514</v>
      </c>
      <c r="FD10" s="61" t="s">
        <v>514</v>
      </c>
      <c r="FE10" s="61" t="s">
        <v>514</v>
      </c>
      <c r="FF10" s="61" t="s">
        <v>514</v>
      </c>
      <c r="FG10" s="61" t="s">
        <v>514</v>
      </c>
      <c r="FH10" s="61" t="s">
        <v>514</v>
      </c>
      <c r="FI10" s="61" t="s">
        <v>514</v>
      </c>
      <c r="FJ10" s="61" t="s">
        <v>514</v>
      </c>
      <c r="FK10" s="61" t="s">
        <v>514</v>
      </c>
      <c r="FL10" s="61" t="s">
        <v>514</v>
      </c>
      <c r="FM10" s="61" t="s">
        <v>514</v>
      </c>
      <c r="FN10" s="61" t="s">
        <v>514</v>
      </c>
      <c r="FO10" s="61" t="s">
        <v>514</v>
      </c>
      <c r="FP10" s="61" t="s">
        <v>514</v>
      </c>
      <c r="FQ10" s="61" t="s">
        <v>514</v>
      </c>
      <c r="FR10" s="61" t="s">
        <v>514</v>
      </c>
      <c r="FS10" s="61" t="s">
        <v>514</v>
      </c>
      <c r="FT10" s="61" t="s">
        <v>514</v>
      </c>
      <c r="FU10" s="61" t="s">
        <v>514</v>
      </c>
      <c r="FV10" s="61" t="s">
        <v>514</v>
      </c>
      <c r="FW10" s="61" t="s">
        <v>514</v>
      </c>
      <c r="FX10" s="61" t="s">
        <v>514</v>
      </c>
      <c r="FY10" s="61" t="s">
        <v>514</v>
      </c>
      <c r="FZ10" s="61" t="s">
        <v>514</v>
      </c>
      <c r="GA10" s="61" t="s">
        <v>514</v>
      </c>
      <c r="GB10" s="61" t="s">
        <v>514</v>
      </c>
      <c r="GC10" s="61" t="s">
        <v>514</v>
      </c>
      <c r="GD10" s="61" t="s">
        <v>514</v>
      </c>
      <c r="GE10" s="61" t="s">
        <v>514</v>
      </c>
      <c r="GF10" s="61" t="s">
        <v>514</v>
      </c>
      <c r="GG10" s="61" t="s">
        <v>514</v>
      </c>
      <c r="GH10" s="61" t="s">
        <v>514</v>
      </c>
      <c r="GI10" s="61" t="s">
        <v>514</v>
      </c>
      <c r="GJ10" s="61" t="s">
        <v>514</v>
      </c>
      <c r="GK10" s="61" t="s">
        <v>514</v>
      </c>
      <c r="GL10" s="61" t="s">
        <v>514</v>
      </c>
      <c r="GM10" s="61" t="s">
        <v>514</v>
      </c>
      <c r="GN10" s="61" t="s">
        <v>514</v>
      </c>
      <c r="GO10" s="61" t="s">
        <v>514</v>
      </c>
      <c r="GP10" s="61" t="s">
        <v>514</v>
      </c>
      <c r="GQ10" s="61" t="s">
        <v>514</v>
      </c>
      <c r="GR10" s="61" t="s">
        <v>514</v>
      </c>
      <c r="GS10" s="61" t="s">
        <v>514</v>
      </c>
      <c r="GT10" s="61" t="s">
        <v>514</v>
      </c>
      <c r="GU10" s="61" t="s">
        <v>514</v>
      </c>
      <c r="GV10" s="61" t="s">
        <v>514</v>
      </c>
      <c r="GW10" s="61" t="s">
        <v>514</v>
      </c>
      <c r="GX10" s="61" t="s">
        <v>514</v>
      </c>
      <c r="GY10" s="61" t="s">
        <v>514</v>
      </c>
      <c r="GZ10" s="61" t="s">
        <v>514</v>
      </c>
      <c r="HA10" s="61" t="s">
        <v>514</v>
      </c>
      <c r="HB10" s="61" t="s">
        <v>514</v>
      </c>
      <c r="HC10" s="61" t="s">
        <v>514</v>
      </c>
      <c r="HD10" s="61" t="s">
        <v>514</v>
      </c>
      <c r="HE10" s="61" t="s">
        <v>514</v>
      </c>
      <c r="HF10" s="61" t="s">
        <v>514</v>
      </c>
      <c r="HG10" s="61" t="s">
        <v>514</v>
      </c>
      <c r="HH10" s="61" t="s">
        <v>514</v>
      </c>
      <c r="HI10" s="61" t="s">
        <v>514</v>
      </c>
      <c r="HJ10" s="61" t="s">
        <v>514</v>
      </c>
      <c r="HK10" s="61" t="s">
        <v>514</v>
      </c>
      <c r="HL10" s="61" t="s">
        <v>514</v>
      </c>
      <c r="HM10" s="61" t="s">
        <v>514</v>
      </c>
      <c r="HN10" s="61" t="s">
        <v>514</v>
      </c>
      <c r="HO10" s="61" t="s">
        <v>514</v>
      </c>
      <c r="HP10" s="61" t="s">
        <v>514</v>
      </c>
      <c r="HQ10" s="61" t="s">
        <v>514</v>
      </c>
      <c r="HR10" s="61" t="s">
        <v>514</v>
      </c>
      <c r="HS10" s="61" t="s">
        <v>514</v>
      </c>
      <c r="HT10" s="61" t="s">
        <v>514</v>
      </c>
      <c r="HU10" s="61" t="s">
        <v>514</v>
      </c>
      <c r="HV10" s="61" t="s">
        <v>514</v>
      </c>
      <c r="HW10" s="61" t="s">
        <v>514</v>
      </c>
      <c r="HX10" s="61" t="s">
        <v>514</v>
      </c>
      <c r="HY10" s="61" t="s">
        <v>514</v>
      </c>
      <c r="HZ10" s="61" t="s">
        <v>514</v>
      </c>
      <c r="IA10" s="61" t="s">
        <v>514</v>
      </c>
      <c r="IB10" s="61" t="s">
        <v>514</v>
      </c>
      <c r="IC10" s="61" t="s">
        <v>514</v>
      </c>
      <c r="ID10" s="61" t="s">
        <v>514</v>
      </c>
      <c r="IE10" s="61" t="s">
        <v>514</v>
      </c>
      <c r="IF10" s="61" t="s">
        <v>514</v>
      </c>
      <c r="IG10" s="61" t="s">
        <v>514</v>
      </c>
      <c r="IH10" s="61" t="s">
        <v>514</v>
      </c>
      <c r="II10" s="61" t="s">
        <v>514</v>
      </c>
      <c r="IJ10" s="61" t="s">
        <v>514</v>
      </c>
      <c r="IK10" s="61" t="s">
        <v>514</v>
      </c>
      <c r="IL10" s="61" t="s">
        <v>514</v>
      </c>
      <c r="IM10" s="61" t="s">
        <v>514</v>
      </c>
      <c r="IN10" s="61" t="s">
        <v>514</v>
      </c>
      <c r="IO10" s="61" t="s">
        <v>514</v>
      </c>
      <c r="IP10" s="61" t="s">
        <v>514</v>
      </c>
      <c r="IQ10" s="61" t="s">
        <v>514</v>
      </c>
      <c r="IR10" s="61" t="s">
        <v>514</v>
      </c>
      <c r="IS10" s="61" t="s">
        <v>514</v>
      </c>
      <c r="IT10" s="61" t="s">
        <v>514</v>
      </c>
      <c r="IU10" s="61" t="s">
        <v>514</v>
      </c>
      <c r="IV10" s="61" t="s">
        <v>514</v>
      </c>
      <c r="IW10" s="61" t="s">
        <v>514</v>
      </c>
      <c r="IX10" s="61" t="s">
        <v>514</v>
      </c>
      <c r="IY10" s="61" t="s">
        <v>514</v>
      </c>
      <c r="IZ10" s="61" t="s">
        <v>514</v>
      </c>
      <c r="JA10" s="61" t="s">
        <v>514</v>
      </c>
      <c r="JB10" s="61" t="s">
        <v>514</v>
      </c>
      <c r="JC10" s="61" t="s">
        <v>514</v>
      </c>
      <c r="JD10" s="61" t="s">
        <v>514</v>
      </c>
      <c r="JE10" s="61" t="s">
        <v>514</v>
      </c>
      <c r="JF10" s="61" t="s">
        <v>514</v>
      </c>
      <c r="JG10" s="61" t="s">
        <v>514</v>
      </c>
      <c r="JH10" s="61" t="s">
        <v>514</v>
      </c>
      <c r="JI10" s="61" t="s">
        <v>514</v>
      </c>
      <c r="JJ10" s="61" t="s">
        <v>514</v>
      </c>
      <c r="JK10" s="61" t="s">
        <v>514</v>
      </c>
      <c r="JL10" s="61" t="s">
        <v>514</v>
      </c>
      <c r="JM10" s="61" t="s">
        <v>514</v>
      </c>
      <c r="JN10" s="61" t="s">
        <v>514</v>
      </c>
      <c r="JO10" s="61" t="s">
        <v>514</v>
      </c>
      <c r="JP10" s="61" t="s">
        <v>514</v>
      </c>
      <c r="JQ10" s="61" t="s">
        <v>514</v>
      </c>
      <c r="JR10" s="61" t="s">
        <v>514</v>
      </c>
      <c r="JS10" s="61" t="s">
        <v>514</v>
      </c>
      <c r="JT10" s="61" t="s">
        <v>514</v>
      </c>
      <c r="JU10" s="61" t="s">
        <v>514</v>
      </c>
      <c r="JV10" s="61" t="s">
        <v>514</v>
      </c>
      <c r="JW10" s="61" t="s">
        <v>514</v>
      </c>
      <c r="JX10" s="61" t="s">
        <v>514</v>
      </c>
      <c r="JY10" s="61" t="s">
        <v>514</v>
      </c>
      <c r="JZ10" s="61" t="s">
        <v>514</v>
      </c>
      <c r="KA10" s="61" t="s">
        <v>514</v>
      </c>
      <c r="KB10" s="61" t="s">
        <v>514</v>
      </c>
      <c r="KC10" s="61" t="s">
        <v>514</v>
      </c>
      <c r="KD10" s="61" t="s">
        <v>514</v>
      </c>
      <c r="KE10" s="61" t="s">
        <v>514</v>
      </c>
      <c r="KF10" s="61" t="s">
        <v>514</v>
      </c>
      <c r="KG10" s="61" t="s">
        <v>514</v>
      </c>
      <c r="KH10" s="61" t="s">
        <v>514</v>
      </c>
      <c r="KI10" s="61" t="s">
        <v>514</v>
      </c>
      <c r="KJ10" s="61" t="s">
        <v>514</v>
      </c>
      <c r="KK10" s="61" t="s">
        <v>514</v>
      </c>
      <c r="KL10" s="61" t="s">
        <v>514</v>
      </c>
      <c r="KM10" s="61" t="s">
        <v>514</v>
      </c>
      <c r="KN10" s="61" t="s">
        <v>514</v>
      </c>
      <c r="KO10" s="61" t="s">
        <v>514</v>
      </c>
      <c r="KP10" s="61" t="s">
        <v>514</v>
      </c>
      <c r="KQ10" s="61" t="s">
        <v>514</v>
      </c>
      <c r="KR10" s="61" t="s">
        <v>514</v>
      </c>
      <c r="KS10" s="61" t="s">
        <v>514</v>
      </c>
      <c r="KT10" s="61" t="s">
        <v>514</v>
      </c>
      <c r="KU10" s="61" t="s">
        <v>514</v>
      </c>
      <c r="KV10" s="61" t="s">
        <v>514</v>
      </c>
      <c r="KW10" s="61" t="s">
        <v>514</v>
      </c>
      <c r="KX10" s="61" t="s">
        <v>514</v>
      </c>
      <c r="KY10" s="61" t="s">
        <v>514</v>
      </c>
      <c r="KZ10" s="61" t="s">
        <v>514</v>
      </c>
      <c r="LA10" s="61" t="s">
        <v>514</v>
      </c>
      <c r="LB10" s="61" t="s">
        <v>514</v>
      </c>
      <c r="LC10" s="61" t="s">
        <v>514</v>
      </c>
      <c r="LD10" s="61" t="s">
        <v>514</v>
      </c>
      <c r="LE10" s="61" t="s">
        <v>514</v>
      </c>
      <c r="LF10" s="61" t="s">
        <v>514</v>
      </c>
      <c r="LG10" s="61" t="s">
        <v>514</v>
      </c>
      <c r="LH10" s="61" t="s">
        <v>514</v>
      </c>
      <c r="LI10" s="61" t="s">
        <v>514</v>
      </c>
      <c r="LJ10" s="61" t="s">
        <v>514</v>
      </c>
      <c r="LK10" s="61" t="s">
        <v>514</v>
      </c>
      <c r="LL10" s="61" t="s">
        <v>514</v>
      </c>
      <c r="LM10" s="61" t="s">
        <v>514</v>
      </c>
      <c r="LN10" s="61" t="s">
        <v>514</v>
      </c>
      <c r="LO10" s="61" t="s">
        <v>514</v>
      </c>
      <c r="LP10" s="61" t="s">
        <v>514</v>
      </c>
      <c r="LQ10" s="61" t="s">
        <v>514</v>
      </c>
      <c r="LR10" s="61" t="s">
        <v>514</v>
      </c>
      <c r="LS10" s="61" t="s">
        <v>514</v>
      </c>
      <c r="LT10" s="61" t="s">
        <v>514</v>
      </c>
      <c r="LU10" s="61" t="s">
        <v>514</v>
      </c>
      <c r="LV10" s="61" t="s">
        <v>514</v>
      </c>
      <c r="LW10" s="61" t="s">
        <v>514</v>
      </c>
      <c r="LX10" s="61" t="s">
        <v>514</v>
      </c>
      <c r="LY10" s="61" t="s">
        <v>514</v>
      </c>
      <c r="LZ10" s="61" t="s">
        <v>514</v>
      </c>
      <c r="MA10" s="61" t="s">
        <v>514</v>
      </c>
      <c r="MB10" s="61" t="s">
        <v>514</v>
      </c>
      <c r="MC10" s="61" t="s">
        <v>514</v>
      </c>
      <c r="MD10" s="61" t="s">
        <v>514</v>
      </c>
      <c r="ME10" s="61" t="s">
        <v>514</v>
      </c>
      <c r="MF10" s="61" t="s">
        <v>514</v>
      </c>
      <c r="MG10" s="61" t="s">
        <v>514</v>
      </c>
      <c r="MH10" s="61" t="s">
        <v>514</v>
      </c>
      <c r="MI10" s="61" t="s">
        <v>514</v>
      </c>
      <c r="MJ10" s="61" t="s">
        <v>514</v>
      </c>
      <c r="MK10" s="61" t="s">
        <v>514</v>
      </c>
      <c r="ML10" s="61" t="s">
        <v>514</v>
      </c>
      <c r="MM10" s="61" t="s">
        <v>514</v>
      </c>
      <c r="MN10" s="61" t="s">
        <v>514</v>
      </c>
      <c r="MO10" s="61" t="s">
        <v>514</v>
      </c>
      <c r="MP10" s="61" t="s">
        <v>514</v>
      </c>
      <c r="MQ10" s="61" t="s">
        <v>514</v>
      </c>
      <c r="MR10" s="61" t="s">
        <v>514</v>
      </c>
      <c r="MS10" s="61" t="s">
        <v>514</v>
      </c>
      <c r="MT10" s="61" t="s">
        <v>514</v>
      </c>
      <c r="MU10" s="61" t="s">
        <v>514</v>
      </c>
      <c r="MV10" s="61" t="s">
        <v>514</v>
      </c>
      <c r="MW10" s="61" t="s">
        <v>514</v>
      </c>
      <c r="MX10" s="61" t="s">
        <v>514</v>
      </c>
      <c r="MY10" s="61" t="s">
        <v>514</v>
      </c>
      <c r="MZ10" s="61" t="s">
        <v>514</v>
      </c>
      <c r="NA10" s="61" t="s">
        <v>514</v>
      </c>
      <c r="NB10" s="61" t="s">
        <v>514</v>
      </c>
      <c r="NC10" s="61" t="s">
        <v>514</v>
      </c>
      <c r="ND10" s="61" t="s">
        <v>514</v>
      </c>
      <c r="NE10" s="61" t="s">
        <v>514</v>
      </c>
      <c r="NF10" s="61" t="s">
        <v>514</v>
      </c>
      <c r="NG10" s="61" t="s">
        <v>514</v>
      </c>
      <c r="NH10" s="61" t="s">
        <v>514</v>
      </c>
      <c r="NI10" s="61" t="s">
        <v>514</v>
      </c>
      <c r="NJ10" s="61" t="s">
        <v>514</v>
      </c>
      <c r="NK10" s="61" t="s">
        <v>514</v>
      </c>
      <c r="NL10" s="61" t="s">
        <v>514</v>
      </c>
      <c r="NM10" s="61" t="s">
        <v>514</v>
      </c>
      <c r="NN10" s="61" t="s">
        <v>514</v>
      </c>
      <c r="NO10" s="61" t="s">
        <v>514</v>
      </c>
      <c r="NP10" s="61" t="s">
        <v>514</v>
      </c>
      <c r="NQ10" s="61" t="s">
        <v>514</v>
      </c>
      <c r="NR10" s="61" t="s">
        <v>514</v>
      </c>
      <c r="NS10" s="61" t="s">
        <v>514</v>
      </c>
      <c r="NT10" s="61" t="s">
        <v>514</v>
      </c>
      <c r="NU10" s="61" t="s">
        <v>514</v>
      </c>
      <c r="NV10" s="61" t="s">
        <v>514</v>
      </c>
      <c r="NW10" s="61" t="s">
        <v>514</v>
      </c>
      <c r="NX10" s="61" t="s">
        <v>514</v>
      </c>
      <c r="NY10" s="61" t="s">
        <v>514</v>
      </c>
      <c r="NZ10" s="61" t="s">
        <v>514</v>
      </c>
      <c r="OA10" s="61" t="s">
        <v>514</v>
      </c>
      <c r="OB10" s="61" t="s">
        <v>514</v>
      </c>
      <c r="OC10" s="61" t="s">
        <v>514</v>
      </c>
      <c r="OD10" s="61" t="s">
        <v>514</v>
      </c>
      <c r="OE10" s="61" t="s">
        <v>514</v>
      </c>
      <c r="OF10" s="61" t="s">
        <v>514</v>
      </c>
      <c r="OG10" s="61" t="s">
        <v>514</v>
      </c>
      <c r="OH10" s="61" t="s">
        <v>514</v>
      </c>
      <c r="OI10" s="61" t="s">
        <v>514</v>
      </c>
      <c r="OJ10" s="61" t="s">
        <v>514</v>
      </c>
      <c r="OK10" s="61" t="s">
        <v>514</v>
      </c>
      <c r="OL10" s="61" t="s">
        <v>514</v>
      </c>
      <c r="OM10" s="61" t="s">
        <v>514</v>
      </c>
      <c r="ON10" s="61" t="s">
        <v>514</v>
      </c>
      <c r="OO10" s="61" t="s">
        <v>514</v>
      </c>
      <c r="OP10" s="61" t="s">
        <v>514</v>
      </c>
      <c r="OQ10" s="61" t="s">
        <v>514</v>
      </c>
      <c r="OR10" s="61" t="s">
        <v>514</v>
      </c>
      <c r="OS10" s="61" t="s">
        <v>514</v>
      </c>
      <c r="OT10" s="61" t="s">
        <v>514</v>
      </c>
      <c r="OU10" s="61" t="s">
        <v>514</v>
      </c>
      <c r="OV10" s="61" t="s">
        <v>514</v>
      </c>
      <c r="OW10" s="61" t="s">
        <v>514</v>
      </c>
      <c r="OX10" s="61" t="s">
        <v>514</v>
      </c>
      <c r="OY10" s="61" t="s">
        <v>514</v>
      </c>
      <c r="OZ10" s="61" t="s">
        <v>514</v>
      </c>
      <c r="PA10" s="61" t="s">
        <v>514</v>
      </c>
      <c r="PB10" s="61" t="s">
        <v>514</v>
      </c>
      <c r="PC10" s="61" t="s">
        <v>514</v>
      </c>
      <c r="PD10" s="61" t="s">
        <v>514</v>
      </c>
      <c r="PE10" s="61" t="s">
        <v>514</v>
      </c>
      <c r="PF10" s="61" t="s">
        <v>514</v>
      </c>
      <c r="PG10" s="61" t="s">
        <v>514</v>
      </c>
      <c r="PH10" s="61" t="s">
        <v>514</v>
      </c>
      <c r="PI10" s="61" t="s">
        <v>514</v>
      </c>
      <c r="PJ10" s="61" t="s">
        <v>514</v>
      </c>
      <c r="PK10" s="61" t="s">
        <v>514</v>
      </c>
      <c r="PL10" s="61" t="s">
        <v>514</v>
      </c>
      <c r="PM10" s="61" t="s">
        <v>514</v>
      </c>
      <c r="PN10" s="61" t="s">
        <v>514</v>
      </c>
      <c r="PO10" s="61" t="s">
        <v>514</v>
      </c>
      <c r="PP10" s="61" t="s">
        <v>514</v>
      </c>
      <c r="PQ10" s="61" t="s">
        <v>514</v>
      </c>
      <c r="PR10" s="61" t="s">
        <v>514</v>
      </c>
      <c r="PS10" s="61" t="s">
        <v>514</v>
      </c>
      <c r="PT10" s="61" t="s">
        <v>514</v>
      </c>
      <c r="PU10" s="61" t="s">
        <v>514</v>
      </c>
      <c r="PV10" s="61" t="s">
        <v>514</v>
      </c>
      <c r="PW10" s="61" t="s">
        <v>514</v>
      </c>
      <c r="PX10" s="61" t="s">
        <v>514</v>
      </c>
      <c r="PY10" s="61" t="s">
        <v>514</v>
      </c>
      <c r="PZ10" s="61" t="s">
        <v>514</v>
      </c>
      <c r="QA10" s="61" t="s">
        <v>514</v>
      </c>
      <c r="QB10" s="61" t="s">
        <v>514</v>
      </c>
      <c r="QC10" s="61" t="s">
        <v>514</v>
      </c>
      <c r="QD10" s="61" t="s">
        <v>514</v>
      </c>
      <c r="QE10" s="61" t="s">
        <v>514</v>
      </c>
      <c r="QF10" s="61" t="s">
        <v>514</v>
      </c>
      <c r="QG10" s="61" t="s">
        <v>514</v>
      </c>
      <c r="QH10" s="61" t="s">
        <v>514</v>
      </c>
      <c r="QI10" s="61" t="s">
        <v>514</v>
      </c>
      <c r="QJ10" s="61" t="s">
        <v>514</v>
      </c>
      <c r="QK10" s="61" t="s">
        <v>514</v>
      </c>
      <c r="QL10" s="61" t="s">
        <v>514</v>
      </c>
      <c r="QM10" s="61" t="s">
        <v>514</v>
      </c>
      <c r="QN10" s="61" t="s">
        <v>514</v>
      </c>
      <c r="QO10" s="61" t="s">
        <v>514</v>
      </c>
      <c r="QP10" s="61" t="s">
        <v>514</v>
      </c>
      <c r="QQ10" s="61" t="s">
        <v>514</v>
      </c>
      <c r="QR10" s="61" t="s">
        <v>514</v>
      </c>
      <c r="QS10" s="61" t="s">
        <v>514</v>
      </c>
      <c r="QT10" s="61" t="s">
        <v>514</v>
      </c>
      <c r="QU10" s="61" t="s">
        <v>514</v>
      </c>
      <c r="QV10" s="61" t="s">
        <v>514</v>
      </c>
      <c r="QW10" s="61" t="s">
        <v>514</v>
      </c>
      <c r="QX10" s="61" t="s">
        <v>514</v>
      </c>
      <c r="QY10" s="61" t="s">
        <v>514</v>
      </c>
      <c r="QZ10" s="61" t="s">
        <v>514</v>
      </c>
      <c r="RA10" s="61" t="s">
        <v>514</v>
      </c>
      <c r="RB10" s="61" t="s">
        <v>514</v>
      </c>
      <c r="RC10" s="61" t="s">
        <v>514</v>
      </c>
      <c r="RD10" s="61" t="s">
        <v>514</v>
      </c>
      <c r="RE10" s="61" t="s">
        <v>514</v>
      </c>
      <c r="RF10" s="61" t="s">
        <v>514</v>
      </c>
      <c r="RG10" s="61" t="s">
        <v>514</v>
      </c>
      <c r="RH10" s="61" t="s">
        <v>514</v>
      </c>
      <c r="RI10" s="61" t="s">
        <v>514</v>
      </c>
      <c r="RJ10" s="61" t="s">
        <v>514</v>
      </c>
      <c r="RK10" s="61" t="s">
        <v>514</v>
      </c>
      <c r="RL10" s="61" t="s">
        <v>514</v>
      </c>
      <c r="RM10" s="61" t="s">
        <v>514</v>
      </c>
      <c r="RN10" s="61" t="s">
        <v>514</v>
      </c>
      <c r="RO10" s="61" t="s">
        <v>514</v>
      </c>
      <c r="RP10" s="61" t="s">
        <v>514</v>
      </c>
      <c r="RQ10" s="61" t="s">
        <v>514</v>
      </c>
      <c r="RR10" s="61" t="s">
        <v>514</v>
      </c>
      <c r="RS10" s="61" t="s">
        <v>514</v>
      </c>
      <c r="RT10" s="61" t="s">
        <v>514</v>
      </c>
      <c r="RU10" s="61" t="s">
        <v>514</v>
      </c>
      <c r="RV10" s="61" t="s">
        <v>514</v>
      </c>
      <c r="RW10" s="61" t="s">
        <v>514</v>
      </c>
      <c r="RX10" s="61" t="s">
        <v>514</v>
      </c>
      <c r="RY10" s="61" t="s">
        <v>514</v>
      </c>
      <c r="RZ10" s="61" t="s">
        <v>514</v>
      </c>
      <c r="SA10" s="61" t="s">
        <v>514</v>
      </c>
      <c r="SB10" s="61" t="s">
        <v>514</v>
      </c>
      <c r="SC10" s="61" t="s">
        <v>514</v>
      </c>
      <c r="SD10" s="61" t="s">
        <v>514</v>
      </c>
      <c r="SE10" s="61" t="s">
        <v>514</v>
      </c>
      <c r="SF10" s="61" t="s">
        <v>514</v>
      </c>
      <c r="SG10" s="61" t="s">
        <v>514</v>
      </c>
      <c r="SH10" s="61" t="s">
        <v>514</v>
      </c>
      <c r="SI10" s="61" t="s">
        <v>514</v>
      </c>
      <c r="SJ10" s="61" t="s">
        <v>514</v>
      </c>
      <c r="SK10" s="61" t="s">
        <v>514</v>
      </c>
      <c r="SL10" s="61" t="s">
        <v>514</v>
      </c>
      <c r="SM10" s="61" t="s">
        <v>514</v>
      </c>
      <c r="SN10" s="61" t="s">
        <v>514</v>
      </c>
      <c r="SO10" s="61" t="s">
        <v>514</v>
      </c>
      <c r="SP10" s="61" t="s">
        <v>514</v>
      </c>
      <c r="SQ10" s="61" t="s">
        <v>514</v>
      </c>
      <c r="SR10" s="61" t="s">
        <v>514</v>
      </c>
      <c r="SS10" s="61" t="s">
        <v>514</v>
      </c>
      <c r="ST10" s="61" t="s">
        <v>514</v>
      </c>
      <c r="SU10" s="61" t="s">
        <v>514</v>
      </c>
      <c r="SV10" s="61" t="s">
        <v>514</v>
      </c>
      <c r="SW10" s="61" t="s">
        <v>514</v>
      </c>
      <c r="SX10" s="61" t="s">
        <v>514</v>
      </c>
      <c r="SY10" s="61" t="s">
        <v>514</v>
      </c>
      <c r="SZ10" s="61" t="s">
        <v>514</v>
      </c>
      <c r="TA10" s="61" t="s">
        <v>514</v>
      </c>
      <c r="TB10" s="61" t="s">
        <v>514</v>
      </c>
      <c r="TC10" s="61" t="s">
        <v>514</v>
      </c>
      <c r="TD10" s="61" t="s">
        <v>514</v>
      </c>
      <c r="TE10" s="61" t="s">
        <v>514</v>
      </c>
      <c r="TF10" s="61" t="s">
        <v>514</v>
      </c>
      <c r="TG10" s="61" t="s">
        <v>514</v>
      </c>
      <c r="TH10" s="61" t="s">
        <v>514</v>
      </c>
      <c r="TI10" s="61" t="s">
        <v>514</v>
      </c>
      <c r="TJ10" s="61" t="s">
        <v>514</v>
      </c>
      <c r="TK10" s="61" t="s">
        <v>514</v>
      </c>
      <c r="TL10" s="61" t="s">
        <v>514</v>
      </c>
      <c r="TM10" s="61" t="s">
        <v>514</v>
      </c>
      <c r="TN10" s="61" t="s">
        <v>514</v>
      </c>
      <c r="TO10" s="61" t="s">
        <v>514</v>
      </c>
      <c r="TP10" s="61" t="s">
        <v>514</v>
      </c>
      <c r="TQ10" s="61" t="s">
        <v>514</v>
      </c>
      <c r="TR10" s="61" t="s">
        <v>514</v>
      </c>
      <c r="TS10" s="61" t="s">
        <v>514</v>
      </c>
      <c r="TT10" s="61" t="s">
        <v>514</v>
      </c>
      <c r="TU10" s="61" t="s">
        <v>514</v>
      </c>
      <c r="TV10" s="61" t="s">
        <v>514</v>
      </c>
      <c r="TW10" s="61" t="s">
        <v>524</v>
      </c>
      <c r="TX10" s="61" t="s">
        <v>584</v>
      </c>
      <c r="TY10" s="61" t="s">
        <v>585</v>
      </c>
      <c r="TZ10" s="61">
        <v>44600.7996180556</v>
      </c>
      <c r="UA10" s="61" t="s">
        <v>514</v>
      </c>
      <c r="UB10" s="61" t="s">
        <v>514</v>
      </c>
      <c r="UC10" s="61" t="s">
        <v>527</v>
      </c>
    </row>
    <row r="16" spans="1:549" hidden="1" x14ac:dyDescent="0.3"/>
    <row r="17" hidden="1" x14ac:dyDescent="0.3"/>
    <row r="26" hidden="1" x14ac:dyDescent="0.3"/>
    <row r="27" hidden="1" x14ac:dyDescent="0.3"/>
    <row r="74" spans="3:3" x14ac:dyDescent="0.3">
      <c r="C74" s="61">
        <f>COUNTIF('Interviews service providers'!JS:JS,"YES")</f>
        <v>3</v>
      </c>
    </row>
  </sheetData>
  <autoFilter ref="A1:UC1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1"/>
  <sheetViews>
    <sheetView zoomScaleNormal="100" workbookViewId="0">
      <selection activeCell="H137" sqref="A1:XFD1048576"/>
    </sheetView>
  </sheetViews>
  <sheetFormatPr defaultColWidth="8.7265625" defaultRowHeight="13" x14ac:dyDescent="0.3"/>
  <cols>
    <col min="1" max="1" width="34.81640625" style="61" customWidth="1"/>
    <col min="2" max="2" width="21.6328125" style="61" customWidth="1"/>
    <col min="3" max="3" width="16.453125" style="61" customWidth="1"/>
    <col min="4" max="4" width="14.81640625" style="61" customWidth="1"/>
    <col min="5" max="5" width="19.1796875" style="61" customWidth="1"/>
    <col min="6" max="6" width="15.08984375" style="61" bestFit="1" customWidth="1"/>
    <col min="7" max="7" width="16.54296875" style="61" customWidth="1"/>
    <col min="8" max="8" width="16.81640625" style="61" customWidth="1"/>
    <col min="9" max="9" width="12" style="61" customWidth="1"/>
    <col min="10" max="10" width="16.26953125" style="61" customWidth="1"/>
    <col min="11" max="11" width="15" style="61" customWidth="1"/>
    <col min="12" max="16384" width="8.7265625" style="61"/>
  </cols>
  <sheetData>
    <row r="1" spans="1:12" x14ac:dyDescent="0.3">
      <c r="A1" s="60" t="s">
        <v>872</v>
      </c>
    </row>
    <row r="2" spans="1:12" x14ac:dyDescent="0.3">
      <c r="A2" s="60" t="s">
        <v>873</v>
      </c>
      <c r="B2" s="169" t="s">
        <v>586</v>
      </c>
      <c r="C2" s="169"/>
      <c r="D2" s="169"/>
      <c r="E2" s="169"/>
      <c r="F2" s="169"/>
      <c r="G2" s="169"/>
      <c r="H2" s="169"/>
      <c r="I2" s="169"/>
      <c r="J2" s="169"/>
      <c r="K2" s="169"/>
      <c r="L2" s="169"/>
    </row>
    <row r="4" spans="1:12" s="62" customFormat="1" ht="26" x14ac:dyDescent="0.35">
      <c r="A4" s="62" t="s">
        <v>587</v>
      </c>
      <c r="B4" s="63" t="s">
        <v>588</v>
      </c>
      <c r="C4" s="20" t="s">
        <v>589</v>
      </c>
      <c r="D4" s="20" t="s">
        <v>590</v>
      </c>
      <c r="E4" s="20" t="s">
        <v>591</v>
      </c>
      <c r="F4" s="20" t="s">
        <v>592</v>
      </c>
      <c r="G4" s="20" t="s">
        <v>593</v>
      </c>
      <c r="H4" s="20" t="s">
        <v>594</v>
      </c>
      <c r="I4" s="20" t="s">
        <v>595</v>
      </c>
      <c r="J4" s="20" t="s">
        <v>596</v>
      </c>
      <c r="K4" s="64" t="s">
        <v>597</v>
      </c>
    </row>
    <row r="5" spans="1:12" x14ac:dyDescent="0.3">
      <c r="B5" s="65" t="s">
        <v>598</v>
      </c>
      <c r="C5" s="66">
        <f>COUNTIF('Interviews service providers'!AD:AD,"kiosk")</f>
        <v>1</v>
      </c>
      <c r="D5" s="66">
        <f>COUNTIF( 'Interviews service providers'!AD:AD,"piped_system")</f>
        <v>2</v>
      </c>
      <c r="E5" s="66">
        <f>COUNTIF('Interviews service providers'!AD:AD,"well_with_handpump")</f>
        <v>0</v>
      </c>
      <c r="F5" s="66">
        <f>COUNTIF('Interviews service providers'!AD:AD,"well_with_handpump")</f>
        <v>0</v>
      </c>
      <c r="G5" s="66">
        <f>COUNTIF('Interviews service providers'!AD:AD,"unprotected_well")</f>
        <v>0</v>
      </c>
      <c r="H5" s="66">
        <f>COUNTIF('Interviews service providers'!AD:AD,"river_pond_earthwaterpan")</f>
        <v>0</v>
      </c>
      <c r="I5" s="61">
        <f>COUNTIF('Interviews service providers'!AD:AD,"water_tank_tap")</f>
        <v>0</v>
      </c>
      <c r="J5" s="61">
        <f>COUNTIF('Interviews service providers'!AD:AD,"borehole_submersiblepump")</f>
        <v>0</v>
      </c>
      <c r="K5" s="61">
        <f>SUM(C5:J5)</f>
        <v>3</v>
      </c>
    </row>
    <row r="6" spans="1:12" x14ac:dyDescent="0.3">
      <c r="B6" s="68" t="s">
        <v>599</v>
      </c>
      <c r="C6" s="68">
        <f>C5/K5</f>
        <v>0.33333333333333331</v>
      </c>
      <c r="D6" s="68">
        <f>D5/K5</f>
        <v>0.66666666666666663</v>
      </c>
      <c r="E6" s="68">
        <f>E5/K5</f>
        <v>0</v>
      </c>
      <c r="F6" s="68">
        <f>F5/K5</f>
        <v>0</v>
      </c>
      <c r="G6" s="68">
        <f>G5/K5</f>
        <v>0</v>
      </c>
      <c r="H6" s="68">
        <f>H5/K5</f>
        <v>0</v>
      </c>
      <c r="I6" s="68">
        <f>I5/K5</f>
        <v>0</v>
      </c>
      <c r="J6" s="68">
        <f>J5/K5</f>
        <v>0</v>
      </c>
      <c r="K6" s="98">
        <f>K5/K5</f>
        <v>1</v>
      </c>
    </row>
    <row r="7" spans="1:12" x14ac:dyDescent="0.3">
      <c r="B7" s="70"/>
      <c r="C7" s="71"/>
      <c r="D7" s="71"/>
      <c r="E7" s="71"/>
      <c r="F7" s="71"/>
      <c r="G7" s="71"/>
      <c r="H7" s="71"/>
    </row>
    <row r="8" spans="1:12" x14ac:dyDescent="0.3">
      <c r="A8" s="72" t="s">
        <v>600</v>
      </c>
      <c r="B8" s="65" t="s">
        <v>601</v>
      </c>
      <c r="C8" s="65" t="s">
        <v>602</v>
      </c>
      <c r="D8" s="65" t="s">
        <v>603</v>
      </c>
      <c r="E8" s="61" t="s">
        <v>604</v>
      </c>
      <c r="F8" s="65" t="s">
        <v>605</v>
      </c>
      <c r="G8" s="70"/>
      <c r="H8" s="70"/>
    </row>
    <row r="9" spans="1:12" x14ac:dyDescent="0.3">
      <c r="B9" s="65" t="s">
        <v>598</v>
      </c>
      <c r="C9" s="65">
        <f>COUNTIF('Interviews service providers'!AF:AF,"yes")</f>
        <v>0</v>
      </c>
      <c r="D9" s="65">
        <f>COUNTIF('Interviews service providers'!AF:AF,"not_fully")</f>
        <v>2</v>
      </c>
      <c r="E9" s="65">
        <f>COUNTIF('Interviews service providers'!AF:AF,"not_at_all")</f>
        <v>1</v>
      </c>
      <c r="F9" s="65">
        <f>SUM(C9:E9)</f>
        <v>3</v>
      </c>
      <c r="G9" s="70"/>
      <c r="H9" s="70"/>
    </row>
    <row r="10" spans="1:12" x14ac:dyDescent="0.3">
      <c r="B10" s="68" t="s">
        <v>599</v>
      </c>
      <c r="C10" s="68">
        <f>C9/F9</f>
        <v>0</v>
      </c>
      <c r="D10" s="68">
        <f>D9/F9</f>
        <v>0.66666666666666663</v>
      </c>
      <c r="E10" s="68">
        <f>E9/F9</f>
        <v>0.33333333333333331</v>
      </c>
      <c r="F10" s="68">
        <f>F9/F9</f>
        <v>1</v>
      </c>
      <c r="G10" s="70"/>
      <c r="H10" s="70"/>
    </row>
    <row r="11" spans="1:12" x14ac:dyDescent="0.3">
      <c r="A11" s="94"/>
      <c r="B11" s="73"/>
      <c r="C11" s="71"/>
      <c r="D11" s="71"/>
      <c r="E11" s="71"/>
      <c r="F11" s="73"/>
      <c r="G11" s="73"/>
      <c r="H11" s="73"/>
    </row>
    <row r="12" spans="1:12" s="62" customFormat="1" ht="23.5" customHeight="1" x14ac:dyDescent="0.35">
      <c r="A12" s="101" t="s">
        <v>606</v>
      </c>
      <c r="B12" s="63" t="s">
        <v>607</v>
      </c>
      <c r="C12" s="20" t="s">
        <v>608</v>
      </c>
      <c r="D12" s="20" t="s">
        <v>609</v>
      </c>
      <c r="E12" s="20" t="s">
        <v>610</v>
      </c>
      <c r="F12" s="20" t="s">
        <v>611</v>
      </c>
      <c r="G12" s="20" t="s">
        <v>612</v>
      </c>
      <c r="H12" s="63" t="s">
        <v>597</v>
      </c>
    </row>
    <row r="13" spans="1:12" x14ac:dyDescent="0.3">
      <c r="A13" s="94"/>
      <c r="B13" s="65" t="s">
        <v>598</v>
      </c>
      <c r="C13" s="65">
        <f>COUNTIF('Interviews service providers'!AG:AG,"1")</f>
        <v>2</v>
      </c>
      <c r="D13" s="65">
        <f>COUNTIF('Interviews service providers'!AH:AH,"1")</f>
        <v>0</v>
      </c>
      <c r="E13" s="65">
        <f>COUNTIF('Interviews service providers'!AI:AI,"1")</f>
        <v>1</v>
      </c>
      <c r="F13" s="65">
        <f>COUNTIF('Interviews service providers'!AJ:AJ,"1")</f>
        <v>0</v>
      </c>
      <c r="G13" s="65">
        <f>COUNTIF('Interviews service providers'!AK:AK,"1")</f>
        <v>3</v>
      </c>
      <c r="H13" s="75">
        <f>SUM(C13:G13)</f>
        <v>6</v>
      </c>
    </row>
    <row r="14" spans="1:12" x14ac:dyDescent="0.3">
      <c r="A14" s="94"/>
      <c r="B14" s="68" t="s">
        <v>599</v>
      </c>
      <c r="C14" s="68">
        <f>C13/H13</f>
        <v>0.33333333333333331</v>
      </c>
      <c r="D14" s="68">
        <f>D13/H13</f>
        <v>0</v>
      </c>
      <c r="E14" s="68">
        <f>E13/H13</f>
        <v>0.16666666666666666</v>
      </c>
      <c r="F14" s="68">
        <f>F13/H13</f>
        <v>0</v>
      </c>
      <c r="G14" s="68">
        <f>G13/H13</f>
        <v>0.5</v>
      </c>
      <c r="H14" s="102">
        <f>H13/H13</f>
        <v>1</v>
      </c>
    </row>
    <row r="15" spans="1:12" x14ac:dyDescent="0.3">
      <c r="A15" s="94"/>
      <c r="B15" s="71"/>
      <c r="C15" s="71"/>
      <c r="D15" s="71"/>
      <c r="E15" s="71"/>
      <c r="F15" s="71"/>
      <c r="G15" s="71"/>
      <c r="H15" s="95"/>
    </row>
    <row r="16" spans="1:12" s="62" customFormat="1" ht="26" x14ac:dyDescent="0.35">
      <c r="A16" s="62" t="s">
        <v>613</v>
      </c>
      <c r="B16" s="63" t="s">
        <v>614</v>
      </c>
      <c r="C16" s="20" t="s">
        <v>615</v>
      </c>
      <c r="D16" s="20" t="s">
        <v>616</v>
      </c>
      <c r="E16" s="20" t="s">
        <v>617</v>
      </c>
      <c r="F16" s="20" t="s">
        <v>618</v>
      </c>
      <c r="G16" s="63" t="s">
        <v>597</v>
      </c>
      <c r="H16" s="78"/>
    </row>
    <row r="17" spans="1:8" x14ac:dyDescent="0.3">
      <c r="B17" s="65" t="s">
        <v>598</v>
      </c>
      <c r="C17" s="65">
        <f>COUNTIF('Interviews service providers'!AO:AO,"less_tham_month")</f>
        <v>0</v>
      </c>
      <c r="D17" s="65">
        <f>COUNTIF('Interviews service providers'!AO:AO,"between_1_6months")</f>
        <v>0</v>
      </c>
      <c r="E17" s="65">
        <f>COUNTIF('Interviews service providers'!AO:AO,"between_6months_1year")</f>
        <v>0</v>
      </c>
      <c r="F17" s="65">
        <f>COUNTIF('Interviews service providers'!AO:AO,"morethan_1year")</f>
        <v>3</v>
      </c>
      <c r="G17" s="65">
        <f>SUM(C17:F17)</f>
        <v>3</v>
      </c>
      <c r="H17" s="70"/>
    </row>
    <row r="18" spans="1:8" x14ac:dyDescent="0.3">
      <c r="B18" s="68" t="s">
        <v>599</v>
      </c>
      <c r="C18" s="68">
        <f>C17/G17</f>
        <v>0</v>
      </c>
      <c r="D18" s="68">
        <f>D17/G17</f>
        <v>0</v>
      </c>
      <c r="E18" s="68">
        <f>E17/G17</f>
        <v>0</v>
      </c>
      <c r="F18" s="68">
        <f>F17/G17</f>
        <v>1</v>
      </c>
      <c r="G18" s="68">
        <f>G17/G17</f>
        <v>1</v>
      </c>
      <c r="H18" s="70"/>
    </row>
    <row r="19" spans="1:8" x14ac:dyDescent="0.3">
      <c r="A19" s="94"/>
      <c r="B19" s="71"/>
      <c r="C19" s="71"/>
      <c r="D19" s="71"/>
      <c r="E19" s="71"/>
      <c r="F19" s="71"/>
      <c r="G19" s="71"/>
      <c r="H19" s="95"/>
    </row>
    <row r="20" spans="1:8" x14ac:dyDescent="0.3">
      <c r="A20" s="94" t="s">
        <v>619</v>
      </c>
      <c r="B20" s="68" t="s">
        <v>620</v>
      </c>
      <c r="C20" s="68" t="s">
        <v>602</v>
      </c>
      <c r="D20" s="68" t="s">
        <v>621</v>
      </c>
      <c r="E20" s="68" t="s">
        <v>597</v>
      </c>
      <c r="F20" s="71"/>
      <c r="G20" s="71"/>
      <c r="H20" s="95"/>
    </row>
    <row r="21" spans="1:8" x14ac:dyDescent="0.3">
      <c r="A21" s="94"/>
      <c r="B21" s="65" t="s">
        <v>598</v>
      </c>
      <c r="C21" s="103">
        <f>COUNTIF('Interviews service providers'!AP:AP,"yes")</f>
        <v>0</v>
      </c>
      <c r="D21" s="103">
        <f>COUNTIF('Interviews service providers'!AP:AP,"no")</f>
        <v>0</v>
      </c>
      <c r="E21" s="103">
        <v>0</v>
      </c>
      <c r="F21" s="71"/>
      <c r="G21" s="71"/>
      <c r="H21" s="95"/>
    </row>
    <row r="22" spans="1:8" x14ac:dyDescent="0.3">
      <c r="A22" s="94"/>
      <c r="B22" s="68" t="s">
        <v>599</v>
      </c>
      <c r="C22" s="84" t="e">
        <f>C21/E21</f>
        <v>#DIV/0!</v>
      </c>
      <c r="D22" s="84" t="e">
        <f>D21/E21</f>
        <v>#DIV/0!</v>
      </c>
      <c r="E22" s="68" t="e">
        <f>E21/E21</f>
        <v>#DIV/0!</v>
      </c>
      <c r="F22" s="71"/>
      <c r="G22" s="71"/>
      <c r="H22" s="95"/>
    </row>
    <row r="23" spans="1:8" x14ac:dyDescent="0.3">
      <c r="A23" s="25"/>
      <c r="B23" s="76" t="s">
        <v>891</v>
      </c>
      <c r="C23" s="29"/>
      <c r="D23" s="29"/>
      <c r="E23" s="29"/>
      <c r="F23" s="29"/>
      <c r="G23" s="29"/>
      <c r="H23" s="77"/>
    </row>
    <row r="24" spans="1:8" x14ac:dyDescent="0.3">
      <c r="A24" s="94"/>
      <c r="B24" s="71"/>
      <c r="C24" s="77"/>
      <c r="D24" s="77"/>
      <c r="E24" s="71"/>
      <c r="F24" s="71"/>
      <c r="G24" s="71"/>
      <c r="H24" s="95"/>
    </row>
    <row r="25" spans="1:8" ht="26" x14ac:dyDescent="0.3">
      <c r="A25" s="92" t="s">
        <v>622</v>
      </c>
      <c r="B25" s="102" t="s">
        <v>623</v>
      </c>
      <c r="C25" s="104" t="s">
        <v>602</v>
      </c>
      <c r="D25" s="104" t="s">
        <v>621</v>
      </c>
      <c r="E25" s="104" t="s">
        <v>597</v>
      </c>
      <c r="F25" s="71"/>
      <c r="G25" s="71"/>
      <c r="H25" s="95"/>
    </row>
    <row r="26" spans="1:8" x14ac:dyDescent="0.3">
      <c r="A26" s="94"/>
      <c r="B26" s="65" t="s">
        <v>598</v>
      </c>
      <c r="C26" s="103">
        <f>COUNTIF('Interviews service providers'!AQ:AQ,"yes")</f>
        <v>0</v>
      </c>
      <c r="D26" s="103">
        <f>COUNTIF('Interviews service providers'!AQ:AQ,"no")</f>
        <v>0</v>
      </c>
      <c r="E26" s="103">
        <v>0</v>
      </c>
      <c r="F26" s="71"/>
      <c r="G26" s="71"/>
      <c r="H26" s="95"/>
    </row>
    <row r="27" spans="1:8" x14ac:dyDescent="0.3">
      <c r="A27" s="94"/>
      <c r="B27" s="68" t="s">
        <v>599</v>
      </c>
      <c r="C27" s="84" t="e">
        <f>C26/E26</f>
        <v>#DIV/0!</v>
      </c>
      <c r="D27" s="84" t="e">
        <f>D26/E26</f>
        <v>#DIV/0!</v>
      </c>
      <c r="E27" s="68" t="e">
        <f>E26/E26</f>
        <v>#DIV/0!</v>
      </c>
      <c r="F27" s="71"/>
      <c r="G27" s="71"/>
      <c r="H27" s="95"/>
    </row>
    <row r="28" spans="1:8" x14ac:dyDescent="0.3">
      <c r="A28" s="25"/>
      <c r="B28" s="76" t="s">
        <v>891</v>
      </c>
      <c r="C28" s="29"/>
      <c r="D28" s="29"/>
      <c r="E28" s="29"/>
      <c r="F28" s="29"/>
      <c r="G28" s="29"/>
      <c r="H28" s="77"/>
    </row>
    <row r="29" spans="1:8" x14ac:dyDescent="0.3">
      <c r="A29" s="94"/>
      <c r="B29" s="71"/>
      <c r="C29" s="71"/>
      <c r="D29" s="71"/>
      <c r="E29" s="71"/>
      <c r="F29" s="71"/>
      <c r="G29" s="71"/>
      <c r="H29" s="95"/>
    </row>
    <row r="30" spans="1:8" ht="26" x14ac:dyDescent="0.3">
      <c r="A30" s="92" t="s">
        <v>624</v>
      </c>
      <c r="B30" s="102" t="s">
        <v>625</v>
      </c>
      <c r="C30" s="104" t="s">
        <v>602</v>
      </c>
      <c r="D30" s="104" t="s">
        <v>621</v>
      </c>
      <c r="E30" s="104" t="s">
        <v>597</v>
      </c>
      <c r="F30" s="71"/>
      <c r="G30" s="71"/>
      <c r="H30" s="95"/>
    </row>
    <row r="31" spans="1:8" x14ac:dyDescent="0.3">
      <c r="A31" s="94"/>
      <c r="B31" s="65" t="s">
        <v>598</v>
      </c>
      <c r="C31" s="103">
        <f>COUNTIF('Interviews service providers'!AR:AR,"yes")</f>
        <v>0</v>
      </c>
      <c r="D31" s="103">
        <f>COUNTIF('Interviews service providers'!AR:AR,"no")</f>
        <v>0</v>
      </c>
      <c r="E31" s="103">
        <v>0</v>
      </c>
      <c r="F31" s="71"/>
      <c r="G31" s="71"/>
      <c r="H31" s="95"/>
    </row>
    <row r="32" spans="1:8" x14ac:dyDescent="0.3">
      <c r="A32" s="94"/>
      <c r="B32" s="68" t="s">
        <v>599</v>
      </c>
      <c r="C32" s="84" t="e">
        <f>C31/E31</f>
        <v>#DIV/0!</v>
      </c>
      <c r="D32" s="84" t="e">
        <f>D31/E31</f>
        <v>#DIV/0!</v>
      </c>
      <c r="E32" s="68" t="e">
        <f>E31/E31</f>
        <v>#DIV/0!</v>
      </c>
      <c r="F32" s="71"/>
      <c r="G32" s="71"/>
      <c r="H32" s="95"/>
    </row>
    <row r="33" spans="1:8" x14ac:dyDescent="0.3">
      <c r="A33" s="25"/>
      <c r="B33" s="76" t="s">
        <v>891</v>
      </c>
      <c r="C33" s="29"/>
      <c r="D33" s="29"/>
      <c r="E33" s="29"/>
      <c r="F33" s="29"/>
      <c r="G33" s="29"/>
      <c r="H33" s="77"/>
    </row>
    <row r="34" spans="1:8" x14ac:dyDescent="0.3">
      <c r="B34" s="79"/>
      <c r="C34" s="71"/>
      <c r="D34" s="71"/>
      <c r="E34" s="71"/>
      <c r="F34" s="71"/>
      <c r="G34" s="71"/>
      <c r="H34" s="71"/>
    </row>
    <row r="35" spans="1:8" ht="26" x14ac:dyDescent="0.3">
      <c r="A35" s="61" t="s">
        <v>626</v>
      </c>
      <c r="B35" s="102" t="s">
        <v>627</v>
      </c>
      <c r="C35" s="104" t="s">
        <v>602</v>
      </c>
      <c r="D35" s="104" t="s">
        <v>621</v>
      </c>
      <c r="E35" s="104" t="s">
        <v>597</v>
      </c>
      <c r="F35" s="71"/>
      <c r="G35" s="71"/>
      <c r="H35" s="71"/>
    </row>
    <row r="36" spans="1:8" x14ac:dyDescent="0.3">
      <c r="B36" s="65" t="s">
        <v>598</v>
      </c>
      <c r="C36" s="103">
        <f>COUNTIF('Interviews service providers'!AS:AS,"yes")</f>
        <v>0</v>
      </c>
      <c r="D36" s="103">
        <f>COUNTIF('Interviews service providers'!AS:AS,"no")</f>
        <v>0</v>
      </c>
      <c r="E36" s="103">
        <v>0</v>
      </c>
    </row>
    <row r="37" spans="1:8" x14ac:dyDescent="0.3">
      <c r="B37" s="68" t="s">
        <v>599</v>
      </c>
      <c r="C37" s="84" t="e">
        <f>C36/E36</f>
        <v>#DIV/0!</v>
      </c>
      <c r="D37" s="84" t="e">
        <f>D36/E36</f>
        <v>#DIV/0!</v>
      </c>
      <c r="E37" s="68" t="e">
        <f>E36/E36</f>
        <v>#DIV/0!</v>
      </c>
    </row>
    <row r="38" spans="1:8" x14ac:dyDescent="0.3">
      <c r="A38" s="25"/>
      <c r="B38" s="76" t="s">
        <v>891</v>
      </c>
      <c r="C38" s="29"/>
      <c r="D38" s="29"/>
      <c r="E38" s="29"/>
      <c r="F38" s="29"/>
      <c r="G38" s="29"/>
      <c r="H38" s="77"/>
    </row>
    <row r="40" spans="1:8" ht="22.5" customHeight="1" x14ac:dyDescent="0.3">
      <c r="A40" s="61" t="s">
        <v>628</v>
      </c>
      <c r="B40" s="102" t="s">
        <v>629</v>
      </c>
      <c r="C40" s="104" t="s">
        <v>602</v>
      </c>
      <c r="D40" s="104" t="s">
        <v>621</v>
      </c>
      <c r="E40" s="104" t="s">
        <v>597</v>
      </c>
      <c r="F40" s="71"/>
      <c r="G40" s="71"/>
      <c r="H40" s="71"/>
    </row>
    <row r="41" spans="1:8" x14ac:dyDescent="0.3">
      <c r="B41" s="65" t="s">
        <v>598</v>
      </c>
      <c r="C41" s="103">
        <f>COUNTIF('Interviews service providers'!AT:AT,"yes")</f>
        <v>0</v>
      </c>
      <c r="D41" s="103">
        <f>COUNTIF('Interviews service providers'!AT:AT,"no")</f>
        <v>0</v>
      </c>
      <c r="E41" s="103">
        <v>0</v>
      </c>
    </row>
    <row r="42" spans="1:8" x14ac:dyDescent="0.3">
      <c r="B42" s="68" t="s">
        <v>599</v>
      </c>
      <c r="C42" s="84" t="e">
        <f>C41/E41</f>
        <v>#DIV/0!</v>
      </c>
      <c r="D42" s="84" t="e">
        <f>#REF!/E41</f>
        <v>#REF!</v>
      </c>
      <c r="E42" s="68" t="e">
        <f>E41/E41</f>
        <v>#DIV/0!</v>
      </c>
    </row>
    <row r="43" spans="1:8" x14ac:dyDescent="0.3">
      <c r="A43" s="25"/>
      <c r="B43" s="76" t="s">
        <v>891</v>
      </c>
      <c r="C43" s="29"/>
      <c r="D43" s="29"/>
      <c r="E43" s="29"/>
      <c r="F43" s="29"/>
      <c r="G43" s="29"/>
      <c r="H43" s="77"/>
    </row>
    <row r="44" spans="1:8" x14ac:dyDescent="0.3">
      <c r="A44" s="94"/>
      <c r="B44" s="71"/>
      <c r="C44" s="71"/>
      <c r="D44" s="71"/>
      <c r="E44" s="71"/>
      <c r="F44" s="71"/>
      <c r="G44" s="71"/>
      <c r="H44" s="95"/>
    </row>
    <row r="45" spans="1:8" ht="25" customHeight="1" x14ac:dyDescent="0.3">
      <c r="A45" s="61" t="s">
        <v>630</v>
      </c>
      <c r="B45" s="102" t="s">
        <v>631</v>
      </c>
      <c r="C45" s="104" t="s">
        <v>602</v>
      </c>
      <c r="D45" s="104" t="s">
        <v>621</v>
      </c>
      <c r="E45" s="104" t="s">
        <v>597</v>
      </c>
      <c r="F45" s="71"/>
      <c r="G45" s="71"/>
      <c r="H45" s="71"/>
    </row>
    <row r="46" spans="1:8" x14ac:dyDescent="0.3">
      <c r="B46" s="65" t="s">
        <v>598</v>
      </c>
      <c r="C46" s="103">
        <f>COUNTIF('Interviews service providers'!AU:AU,"yes")</f>
        <v>0</v>
      </c>
      <c r="D46" s="103">
        <f>COUNTIF('Interviews service providers'!AU:AU,"no")</f>
        <v>0</v>
      </c>
      <c r="E46" s="103">
        <v>0</v>
      </c>
    </row>
    <row r="47" spans="1:8" x14ac:dyDescent="0.3">
      <c r="B47" s="68" t="s">
        <v>599</v>
      </c>
      <c r="C47" s="84" t="e">
        <f>C46/E46</f>
        <v>#DIV/0!</v>
      </c>
      <c r="D47" s="84" t="e">
        <f>D46/E46</f>
        <v>#DIV/0!</v>
      </c>
      <c r="E47" s="68" t="e">
        <f>E46/E46</f>
        <v>#DIV/0!</v>
      </c>
    </row>
    <row r="48" spans="1:8" x14ac:dyDescent="0.3">
      <c r="A48" s="25"/>
      <c r="B48" s="76" t="s">
        <v>891</v>
      </c>
      <c r="C48" s="29"/>
      <c r="D48" s="29"/>
      <c r="E48" s="29"/>
      <c r="F48" s="29"/>
      <c r="G48" s="29"/>
      <c r="H48" s="77"/>
    </row>
    <row r="49" spans="1:9" x14ac:dyDescent="0.3">
      <c r="B49" s="79"/>
      <c r="C49" s="71"/>
      <c r="D49" s="71"/>
      <c r="E49" s="71"/>
      <c r="F49" s="71"/>
      <c r="G49" s="71"/>
      <c r="H49" s="71"/>
    </row>
    <row r="50" spans="1:9" ht="39" x14ac:dyDescent="0.3">
      <c r="A50" s="92" t="s">
        <v>632</v>
      </c>
      <c r="B50" s="102" t="s">
        <v>633</v>
      </c>
      <c r="C50" s="104" t="s">
        <v>634</v>
      </c>
      <c r="D50" s="104" t="s">
        <v>634</v>
      </c>
      <c r="E50" s="104" t="s">
        <v>597</v>
      </c>
      <c r="F50" s="71"/>
      <c r="G50" s="71"/>
      <c r="H50" s="95"/>
    </row>
    <row r="51" spans="1:9" x14ac:dyDescent="0.3">
      <c r="B51" s="65" t="s">
        <v>598</v>
      </c>
      <c r="C51" s="103">
        <f>SUM('Interviews service providers'!AV:AV)</f>
        <v>0</v>
      </c>
      <c r="D51" s="103">
        <f>SUM('Interviews service providers'!AV:AV)</f>
        <v>0</v>
      </c>
      <c r="E51" s="103">
        <v>0</v>
      </c>
      <c r="F51" s="70"/>
      <c r="G51" s="70"/>
      <c r="H51" s="70"/>
    </row>
    <row r="52" spans="1:9" x14ac:dyDescent="0.3">
      <c r="B52" s="68" t="s">
        <v>599</v>
      </c>
      <c r="C52" s="84" t="e">
        <f>C51/E51</f>
        <v>#DIV/0!</v>
      </c>
      <c r="D52" s="84" t="e">
        <f>D51/E51</f>
        <v>#DIV/0!</v>
      </c>
      <c r="E52" s="68" t="e">
        <f>E51/E51</f>
        <v>#DIV/0!</v>
      </c>
    </row>
    <row r="53" spans="1:9" x14ac:dyDescent="0.3">
      <c r="A53" s="25"/>
      <c r="B53" s="76" t="s">
        <v>891</v>
      </c>
      <c r="C53" s="29"/>
      <c r="D53" s="29"/>
      <c r="E53" s="29"/>
      <c r="F53" s="29"/>
      <c r="G53" s="29"/>
      <c r="H53" s="77"/>
    </row>
    <row r="54" spans="1:9" x14ac:dyDescent="0.3">
      <c r="B54" s="70"/>
      <c r="C54" s="70"/>
      <c r="D54" s="70"/>
      <c r="E54" s="70"/>
      <c r="F54" s="70"/>
      <c r="G54" s="70"/>
      <c r="H54" s="70"/>
    </row>
    <row r="55" spans="1:9" ht="23.5" customHeight="1" x14ac:dyDescent="0.3">
      <c r="A55" s="72" t="s">
        <v>635</v>
      </c>
      <c r="B55" s="80" t="s">
        <v>636</v>
      </c>
      <c r="C55" s="21" t="s">
        <v>637</v>
      </c>
      <c r="D55" s="21" t="s">
        <v>638</v>
      </c>
      <c r="E55" s="21" t="s">
        <v>639</v>
      </c>
      <c r="F55" s="21" t="s">
        <v>640</v>
      </c>
      <c r="G55" s="21" t="s">
        <v>641</v>
      </c>
      <c r="H55" s="21" t="s">
        <v>642</v>
      </c>
      <c r="I55" s="81" t="s">
        <v>597</v>
      </c>
    </row>
    <row r="56" spans="1:9" x14ac:dyDescent="0.3">
      <c r="A56" s="94"/>
      <c r="B56" s="65" t="s">
        <v>598</v>
      </c>
      <c r="C56" s="105">
        <f>COUNTIF('Interviews service providers'!AW:AW,"lessthan_5min")</f>
        <v>0</v>
      </c>
      <c r="D56" s="105">
        <f>COUNTIF('Interviews service providers'!AW:AW,"between_6_15min")</f>
        <v>1</v>
      </c>
      <c r="E56" s="105">
        <f>COUNTIF('Interviews service providers'!AW:AW,"between_16_30min")</f>
        <v>0</v>
      </c>
      <c r="F56" s="105">
        <f>COUNTIF('Interviews service providers'!AW:AW,"between_31min_1hour")</f>
        <v>0</v>
      </c>
      <c r="G56" s="105">
        <f>COUNTIF('Interviews service providers'!AW:AW,"morethan_1hour")</f>
        <v>1</v>
      </c>
      <c r="H56" s="75">
        <f>COUNTIF('Interviews service providers'!AW:AW,"do_not_know")</f>
        <v>1</v>
      </c>
      <c r="I56" s="81">
        <f>SUM(C56:H56)</f>
        <v>3</v>
      </c>
    </row>
    <row r="57" spans="1:9" x14ac:dyDescent="0.3">
      <c r="B57" s="68" t="s">
        <v>599</v>
      </c>
      <c r="C57" s="68">
        <f>C56/I56</f>
        <v>0</v>
      </c>
      <c r="D57" s="68">
        <f>D56/I56</f>
        <v>0.33333333333333331</v>
      </c>
      <c r="E57" s="68">
        <f>E56/I56</f>
        <v>0</v>
      </c>
      <c r="F57" s="68">
        <f>F56/I56</f>
        <v>0</v>
      </c>
      <c r="G57" s="68">
        <f>G56/I56</f>
        <v>0.33333333333333331</v>
      </c>
      <c r="H57" s="68">
        <f>H56/I56</f>
        <v>0.33333333333333331</v>
      </c>
      <c r="I57" s="81">
        <f>I409/I56</f>
        <v>0</v>
      </c>
    </row>
    <row r="58" spans="1:9" x14ac:dyDescent="0.3">
      <c r="B58" s="71"/>
      <c r="C58" s="71"/>
      <c r="D58" s="71"/>
      <c r="E58" s="71"/>
      <c r="F58" s="71"/>
      <c r="G58" s="71"/>
      <c r="H58" s="71"/>
      <c r="I58" s="94"/>
    </row>
    <row r="59" spans="1:9" ht="39" x14ac:dyDescent="0.3">
      <c r="A59" s="72" t="s">
        <v>643</v>
      </c>
      <c r="B59" s="106" t="s">
        <v>644</v>
      </c>
      <c r="C59" s="21" t="s">
        <v>645</v>
      </c>
      <c r="D59" s="21" t="s">
        <v>646</v>
      </c>
      <c r="E59" s="21" t="s">
        <v>647</v>
      </c>
      <c r="F59" s="68" t="s">
        <v>597</v>
      </c>
      <c r="G59" s="71"/>
      <c r="H59" s="71"/>
      <c r="I59" s="94"/>
    </row>
    <row r="60" spans="1:9" x14ac:dyDescent="0.3">
      <c r="B60" s="65" t="s">
        <v>598</v>
      </c>
      <c r="C60" s="22">
        <f>COUNTIF('Interviews service providers'!AX:AX,"yes")</f>
        <v>0</v>
      </c>
      <c r="D60" s="22">
        <f>COUNTIF('Interviews service providers'!AX:AX,"no")</f>
        <v>3</v>
      </c>
      <c r="E60" s="22">
        <f>COUNTIF('Interviews service providers'!AX:AX,"do_not_know")</f>
        <v>0</v>
      </c>
      <c r="F60" s="105">
        <f>SUM(C60:E60)</f>
        <v>3</v>
      </c>
      <c r="G60" s="71"/>
      <c r="H60" s="71"/>
      <c r="I60" s="94"/>
    </row>
    <row r="61" spans="1:9" x14ac:dyDescent="0.3">
      <c r="A61" s="94"/>
      <c r="B61" s="68" t="s">
        <v>599</v>
      </c>
      <c r="C61" s="23">
        <f>C60/F60</f>
        <v>0</v>
      </c>
      <c r="D61" s="23">
        <f>D60/F60</f>
        <v>1</v>
      </c>
      <c r="E61" s="23">
        <f>E60/F60</f>
        <v>0</v>
      </c>
      <c r="F61" s="68">
        <f>F60/F60</f>
        <v>1</v>
      </c>
      <c r="G61" s="71"/>
      <c r="H61" s="95"/>
    </row>
    <row r="62" spans="1:9" x14ac:dyDescent="0.3">
      <c r="B62" s="71"/>
      <c r="C62" s="71"/>
      <c r="D62" s="71"/>
      <c r="E62" s="71"/>
      <c r="F62" s="71"/>
      <c r="G62" s="71"/>
      <c r="H62" s="71"/>
      <c r="I62" s="94"/>
    </row>
    <row r="63" spans="1:9" s="72" customFormat="1" ht="26" x14ac:dyDescent="0.3">
      <c r="A63" s="72" t="s">
        <v>648</v>
      </c>
      <c r="B63" s="75" t="s">
        <v>649</v>
      </c>
      <c r="C63" s="75" t="s">
        <v>650</v>
      </c>
      <c r="D63" s="75" t="s">
        <v>651</v>
      </c>
      <c r="E63" s="75" t="s">
        <v>652</v>
      </c>
      <c r="F63" s="75" t="s">
        <v>653</v>
      </c>
      <c r="G63" s="75" t="s">
        <v>654</v>
      </c>
      <c r="H63" s="75" t="s">
        <v>655</v>
      </c>
      <c r="I63" s="75" t="s">
        <v>597</v>
      </c>
    </row>
    <row r="64" spans="1:9" x14ac:dyDescent="0.3">
      <c r="B64" s="65" t="s">
        <v>598</v>
      </c>
      <c r="C64" s="81">
        <f>COUNTIF('Interviews service providers'!AY:AY,"1")</f>
        <v>1</v>
      </c>
      <c r="D64" s="81">
        <f>COUNTIF('Interviews service providers'!AZ:AZ,"1")</f>
        <v>3</v>
      </c>
      <c r="E64" s="81">
        <f>COUNTIF('Interviews service providers'!BA:BA,"1")</f>
        <v>0</v>
      </c>
      <c r="F64" s="81">
        <f>COUNTIF('Interviews service providers'!BB:BB,"1")</f>
        <v>0</v>
      </c>
      <c r="G64" s="81">
        <f>COUNTIF('Interviews service providers'!BC:BC,"yes")</f>
        <v>0</v>
      </c>
      <c r="H64" s="81">
        <f>COUNTIF('Interviews service providers'!BD:BD,"1")</f>
        <v>0</v>
      </c>
      <c r="I64" s="81">
        <f>SUM(C64:H64)</f>
        <v>4</v>
      </c>
    </row>
    <row r="65" spans="1:10" x14ac:dyDescent="0.3">
      <c r="B65" s="68" t="s">
        <v>599</v>
      </c>
      <c r="C65" s="84">
        <f>C64/I64</f>
        <v>0.25</v>
      </c>
      <c r="D65" s="84">
        <f>D64/I64</f>
        <v>0.75</v>
      </c>
      <c r="E65" s="84">
        <f>E64/I64</f>
        <v>0</v>
      </c>
      <c r="F65" s="84">
        <f>F64/I64</f>
        <v>0</v>
      </c>
      <c r="G65" s="84">
        <f>G64/I64</f>
        <v>0</v>
      </c>
      <c r="H65" s="84">
        <f>H64/I64</f>
        <v>0</v>
      </c>
      <c r="I65" s="84">
        <f>I64/I64</f>
        <v>1</v>
      </c>
    </row>
    <row r="66" spans="1:10" x14ac:dyDescent="0.3">
      <c r="B66" s="71"/>
      <c r="C66" s="71"/>
      <c r="D66" s="71"/>
      <c r="E66" s="71"/>
      <c r="F66" s="71"/>
      <c r="G66" s="71"/>
      <c r="H66" s="71"/>
      <c r="I66" s="94"/>
    </row>
    <row r="67" spans="1:10" ht="26" x14ac:dyDescent="0.3">
      <c r="A67" s="72" t="s">
        <v>656</v>
      </c>
      <c r="B67" s="80" t="s">
        <v>657</v>
      </c>
      <c r="C67" s="20" t="s">
        <v>658</v>
      </c>
      <c r="D67" s="20" t="s">
        <v>659</v>
      </c>
      <c r="E67" s="20" t="s">
        <v>660</v>
      </c>
      <c r="F67" s="64" t="s">
        <v>597</v>
      </c>
    </row>
    <row r="68" spans="1:10" x14ac:dyDescent="0.3">
      <c r="B68" s="81" t="s">
        <v>661</v>
      </c>
      <c r="C68" s="81">
        <f>COUNTIF('Interviews service providers'!BH:BH,"yes_for_this_waterpoint")</f>
        <v>0</v>
      </c>
      <c r="D68" s="81">
        <f>COUNTIF('Interviews service providers'!BH:BH,"yes_other_waterpoint")</f>
        <v>0</v>
      </c>
      <c r="E68" s="81">
        <f>COUNTIF('Interviews service providers'!BH:BH,"no")</f>
        <v>3</v>
      </c>
      <c r="F68" s="81">
        <f>SUM(C68:E68)</f>
        <v>3</v>
      </c>
    </row>
    <row r="69" spans="1:10" x14ac:dyDescent="0.3">
      <c r="B69" s="81" t="s">
        <v>662</v>
      </c>
      <c r="C69" s="84">
        <f>C68/F68</f>
        <v>0</v>
      </c>
      <c r="D69" s="84">
        <f>D68/F68</f>
        <v>0</v>
      </c>
      <c r="E69" s="84">
        <f>E68/F68</f>
        <v>1</v>
      </c>
      <c r="F69" s="81">
        <f>F68/F68</f>
        <v>1</v>
      </c>
    </row>
    <row r="70" spans="1:10" x14ac:dyDescent="0.3">
      <c r="B70" s="94"/>
      <c r="C70" s="77"/>
      <c r="D70" s="77"/>
      <c r="E70" s="77"/>
    </row>
    <row r="71" spans="1:10" ht="26" x14ac:dyDescent="0.3">
      <c r="A71" s="61" t="s">
        <v>663</v>
      </c>
      <c r="B71" s="75" t="s">
        <v>664</v>
      </c>
      <c r="C71" s="75" t="s">
        <v>650</v>
      </c>
      <c r="D71" s="75" t="s">
        <v>651</v>
      </c>
      <c r="E71" s="75" t="s">
        <v>652</v>
      </c>
      <c r="F71" s="75" t="s">
        <v>653</v>
      </c>
      <c r="G71" s="75" t="s">
        <v>654</v>
      </c>
      <c r="H71" s="75" t="s">
        <v>655</v>
      </c>
      <c r="I71" s="75" t="s">
        <v>665</v>
      </c>
      <c r="J71" s="75" t="s">
        <v>597</v>
      </c>
    </row>
    <row r="72" spans="1:10" x14ac:dyDescent="0.3">
      <c r="B72" s="65" t="s">
        <v>598</v>
      </c>
      <c r="C72" s="81">
        <f>COUNTIF('Interviews service providers'!BI:BI,"1")</f>
        <v>0</v>
      </c>
      <c r="D72" s="81">
        <f>COUNTIF('Interviews service providers'!BJ:BJ,"1")</f>
        <v>0</v>
      </c>
      <c r="E72" s="81">
        <f>COUNTIF('Interviews service providers'!BK:BK,"1")</f>
        <v>0</v>
      </c>
      <c r="F72" s="61">
        <f>COUNTIF('Interviews service providers'!BL:BL,"1")</f>
        <v>0</v>
      </c>
      <c r="G72" s="61">
        <f>COUNTIF('Interviews service providers'!BM:BM,"1")</f>
        <v>0</v>
      </c>
      <c r="H72" s="81">
        <f>COUNTIF('Interviews service providers'!BN:BN,"1")</f>
        <v>0</v>
      </c>
      <c r="I72" s="81">
        <f>COUNTIF('Interviews service providers'!BP:BP,"1")</f>
        <v>0</v>
      </c>
      <c r="J72" s="81">
        <f>SUM(C72:I72)</f>
        <v>0</v>
      </c>
    </row>
    <row r="73" spans="1:10" x14ac:dyDescent="0.3">
      <c r="B73" s="68" t="s">
        <v>599</v>
      </c>
      <c r="C73" s="84" t="e">
        <f>C72/J72</f>
        <v>#DIV/0!</v>
      </c>
      <c r="D73" s="84" t="e">
        <f>D72/J72</f>
        <v>#DIV/0!</v>
      </c>
      <c r="E73" s="84" t="e">
        <f>E72/J72</f>
        <v>#DIV/0!</v>
      </c>
      <c r="F73" s="84" t="e">
        <f>F72/J72</f>
        <v>#DIV/0!</v>
      </c>
      <c r="G73" s="107" t="e">
        <f>G72/J72</f>
        <v>#DIV/0!</v>
      </c>
      <c r="H73" s="84" t="e">
        <f>H72/J72</f>
        <v>#DIV/0!</v>
      </c>
      <c r="I73" s="84" t="e">
        <f>I72/J72</f>
        <v>#DIV/0!</v>
      </c>
      <c r="J73" s="84" t="e">
        <f>J72/J72</f>
        <v>#DIV/0!</v>
      </c>
    </row>
    <row r="74" spans="1:10" x14ac:dyDescent="0.3">
      <c r="A74" s="25"/>
      <c r="B74" s="76" t="s">
        <v>891</v>
      </c>
      <c r="C74" s="29"/>
      <c r="D74" s="29"/>
      <c r="E74" s="29"/>
      <c r="F74" s="29"/>
      <c r="G74" s="29"/>
      <c r="H74" s="77"/>
    </row>
    <row r="75" spans="1:10" x14ac:dyDescent="0.3">
      <c r="B75" s="94"/>
      <c r="C75" s="77"/>
      <c r="D75" s="77"/>
      <c r="E75" s="77"/>
    </row>
    <row r="76" spans="1:10" x14ac:dyDescent="0.3">
      <c r="A76" s="24" t="s">
        <v>666</v>
      </c>
      <c r="B76" s="81" t="s">
        <v>667</v>
      </c>
      <c r="C76" s="104" t="s">
        <v>602</v>
      </c>
      <c r="D76" s="104" t="s">
        <v>621</v>
      </c>
      <c r="E76" s="104" t="s">
        <v>597</v>
      </c>
    </row>
    <row r="77" spans="1:10" x14ac:dyDescent="0.3">
      <c r="B77" s="65" t="s">
        <v>598</v>
      </c>
      <c r="C77" s="103">
        <f>COUNTIF('Interviews service providers'!BR:BR,"yes")</f>
        <v>0</v>
      </c>
      <c r="D77" s="103">
        <f>COUNTIF('Interviews service providers'!BR:BR,"no")</f>
        <v>3</v>
      </c>
      <c r="E77" s="103">
        <f>SUM(C77:D77)</f>
        <v>3</v>
      </c>
    </row>
    <row r="78" spans="1:10" x14ac:dyDescent="0.3">
      <c r="B78" s="68" t="s">
        <v>599</v>
      </c>
      <c r="C78" s="84">
        <f>C77/E77</f>
        <v>0</v>
      </c>
      <c r="D78" s="84">
        <f>D77/E77</f>
        <v>1</v>
      </c>
      <c r="E78" s="68">
        <f>E77/E77</f>
        <v>1</v>
      </c>
    </row>
    <row r="79" spans="1:10" x14ac:dyDescent="0.3">
      <c r="B79" s="94"/>
      <c r="C79" s="77"/>
      <c r="D79" s="77"/>
      <c r="E79" s="77"/>
    </row>
    <row r="80" spans="1:10" ht="26" x14ac:dyDescent="0.3">
      <c r="A80" s="61" t="s">
        <v>668</v>
      </c>
      <c r="B80" s="108" t="s">
        <v>669</v>
      </c>
      <c r="C80" s="20" t="s">
        <v>670</v>
      </c>
      <c r="D80" s="20" t="s">
        <v>671</v>
      </c>
      <c r="E80" s="20" t="s">
        <v>672</v>
      </c>
      <c r="F80" s="20" t="s">
        <v>597</v>
      </c>
      <c r="G80" s="71"/>
      <c r="H80" s="71"/>
      <c r="I80" s="94"/>
    </row>
    <row r="81" spans="1:9" x14ac:dyDescent="0.3">
      <c r="B81" s="109" t="s">
        <v>598</v>
      </c>
      <c r="C81" s="105">
        <f>COUNTIF('Interviews service providers'!BS:BS,"per_can")</f>
        <v>0</v>
      </c>
      <c r="D81" s="105">
        <f>COUNTIF('Interviews service providers'!BS:BS,"per_week")</f>
        <v>0</v>
      </c>
      <c r="E81" s="105">
        <f>COUNTIF('Interviews service providers'!BS:BS,"per_month")</f>
        <v>0</v>
      </c>
      <c r="F81" s="68">
        <f>SUM(C81:E81)</f>
        <v>0</v>
      </c>
      <c r="G81" s="71"/>
      <c r="H81" s="71"/>
      <c r="I81" s="94"/>
    </row>
    <row r="82" spans="1:9" x14ac:dyDescent="0.3">
      <c r="B82" s="69" t="s">
        <v>599</v>
      </c>
      <c r="C82" s="68" t="e">
        <f>C81/F81</f>
        <v>#DIV/0!</v>
      </c>
      <c r="D82" s="68" t="e">
        <f>D81/F81</f>
        <v>#DIV/0!</v>
      </c>
      <c r="E82" s="68" t="e">
        <f>E81/F81</f>
        <v>#DIV/0!</v>
      </c>
      <c r="F82" s="105" t="e">
        <f>F81/F81</f>
        <v>#DIV/0!</v>
      </c>
      <c r="G82" s="71"/>
      <c r="H82" s="71"/>
      <c r="I82" s="94"/>
    </row>
    <row r="83" spans="1:9" x14ac:dyDescent="0.3">
      <c r="B83" s="71"/>
      <c r="C83" s="71"/>
      <c r="D83" s="71"/>
      <c r="E83" s="71"/>
      <c r="F83" s="71"/>
      <c r="G83" s="71"/>
      <c r="H83" s="71"/>
      <c r="I83" s="94"/>
    </row>
    <row r="84" spans="1:9" s="70" customFormat="1" ht="26" x14ac:dyDescent="0.3">
      <c r="A84" s="70" t="s">
        <v>673</v>
      </c>
      <c r="B84" s="80" t="s">
        <v>674</v>
      </c>
      <c r="C84" s="65" t="s">
        <v>675</v>
      </c>
      <c r="D84" s="65" t="s">
        <v>676</v>
      </c>
      <c r="E84" s="65" t="s">
        <v>677</v>
      </c>
      <c r="F84" s="65" t="s">
        <v>597</v>
      </c>
    </row>
    <row r="85" spans="1:9" s="70" customFormat="1" x14ac:dyDescent="0.3">
      <c r="B85" s="65" t="s">
        <v>598</v>
      </c>
      <c r="C85" s="88">
        <f>COUNTIF('Interviews service providers'!BU:BU,"0.12")</f>
        <v>1</v>
      </c>
      <c r="D85" s="65">
        <f>COUNTIF('Interviews service providers'!BU:BU,"0.60")</f>
        <v>1</v>
      </c>
      <c r="E85" s="65">
        <f>COUNTIF('Interviews service providers'!BU:BU,"1.7")</f>
        <v>1</v>
      </c>
      <c r="F85" s="65">
        <f>SUM(C85:E85)</f>
        <v>3</v>
      </c>
    </row>
    <row r="86" spans="1:9" s="70" customFormat="1" x14ac:dyDescent="0.3">
      <c r="B86" s="68" t="s">
        <v>599</v>
      </c>
      <c r="C86" s="68">
        <f>C85/F85</f>
        <v>0.33333333333333331</v>
      </c>
      <c r="D86" s="68">
        <f>D85/F85</f>
        <v>0.33333333333333331</v>
      </c>
      <c r="E86" s="68">
        <f>E85/F85</f>
        <v>0.33333333333333331</v>
      </c>
      <c r="F86" s="65"/>
    </row>
    <row r="87" spans="1:9" x14ac:dyDescent="0.3">
      <c r="B87" s="68" t="s">
        <v>678</v>
      </c>
      <c r="C87" s="68"/>
      <c r="D87" s="68"/>
      <c r="E87" s="68"/>
      <c r="F87" s="68"/>
      <c r="G87" s="71"/>
      <c r="H87" s="71"/>
      <c r="I87" s="94"/>
    </row>
    <row r="88" spans="1:9" x14ac:dyDescent="0.3">
      <c r="B88" s="71"/>
      <c r="C88" s="71"/>
      <c r="D88" s="71"/>
      <c r="E88" s="71"/>
      <c r="F88" s="71"/>
      <c r="G88" s="71"/>
      <c r="H88" s="71"/>
      <c r="I88" s="94"/>
    </row>
    <row r="89" spans="1:9" s="74" customFormat="1" ht="26" x14ac:dyDescent="0.35">
      <c r="A89" s="74" t="s">
        <v>679</v>
      </c>
      <c r="B89" s="91" t="s">
        <v>680</v>
      </c>
      <c r="C89" s="91" t="s">
        <v>681</v>
      </c>
      <c r="D89" s="91" t="s">
        <v>621</v>
      </c>
      <c r="E89" s="91" t="s">
        <v>597</v>
      </c>
    </row>
    <row r="90" spans="1:9" x14ac:dyDescent="0.3">
      <c r="B90" s="65" t="s">
        <v>598</v>
      </c>
      <c r="C90" s="81">
        <f>COUNTIF('Interviews service providers'!BV:BV,"YES")</f>
        <v>0</v>
      </c>
      <c r="D90" s="81">
        <f>COUNTIF('Interviews service providers'!BV:BV,"NO")</f>
        <v>3</v>
      </c>
      <c r="E90" s="81">
        <f>SUM(C90:D90)</f>
        <v>3</v>
      </c>
    </row>
    <row r="91" spans="1:9" x14ac:dyDescent="0.3">
      <c r="B91" s="68" t="s">
        <v>599</v>
      </c>
      <c r="C91" s="84">
        <f>C90/E90</f>
        <v>0</v>
      </c>
      <c r="D91" s="84">
        <f>D90/E90</f>
        <v>1</v>
      </c>
      <c r="E91" s="84">
        <f>E90/E90</f>
        <v>1</v>
      </c>
    </row>
    <row r="92" spans="1:9" x14ac:dyDescent="0.3">
      <c r="B92" s="71"/>
      <c r="C92" s="71"/>
      <c r="D92" s="71"/>
      <c r="E92" s="71"/>
      <c r="F92" s="71"/>
      <c r="G92" s="71"/>
      <c r="H92" s="71"/>
      <c r="I92" s="94"/>
    </row>
    <row r="93" spans="1:9" x14ac:dyDescent="0.3">
      <c r="A93" s="61" t="s">
        <v>682</v>
      </c>
      <c r="B93" s="68" t="s">
        <v>683</v>
      </c>
      <c r="C93" s="21" t="s">
        <v>684</v>
      </c>
      <c r="D93" s="21" t="s">
        <v>685</v>
      </c>
      <c r="E93" s="21" t="s">
        <v>686</v>
      </c>
      <c r="F93" s="21" t="s">
        <v>687</v>
      </c>
      <c r="G93" s="68" t="s">
        <v>597</v>
      </c>
      <c r="H93" s="71"/>
      <c r="I93" s="94"/>
    </row>
    <row r="94" spans="1:9" x14ac:dyDescent="0.3">
      <c r="B94" s="65" t="s">
        <v>598</v>
      </c>
      <c r="C94" s="105">
        <f>COUNTIF('Interviews service providers'!BW:BW,"1")</f>
        <v>0</v>
      </c>
      <c r="D94" s="105">
        <f>COUNTIF('Interviews service providers'!BX:BX,"1")</f>
        <v>0</v>
      </c>
      <c r="E94" s="105">
        <f>COUNTIF('Interviews service providers'!BY:BY,"1")</f>
        <v>0</v>
      </c>
      <c r="F94" s="105">
        <f>COUNTIF('Interviews service providers'!BZ:BZ,"1")</f>
        <v>0</v>
      </c>
      <c r="G94" s="68">
        <f>SUM(C94:F94)</f>
        <v>0</v>
      </c>
      <c r="H94" s="71"/>
      <c r="I94" s="94"/>
    </row>
    <row r="95" spans="1:9" x14ac:dyDescent="0.3">
      <c r="B95" s="68" t="s">
        <v>599</v>
      </c>
      <c r="C95" s="68" t="e">
        <f>C94/G94</f>
        <v>#DIV/0!</v>
      </c>
      <c r="D95" s="68" t="e">
        <f>D94/G94</f>
        <v>#DIV/0!</v>
      </c>
      <c r="E95" s="68" t="e">
        <f>E94/G94</f>
        <v>#DIV/0!</v>
      </c>
      <c r="F95" s="68" t="e">
        <f>F94/G94</f>
        <v>#DIV/0!</v>
      </c>
      <c r="G95" s="105" t="e">
        <f>G94/G94</f>
        <v>#DIV/0!</v>
      </c>
      <c r="H95" s="71"/>
      <c r="I95" s="94"/>
    </row>
    <row r="96" spans="1:9" x14ac:dyDescent="0.3">
      <c r="A96" s="25"/>
      <c r="B96" s="76" t="s">
        <v>892</v>
      </c>
      <c r="C96" s="29"/>
      <c r="D96" s="29"/>
      <c r="E96" s="29"/>
      <c r="F96" s="29"/>
      <c r="G96" s="29"/>
      <c r="H96" s="77"/>
    </row>
    <row r="97" spans="1:10" x14ac:dyDescent="0.3">
      <c r="B97" s="71"/>
      <c r="C97" s="71"/>
      <c r="D97" s="71"/>
      <c r="E97" s="71"/>
      <c r="F97" s="71"/>
      <c r="G97" s="71"/>
      <c r="H97" s="71"/>
      <c r="I97" s="94"/>
    </row>
    <row r="98" spans="1:10" ht="26" x14ac:dyDescent="0.3">
      <c r="A98" s="72" t="s">
        <v>688</v>
      </c>
      <c r="B98" s="64" t="s">
        <v>689</v>
      </c>
      <c r="C98" s="20" t="s">
        <v>690</v>
      </c>
      <c r="D98" s="20" t="s">
        <v>691</v>
      </c>
      <c r="E98" s="20" t="s">
        <v>692</v>
      </c>
      <c r="F98" s="20" t="s">
        <v>693</v>
      </c>
      <c r="G98" s="20" t="s">
        <v>694</v>
      </c>
      <c r="H98" s="85" t="s">
        <v>695</v>
      </c>
      <c r="I98" s="20" t="s">
        <v>696</v>
      </c>
      <c r="J98" s="20" t="s">
        <v>597</v>
      </c>
    </row>
    <row r="99" spans="1:10" x14ac:dyDescent="0.3">
      <c r="B99" s="65" t="s">
        <v>598</v>
      </c>
      <c r="C99" s="81">
        <f>COUNTIF('Interviews service providers'!CB:CB,"1")</f>
        <v>1</v>
      </c>
      <c r="D99" s="81">
        <f>COUNTIF('Interviews service providers'!CC:CC,"1")</f>
        <v>2</v>
      </c>
      <c r="E99" s="81">
        <f>COUNTIF('Interviews service providers'!CD:CD,"1")</f>
        <v>0</v>
      </c>
      <c r="F99" s="81">
        <f>COUNTIF('Interviews service providers'!CE:CE,"1")</f>
        <v>1</v>
      </c>
      <c r="G99" s="81">
        <f>COUNTIF('Interviews service providers'!CF:CF,"1")</f>
        <v>0</v>
      </c>
      <c r="H99" s="81">
        <f>COUNTIF('Interviews service providers'!CJ:CJ,"Lack of water, The source of water is seasonal ")</f>
        <v>1</v>
      </c>
      <c r="I99" s="81">
        <f>COUNTIF('Interviews service providers'!CG:CG,"1")</f>
        <v>1</v>
      </c>
      <c r="J99" s="81">
        <f>SUM(C99:I99)</f>
        <v>6</v>
      </c>
    </row>
    <row r="100" spans="1:10" x14ac:dyDescent="0.3">
      <c r="B100" s="68" t="s">
        <v>599</v>
      </c>
      <c r="C100" s="84">
        <f>C99/J99</f>
        <v>0.16666666666666666</v>
      </c>
      <c r="D100" s="84">
        <f>D99/J99</f>
        <v>0.33333333333333331</v>
      </c>
      <c r="E100" s="84">
        <f>E99/J99</f>
        <v>0</v>
      </c>
      <c r="F100" s="84">
        <f>F99/J99</f>
        <v>0.16666666666666666</v>
      </c>
      <c r="G100" s="84">
        <f>G99/J99</f>
        <v>0</v>
      </c>
      <c r="H100" s="84">
        <f>H99/J99</f>
        <v>0.16666666666666666</v>
      </c>
      <c r="I100" s="84">
        <f>I99/J99</f>
        <v>0.16666666666666666</v>
      </c>
      <c r="J100" s="84">
        <f>J99/J99</f>
        <v>1</v>
      </c>
    </row>
    <row r="101" spans="1:10" x14ac:dyDescent="0.3">
      <c r="A101" s="94"/>
      <c r="B101" s="71"/>
      <c r="C101" s="71"/>
      <c r="D101" s="71"/>
      <c r="E101" s="71"/>
      <c r="F101" s="71"/>
      <c r="G101" s="71"/>
      <c r="H101" s="95"/>
    </row>
    <row r="102" spans="1:10" ht="26" x14ac:dyDescent="0.3">
      <c r="A102" s="25" t="s">
        <v>697</v>
      </c>
      <c r="B102" s="91" t="s">
        <v>698</v>
      </c>
      <c r="C102" s="91" t="s">
        <v>681</v>
      </c>
      <c r="D102" s="91" t="s">
        <v>621</v>
      </c>
      <c r="E102" s="91" t="s">
        <v>597</v>
      </c>
    </row>
    <row r="103" spans="1:10" x14ac:dyDescent="0.3">
      <c r="A103" s="25"/>
      <c r="B103" s="65" t="s">
        <v>598</v>
      </c>
      <c r="C103" s="81">
        <f>COUNTIF('Interviews service providers'!CK:CK,"yes")</f>
        <v>0</v>
      </c>
      <c r="D103" s="81">
        <f>COUNTIF('Interviews service providers'!CK:CK,"no")</f>
        <v>3</v>
      </c>
      <c r="E103" s="81">
        <f>SUM(C103:D103)</f>
        <v>3</v>
      </c>
    </row>
    <row r="104" spans="1:10" x14ac:dyDescent="0.3">
      <c r="A104" s="25"/>
      <c r="B104" s="68" t="s">
        <v>599</v>
      </c>
      <c r="C104" s="84">
        <f>C103/E103</f>
        <v>0</v>
      </c>
      <c r="D104" s="84">
        <f>D103/E103</f>
        <v>1</v>
      </c>
      <c r="E104" s="84">
        <f>E103/E103</f>
        <v>1</v>
      </c>
    </row>
    <row r="105" spans="1:10" x14ac:dyDescent="0.3">
      <c r="A105" s="25"/>
      <c r="B105" s="71"/>
      <c r="C105" s="77"/>
      <c r="D105" s="77"/>
      <c r="E105" s="77"/>
    </row>
    <row r="106" spans="1:10" s="74" customFormat="1" ht="39.5" customHeight="1" x14ac:dyDescent="0.35">
      <c r="A106" s="24" t="s">
        <v>699</v>
      </c>
      <c r="B106" s="91" t="s">
        <v>700</v>
      </c>
      <c r="C106" s="26" t="s">
        <v>701</v>
      </c>
      <c r="D106" s="26" t="s">
        <v>702</v>
      </c>
      <c r="E106" s="26" t="s">
        <v>703</v>
      </c>
      <c r="F106" s="26" t="s">
        <v>704</v>
      </c>
      <c r="G106" s="26" t="s">
        <v>705</v>
      </c>
      <c r="H106" s="26" t="s">
        <v>706</v>
      </c>
      <c r="I106" s="91" t="s">
        <v>597</v>
      </c>
    </row>
    <row r="107" spans="1:10" x14ac:dyDescent="0.3">
      <c r="A107" s="25"/>
      <c r="B107" s="65" t="s">
        <v>598</v>
      </c>
      <c r="C107" s="81">
        <f>COUNTIF('Interviews service providers'!CL:CL,"1")</f>
        <v>0</v>
      </c>
      <c r="D107" s="81">
        <f>COUNTIF('Interviews service providers'!CM:CM,"1")</f>
        <v>0</v>
      </c>
      <c r="E107" s="81">
        <f>COUNTIF('Interviews service providers'!CN:CN,"1")</f>
        <v>0</v>
      </c>
      <c r="F107" s="81">
        <f>COUNTIF('Interviews service providers'!CO:CO,"1")</f>
        <v>0</v>
      </c>
      <c r="G107" s="81">
        <f>COUNTIF('Interviews service providers'!CP:CP,"1")</f>
        <v>0</v>
      </c>
      <c r="H107" s="81">
        <f>COUNTIF('Interviews service providers'!CQ:CQ,"1")</f>
        <v>0</v>
      </c>
      <c r="I107" s="81">
        <f>SUM(C107:H107)</f>
        <v>0</v>
      </c>
    </row>
    <row r="108" spans="1:10" x14ac:dyDescent="0.3">
      <c r="A108" s="25"/>
      <c r="B108" s="68" t="s">
        <v>599</v>
      </c>
      <c r="C108" s="84" t="e">
        <f>C107/I107</f>
        <v>#DIV/0!</v>
      </c>
      <c r="D108" s="84" t="e">
        <f>D107/I107</f>
        <v>#DIV/0!</v>
      </c>
      <c r="E108" s="84" t="e">
        <f>E107/I107</f>
        <v>#DIV/0!</v>
      </c>
      <c r="F108" s="84" t="e">
        <f>F107/I107</f>
        <v>#DIV/0!</v>
      </c>
      <c r="G108" s="84" t="e">
        <f>G107/I107</f>
        <v>#DIV/0!</v>
      </c>
      <c r="H108" s="84" t="e">
        <f>H107/I107</f>
        <v>#DIV/0!</v>
      </c>
      <c r="I108" s="81" t="e">
        <f>I107/I107</f>
        <v>#DIV/0!</v>
      </c>
    </row>
    <row r="109" spans="1:10" x14ac:dyDescent="0.3">
      <c r="A109" s="25"/>
      <c r="B109" s="76" t="s">
        <v>891</v>
      </c>
      <c r="C109" s="29"/>
      <c r="D109" s="29"/>
      <c r="E109" s="29"/>
      <c r="F109" s="29"/>
      <c r="G109" s="29"/>
      <c r="H109" s="77"/>
    </row>
    <row r="110" spans="1:10" x14ac:dyDescent="0.3">
      <c r="A110" s="25"/>
      <c r="B110" s="71"/>
      <c r="C110" s="77"/>
      <c r="D110" s="77"/>
      <c r="E110" s="77"/>
    </row>
    <row r="111" spans="1:10" ht="26" x14ac:dyDescent="0.3">
      <c r="A111" s="25" t="s">
        <v>707</v>
      </c>
      <c r="B111" s="81" t="s">
        <v>708</v>
      </c>
      <c r="C111" s="75" t="s">
        <v>650</v>
      </c>
      <c r="D111" s="75" t="s">
        <v>651</v>
      </c>
      <c r="E111" s="75" t="s">
        <v>652</v>
      </c>
      <c r="F111" s="75" t="s">
        <v>653</v>
      </c>
      <c r="G111" s="75" t="s">
        <v>654</v>
      </c>
      <c r="H111" s="75" t="s">
        <v>655</v>
      </c>
      <c r="I111" s="75" t="s">
        <v>597</v>
      </c>
    </row>
    <row r="112" spans="1:10" x14ac:dyDescent="0.3">
      <c r="A112" s="25"/>
      <c r="B112" s="65" t="s">
        <v>598</v>
      </c>
      <c r="C112" s="81">
        <f>COUNTIF('Interviews service providers'!CU:CU,"1")</f>
        <v>0</v>
      </c>
      <c r="D112" s="81">
        <f>COUNTIF('Interviews service providers'!CV:CV,"1")</f>
        <v>0</v>
      </c>
      <c r="E112" s="81">
        <f>COUNTIF('Interviews service providers'!CW:CW,"1")</f>
        <v>0</v>
      </c>
      <c r="F112" s="81">
        <f>COUNTIF('Interviews service providers'!CX:CX,"1")</f>
        <v>0</v>
      </c>
      <c r="G112" s="81">
        <f>COUNTIF('Interviews service providers'!CY:CY,"1")</f>
        <v>0</v>
      </c>
      <c r="H112" s="81">
        <f>COUNTIF('Interviews service providers'!CZ:CZ,"1")</f>
        <v>0</v>
      </c>
      <c r="I112" s="81">
        <f>SUM(C112:H112)</f>
        <v>0</v>
      </c>
    </row>
    <row r="113" spans="1:9" x14ac:dyDescent="0.3">
      <c r="A113" s="25"/>
      <c r="B113" s="68" t="s">
        <v>599</v>
      </c>
      <c r="C113" s="84" t="e">
        <f>C112/I112</f>
        <v>#DIV/0!</v>
      </c>
      <c r="D113" s="84" t="e">
        <f>D112/I112</f>
        <v>#DIV/0!</v>
      </c>
      <c r="E113" s="84" t="e">
        <f>E112/I112</f>
        <v>#DIV/0!</v>
      </c>
      <c r="F113" s="84" t="e">
        <f>F112/I112</f>
        <v>#DIV/0!</v>
      </c>
      <c r="G113" s="84" t="e">
        <f>G112/I112</f>
        <v>#DIV/0!</v>
      </c>
      <c r="H113" s="84" t="e">
        <f>H112/I112</f>
        <v>#DIV/0!</v>
      </c>
      <c r="I113" s="84" t="e">
        <f>I112/I112</f>
        <v>#DIV/0!</v>
      </c>
    </row>
    <row r="114" spans="1:9" x14ac:dyDescent="0.3">
      <c r="A114" s="25"/>
      <c r="B114" s="76" t="s">
        <v>891</v>
      </c>
      <c r="C114" s="29"/>
      <c r="D114" s="29"/>
      <c r="E114" s="29"/>
      <c r="F114" s="29"/>
      <c r="G114" s="29"/>
      <c r="H114" s="77"/>
    </row>
    <row r="115" spans="1:9" x14ac:dyDescent="0.3">
      <c r="A115" s="24"/>
      <c r="B115" s="71"/>
      <c r="C115" s="77"/>
      <c r="D115" s="77"/>
      <c r="E115" s="77"/>
    </row>
    <row r="116" spans="1:9" ht="26" x14ac:dyDescent="0.3">
      <c r="A116" s="25" t="s">
        <v>709</v>
      </c>
      <c r="B116" s="85" t="s">
        <v>710</v>
      </c>
      <c r="C116" s="81" t="s">
        <v>681</v>
      </c>
      <c r="D116" s="81" t="s">
        <v>621</v>
      </c>
      <c r="E116" s="81" t="s">
        <v>711</v>
      </c>
    </row>
    <row r="117" spans="1:9" x14ac:dyDescent="0.3">
      <c r="A117" s="25"/>
      <c r="B117" s="65" t="s">
        <v>598</v>
      </c>
      <c r="C117" s="81">
        <f>COUNTIF('Interviews service providers'!DD:DD,"yes")</f>
        <v>0</v>
      </c>
      <c r="D117" s="81">
        <f>COUNTIF('Interviews service providers'!DD:DD,"no")</f>
        <v>0</v>
      </c>
      <c r="E117" s="81">
        <f>SUM(C117:D117)</f>
        <v>0</v>
      </c>
    </row>
    <row r="118" spans="1:9" x14ac:dyDescent="0.3">
      <c r="A118" s="25"/>
      <c r="B118" s="68" t="s">
        <v>599</v>
      </c>
      <c r="C118" s="84" t="e">
        <f>C117/E117</f>
        <v>#DIV/0!</v>
      </c>
      <c r="D118" s="84" t="e">
        <f>D117/E117</f>
        <v>#DIV/0!</v>
      </c>
      <c r="E118" s="84" t="e">
        <f>E117/E117</f>
        <v>#DIV/0!</v>
      </c>
    </row>
    <row r="119" spans="1:9" x14ac:dyDescent="0.3">
      <c r="A119" s="25"/>
      <c r="B119" s="76" t="s">
        <v>891</v>
      </c>
      <c r="C119" s="29"/>
      <c r="D119" s="29"/>
      <c r="E119" s="29"/>
      <c r="F119" s="29"/>
      <c r="G119" s="29"/>
      <c r="H119" s="77"/>
    </row>
    <row r="120" spans="1:9" x14ac:dyDescent="0.3">
      <c r="A120" s="25"/>
      <c r="B120" s="71"/>
      <c r="C120" s="77"/>
      <c r="D120" s="77"/>
      <c r="E120" s="77"/>
    </row>
    <row r="121" spans="1:9" x14ac:dyDescent="0.3">
      <c r="B121" s="79"/>
      <c r="C121" s="71"/>
      <c r="D121" s="71"/>
      <c r="E121" s="71"/>
      <c r="F121" s="71"/>
      <c r="G121" s="71"/>
      <c r="H121" s="71"/>
    </row>
    <row r="122" spans="1:9" s="110" customFormat="1" ht="26" x14ac:dyDescent="0.35">
      <c r="A122" s="27" t="s">
        <v>712</v>
      </c>
      <c r="B122" s="20" t="s">
        <v>713</v>
      </c>
      <c r="C122" s="20" t="s">
        <v>714</v>
      </c>
      <c r="D122" s="20" t="s">
        <v>715</v>
      </c>
      <c r="E122" s="20" t="s">
        <v>716</v>
      </c>
      <c r="F122" s="20" t="s">
        <v>717</v>
      </c>
      <c r="G122" s="20" t="s">
        <v>718</v>
      </c>
      <c r="H122" s="20" t="s">
        <v>597</v>
      </c>
    </row>
    <row r="123" spans="1:9" x14ac:dyDescent="0.3">
      <c r="A123" s="25"/>
      <c r="B123" s="65" t="s">
        <v>598</v>
      </c>
      <c r="C123" s="21">
        <f>COUNTIF('Interviews service providers'!DE:DE,"1")</f>
        <v>0</v>
      </c>
      <c r="D123" s="21">
        <f>COUNTIF('Interviews service providers'!DF:DF,"1")</f>
        <v>0</v>
      </c>
      <c r="E123" s="21">
        <f>COUNTIF('Interviews service providers'!DG:DG,"1")</f>
        <v>0</v>
      </c>
      <c r="F123" s="21">
        <f>COUNTIF('Interviews service providers'!DH:DH,"1")</f>
        <v>0</v>
      </c>
      <c r="G123" s="21">
        <f>COUNTIF('Interviews service providers'!DI:DI,"1")</f>
        <v>0</v>
      </c>
      <c r="H123" s="81">
        <f>SUM(C123:G123)</f>
        <v>0</v>
      </c>
    </row>
    <row r="124" spans="1:9" x14ac:dyDescent="0.3">
      <c r="A124" s="25"/>
      <c r="B124" s="68" t="s">
        <v>599</v>
      </c>
      <c r="C124" s="23" t="e">
        <f>C123/H123</f>
        <v>#DIV/0!</v>
      </c>
      <c r="D124" s="23" t="e">
        <f>D123/H123</f>
        <v>#DIV/0!</v>
      </c>
      <c r="E124" s="23" t="e">
        <f>E123/H123</f>
        <v>#DIV/0!</v>
      </c>
      <c r="F124" s="23" t="e">
        <f>F123/H123</f>
        <v>#DIV/0!</v>
      </c>
      <c r="G124" s="23" t="e">
        <f>G123/H123</f>
        <v>#DIV/0!</v>
      </c>
      <c r="H124" s="84" t="e">
        <f>H123/H123</f>
        <v>#DIV/0!</v>
      </c>
    </row>
    <row r="125" spans="1:9" x14ac:dyDescent="0.3">
      <c r="A125" s="25"/>
      <c r="B125" s="76" t="s">
        <v>891</v>
      </c>
      <c r="C125" s="29"/>
      <c r="D125" s="29"/>
      <c r="E125" s="29"/>
      <c r="F125" s="29"/>
      <c r="G125" s="29"/>
      <c r="H125" s="77"/>
    </row>
    <row r="126" spans="1:9" x14ac:dyDescent="0.3">
      <c r="A126" s="25"/>
      <c r="C126" s="28"/>
      <c r="D126" s="28"/>
      <c r="E126" s="28"/>
      <c r="F126" s="28"/>
      <c r="G126" s="28"/>
    </row>
    <row r="127" spans="1:9" s="62" customFormat="1" ht="40.5" customHeight="1" x14ac:dyDescent="0.35">
      <c r="A127" s="27" t="s">
        <v>719</v>
      </c>
      <c r="B127" s="64" t="s">
        <v>720</v>
      </c>
      <c r="C127" s="20" t="s">
        <v>701</v>
      </c>
      <c r="D127" s="20" t="s">
        <v>702</v>
      </c>
      <c r="E127" s="20" t="s">
        <v>703</v>
      </c>
      <c r="F127" s="20" t="s">
        <v>704</v>
      </c>
      <c r="G127" s="20" t="s">
        <v>705</v>
      </c>
      <c r="H127" s="20" t="s">
        <v>706</v>
      </c>
      <c r="I127" s="64" t="s">
        <v>597</v>
      </c>
    </row>
    <row r="128" spans="1:9" x14ac:dyDescent="0.3">
      <c r="A128" s="25"/>
      <c r="B128" s="65" t="s">
        <v>598</v>
      </c>
      <c r="C128" s="21">
        <f>COUNTIF('Interviews service providers'!DL:DL,"1")</f>
        <v>1</v>
      </c>
      <c r="D128" s="21">
        <f>COUNTIF('Interviews service providers'!DM:DM,"1")</f>
        <v>0</v>
      </c>
      <c r="E128" s="21">
        <f>COUNTIF('Interviews service providers'!DN:DN,"1")</f>
        <v>3</v>
      </c>
      <c r="F128" s="21">
        <f>COUNTIF('Interviews service providers'!DO:DO,"1")</f>
        <v>1</v>
      </c>
      <c r="G128" s="21">
        <f>COUNTIF('Interviews service providers'!DP:DP,"1")</f>
        <v>0</v>
      </c>
      <c r="H128" s="81">
        <f>COUNTIF('Interviews service providers'!DQ:DQ,"1")</f>
        <v>1</v>
      </c>
      <c r="I128" s="81">
        <f>SUM(C128:H128)</f>
        <v>6</v>
      </c>
    </row>
    <row r="129" spans="1:9" x14ac:dyDescent="0.3">
      <c r="A129" s="25"/>
      <c r="B129" s="68" t="s">
        <v>599</v>
      </c>
      <c r="C129" s="23">
        <f>C128/I128</f>
        <v>0.16666666666666666</v>
      </c>
      <c r="D129" s="23">
        <f>D128/I128</f>
        <v>0</v>
      </c>
      <c r="E129" s="23">
        <f>E128/I128</f>
        <v>0.5</v>
      </c>
      <c r="F129" s="23">
        <f>F128/I128</f>
        <v>0.16666666666666666</v>
      </c>
      <c r="G129" s="23">
        <f>G128/I128</f>
        <v>0</v>
      </c>
      <c r="H129" s="84">
        <f>H128/I128</f>
        <v>0.16666666666666666</v>
      </c>
      <c r="I129" s="84">
        <f>I128/I128</f>
        <v>1</v>
      </c>
    </row>
    <row r="130" spans="1:9" x14ac:dyDescent="0.3">
      <c r="A130" s="25"/>
      <c r="B130" s="71"/>
      <c r="C130" s="29"/>
      <c r="D130" s="29"/>
      <c r="E130" s="29"/>
      <c r="F130" s="29"/>
      <c r="G130" s="29"/>
      <c r="H130" s="77"/>
      <c r="I130" s="77"/>
    </row>
    <row r="131" spans="1:9" x14ac:dyDescent="0.3">
      <c r="A131" s="25"/>
      <c r="B131" s="71"/>
      <c r="C131" s="29"/>
      <c r="D131" s="29"/>
      <c r="E131" s="29"/>
      <c r="F131" s="29"/>
      <c r="G131" s="29"/>
      <c r="H131" s="77"/>
      <c r="I131" s="77"/>
    </row>
  </sheetData>
  <mergeCells count="1">
    <mergeCell ref="B2:L2"/>
  </mergeCells>
  <conditionalFormatting sqref="C5:G6">
    <cfRule type="colorScale" priority="82">
      <colorScale>
        <cfvo type="min"/>
        <cfvo type="max"/>
        <color theme="4" tint="0.79998168889431442"/>
        <color theme="4" tint="-0.249977111117893"/>
      </colorScale>
    </cfRule>
    <cfRule type="colorScale" priority="83">
      <colorScale>
        <cfvo type="min"/>
        <cfvo type="max"/>
        <color rgb="FFFF7128"/>
        <color theme="5" tint="-0.499984740745262"/>
      </colorScale>
    </cfRule>
    <cfRule type="colorScale" priority="84">
      <colorScale>
        <cfvo type="min"/>
        <cfvo type="max"/>
        <color theme="5" tint="-0.249977111117893"/>
        <color rgb="FFFFEF9C"/>
      </colorScale>
    </cfRule>
  </conditionalFormatting>
  <conditionalFormatting sqref="C13:G15 C19:G20 F32:G32">
    <cfRule type="colorScale" priority="81">
      <colorScale>
        <cfvo type="min"/>
        <cfvo type="max"/>
        <color theme="4" tint="0.79998168889431442"/>
        <color theme="4" tint="-0.249977111117893"/>
      </colorScale>
    </cfRule>
  </conditionalFormatting>
  <conditionalFormatting sqref="C17:F18">
    <cfRule type="colorScale" priority="80">
      <colorScale>
        <cfvo type="min"/>
        <cfvo type="max"/>
        <color theme="4" tint="0.79998168889431442"/>
        <color theme="4" tint="-0.249977111117893"/>
      </colorScale>
    </cfRule>
  </conditionalFormatting>
  <conditionalFormatting sqref="C64:H65">
    <cfRule type="colorScale" priority="79">
      <colorScale>
        <cfvo type="min"/>
        <cfvo type="max"/>
        <color theme="4" tint="0.79998168889431442"/>
        <color theme="4" tint="-0.249977111117893"/>
      </colorScale>
    </cfRule>
  </conditionalFormatting>
  <conditionalFormatting sqref="C68:D70 C75:D75 C79:D79">
    <cfRule type="colorScale" priority="78">
      <colorScale>
        <cfvo type="min"/>
        <cfvo type="max"/>
        <color theme="4" tint="0.79998168889431442"/>
        <color theme="4" tint="-0.249977111117893"/>
      </colorScale>
    </cfRule>
  </conditionalFormatting>
  <conditionalFormatting sqref="C91:D91">
    <cfRule type="colorScale" priority="77">
      <colorScale>
        <cfvo type="min"/>
        <cfvo type="max"/>
        <color theme="4" tint="0.79998168889431442"/>
        <color theme="4" tint="-0.249977111117893"/>
      </colorScale>
    </cfRule>
  </conditionalFormatting>
  <conditionalFormatting sqref="C113:H113">
    <cfRule type="colorScale" priority="76">
      <colorScale>
        <cfvo type="min"/>
        <cfvo type="max"/>
        <color theme="4" tint="0.79998168889431442"/>
        <color theme="4" tint="-0.249977111117893"/>
      </colorScale>
    </cfRule>
  </conditionalFormatting>
  <conditionalFormatting sqref="C124:G125">
    <cfRule type="colorScale" priority="75">
      <colorScale>
        <cfvo type="min"/>
        <cfvo type="max"/>
        <color theme="4" tint="0.79998168889431442"/>
        <color theme="4" tint="-0.249977111117893"/>
      </colorScale>
    </cfRule>
  </conditionalFormatting>
  <conditionalFormatting sqref="C128:H131">
    <cfRule type="colorScale" priority="74">
      <colorScale>
        <cfvo type="min"/>
        <cfvo type="max"/>
        <color theme="4" tint="0.79998168889431442"/>
        <color theme="4" tint="-0.249977111117893"/>
      </colorScale>
    </cfRule>
  </conditionalFormatting>
  <conditionalFormatting sqref="C5:J6">
    <cfRule type="colorScale" priority="73">
      <colorScale>
        <cfvo type="min"/>
        <cfvo type="max"/>
        <color theme="4" tint="0.79998168889431442"/>
        <color theme="4" tint="-0.249977111117893"/>
      </colorScale>
    </cfRule>
  </conditionalFormatting>
  <conditionalFormatting sqref="F21:G21 E22:G22 F25:G25 E24:G24">
    <cfRule type="colorScale" priority="72">
      <colorScale>
        <cfvo type="min"/>
        <cfvo type="max"/>
        <color theme="4" tint="0.79998168889431442"/>
        <color theme="4" tint="-0.249977111117893"/>
      </colorScale>
    </cfRule>
  </conditionalFormatting>
  <conditionalFormatting sqref="F26:G27">
    <cfRule type="colorScale" priority="71">
      <colorScale>
        <cfvo type="min"/>
        <cfvo type="max"/>
        <color theme="4" tint="0.79998168889431442"/>
        <color theme="4" tint="-0.249977111117893"/>
      </colorScale>
    </cfRule>
  </conditionalFormatting>
  <conditionalFormatting sqref="C25:E25">
    <cfRule type="colorScale" priority="70">
      <colorScale>
        <cfvo type="min"/>
        <cfvo type="max"/>
        <color theme="4" tint="0.79998168889431442"/>
        <color theme="4" tint="-0.249977111117893"/>
      </colorScale>
    </cfRule>
  </conditionalFormatting>
  <conditionalFormatting sqref="E27">
    <cfRule type="colorScale" priority="69">
      <colorScale>
        <cfvo type="min"/>
        <cfvo type="max"/>
        <color theme="4" tint="0.79998168889431442"/>
        <color theme="4" tint="-0.249977111117893"/>
      </colorScale>
    </cfRule>
  </conditionalFormatting>
  <conditionalFormatting sqref="C29:G29 F30:G31">
    <cfRule type="colorScale" priority="68">
      <colorScale>
        <cfvo type="min"/>
        <cfvo type="max"/>
        <color theme="4" tint="0.79998168889431442"/>
        <color theme="4" tint="-0.249977111117893"/>
      </colorScale>
    </cfRule>
  </conditionalFormatting>
  <conditionalFormatting sqref="C30:E30">
    <cfRule type="colorScale" priority="67">
      <colorScale>
        <cfvo type="min"/>
        <cfvo type="max"/>
        <color theme="4" tint="0.79998168889431442"/>
        <color theme="4" tint="-0.249977111117893"/>
      </colorScale>
    </cfRule>
  </conditionalFormatting>
  <conditionalFormatting sqref="E32">
    <cfRule type="colorScale" priority="66">
      <colorScale>
        <cfvo type="min"/>
        <cfvo type="max"/>
        <color theme="4" tint="0.79998168889431442"/>
        <color theme="4" tint="-0.249977111117893"/>
      </colorScale>
    </cfRule>
  </conditionalFormatting>
  <conditionalFormatting sqref="C35:E35">
    <cfRule type="colorScale" priority="65">
      <colorScale>
        <cfvo type="min"/>
        <cfvo type="max"/>
        <color theme="4" tint="0.79998168889431442"/>
        <color theme="4" tint="-0.249977111117893"/>
      </colorScale>
    </cfRule>
  </conditionalFormatting>
  <conditionalFormatting sqref="E37">
    <cfRule type="colorScale" priority="64">
      <colorScale>
        <cfvo type="min"/>
        <cfvo type="max"/>
        <color theme="4" tint="0.79998168889431442"/>
        <color theme="4" tint="-0.249977111117893"/>
      </colorScale>
    </cfRule>
  </conditionalFormatting>
  <conditionalFormatting sqref="C44:G44">
    <cfRule type="colorScale" priority="63">
      <colorScale>
        <cfvo type="min"/>
        <cfvo type="max"/>
        <color theme="4" tint="0.79998168889431442"/>
        <color theme="4" tint="-0.249977111117893"/>
      </colorScale>
    </cfRule>
  </conditionalFormatting>
  <conditionalFormatting sqref="F50:G50">
    <cfRule type="colorScale" priority="62">
      <colorScale>
        <cfvo type="min"/>
        <cfvo type="max"/>
        <color theme="4" tint="0.79998168889431442"/>
        <color theme="4" tint="-0.249977111117893"/>
      </colorScale>
    </cfRule>
  </conditionalFormatting>
  <conditionalFormatting sqref="C40:E40">
    <cfRule type="colorScale" priority="61">
      <colorScale>
        <cfvo type="min"/>
        <cfvo type="max"/>
        <color theme="4" tint="0.79998168889431442"/>
        <color theme="4" tint="-0.249977111117893"/>
      </colorScale>
    </cfRule>
  </conditionalFormatting>
  <conditionalFormatting sqref="E42">
    <cfRule type="colorScale" priority="60">
      <colorScale>
        <cfvo type="min"/>
        <cfvo type="max"/>
        <color theme="4" tint="0.79998168889431442"/>
        <color theme="4" tint="-0.249977111117893"/>
      </colorScale>
    </cfRule>
  </conditionalFormatting>
  <conditionalFormatting sqref="C45:E45">
    <cfRule type="colorScale" priority="59">
      <colorScale>
        <cfvo type="min"/>
        <cfvo type="max"/>
        <color theme="4" tint="0.79998168889431442"/>
        <color theme="4" tint="-0.249977111117893"/>
      </colorScale>
    </cfRule>
  </conditionalFormatting>
  <conditionalFormatting sqref="E47">
    <cfRule type="colorScale" priority="58">
      <colorScale>
        <cfvo type="min"/>
        <cfvo type="max"/>
        <color theme="4" tint="0.79998168889431442"/>
        <color theme="4" tint="-0.249977111117893"/>
      </colorScale>
    </cfRule>
  </conditionalFormatting>
  <conditionalFormatting sqref="C50:E50">
    <cfRule type="colorScale" priority="57">
      <colorScale>
        <cfvo type="min"/>
        <cfvo type="max"/>
        <color theme="4" tint="0.79998168889431442"/>
        <color theme="4" tint="-0.249977111117893"/>
      </colorScale>
    </cfRule>
  </conditionalFormatting>
  <conditionalFormatting sqref="E52">
    <cfRule type="colorScale" priority="56">
      <colorScale>
        <cfvo type="min"/>
        <cfvo type="max"/>
        <color theme="4" tint="0.79998168889431442"/>
        <color theme="4" tint="-0.249977111117893"/>
      </colorScale>
    </cfRule>
  </conditionalFormatting>
  <conditionalFormatting sqref="C56:H57 C62:H62 C66:H66 C80:H80 C87:H88 C82:H83 G81:H81 C92:H93">
    <cfRule type="colorScale" priority="55">
      <colorScale>
        <cfvo type="min"/>
        <cfvo type="max"/>
        <color theme="4" tint="0.79998168889431442"/>
        <color theme="4" tint="-0.249977111117893"/>
      </colorScale>
    </cfRule>
  </conditionalFormatting>
  <conditionalFormatting sqref="C61:E61 G61">
    <cfRule type="colorScale" priority="54">
      <colorScale>
        <cfvo type="min"/>
        <cfvo type="max"/>
        <color theme="4" tint="0.79998168889431442"/>
        <color theme="4" tint="-0.249977111117893"/>
      </colorScale>
    </cfRule>
  </conditionalFormatting>
  <conditionalFormatting sqref="C58:H59 C60:E60 G60:H60">
    <cfRule type="colorScale" priority="53">
      <colorScale>
        <cfvo type="min"/>
        <cfvo type="max"/>
        <color theme="4" tint="0.79998168889431442"/>
        <color theme="4" tint="-0.249977111117893"/>
      </colorScale>
    </cfRule>
  </conditionalFormatting>
  <conditionalFormatting sqref="C68:E70 C75:E75 C79:E79">
    <cfRule type="colorScale" priority="52">
      <colorScale>
        <cfvo type="min"/>
        <cfvo type="max"/>
        <color theme="4" tint="0.79998168889431442"/>
        <color theme="4" tint="-0.249977111117893"/>
      </colorScale>
    </cfRule>
  </conditionalFormatting>
  <conditionalFormatting sqref="C73:H73">
    <cfRule type="colorScale" priority="51">
      <colorScale>
        <cfvo type="min"/>
        <cfvo type="max"/>
        <color theme="4" tint="0.79998168889431442"/>
        <color theme="4" tint="-0.249977111117893"/>
      </colorScale>
    </cfRule>
  </conditionalFormatting>
  <conditionalFormatting sqref="C73:I73">
    <cfRule type="colorScale" priority="50">
      <colorScale>
        <cfvo type="min"/>
        <cfvo type="max"/>
        <color theme="4" tint="0.79998168889431442"/>
        <color theme="4" tint="-0.249977111117893"/>
      </colorScale>
    </cfRule>
  </conditionalFormatting>
  <conditionalFormatting sqref="C76:E76">
    <cfRule type="colorScale" priority="49">
      <colorScale>
        <cfvo type="min"/>
        <cfvo type="max"/>
        <color theme="4" tint="0.79998168889431442"/>
        <color theme="4" tint="-0.249977111117893"/>
      </colorScale>
    </cfRule>
  </conditionalFormatting>
  <conditionalFormatting sqref="C77:D78">
    <cfRule type="colorScale" priority="48">
      <colorScale>
        <cfvo type="min"/>
        <cfvo type="max"/>
        <color theme="4" tint="0.79998168889431442"/>
        <color theme="4" tint="-0.249977111117893"/>
      </colorScale>
    </cfRule>
  </conditionalFormatting>
  <conditionalFormatting sqref="C87:E87">
    <cfRule type="colorScale" priority="47">
      <colorScale>
        <cfvo type="min"/>
        <cfvo type="max"/>
        <color theme="4" tint="0.79998168889431442"/>
        <color theme="4" tint="-0.249977111117893"/>
      </colorScale>
    </cfRule>
  </conditionalFormatting>
  <conditionalFormatting sqref="C101:G101">
    <cfRule type="colorScale" priority="46">
      <colorScale>
        <cfvo type="min"/>
        <cfvo type="max"/>
        <color theme="4" tint="0.79998168889431442"/>
        <color theme="4" tint="-0.249977111117893"/>
      </colorScale>
    </cfRule>
  </conditionalFormatting>
  <conditionalFormatting sqref="C97:H97 H94:H95">
    <cfRule type="colorScale" priority="45">
      <colorScale>
        <cfvo type="min"/>
        <cfvo type="max"/>
        <color theme="4" tint="0.79998168889431442"/>
        <color theme="4" tint="-0.249977111117893"/>
      </colorScale>
    </cfRule>
  </conditionalFormatting>
  <conditionalFormatting sqref="C103:D104">
    <cfRule type="colorScale" priority="44">
      <colorScale>
        <cfvo type="min"/>
        <cfvo type="max"/>
        <color theme="4" tint="0.79998168889431442"/>
        <color theme="4" tint="-0.249977111117893"/>
      </colorScale>
    </cfRule>
  </conditionalFormatting>
  <conditionalFormatting sqref="C105:D105 C110:D110 C115:D115">
    <cfRule type="colorScale" priority="43">
      <colorScale>
        <cfvo type="min"/>
        <cfvo type="max"/>
        <color theme="4" tint="0.79998168889431442"/>
        <color theme="4" tint="-0.249977111117893"/>
      </colorScale>
    </cfRule>
  </conditionalFormatting>
  <conditionalFormatting sqref="C108:H108">
    <cfRule type="colorScale" priority="42">
      <colorScale>
        <cfvo type="min"/>
        <cfvo type="max"/>
        <color theme="4" tint="0.79998168889431442"/>
        <color theme="4" tint="-0.249977111117893"/>
      </colorScale>
    </cfRule>
  </conditionalFormatting>
  <conditionalFormatting sqref="C118:D118 C120:D120">
    <cfRule type="colorScale" priority="41">
      <colorScale>
        <cfvo type="min"/>
        <cfvo type="max"/>
        <color theme="4" tint="0.79998168889431442"/>
        <color theme="4" tint="-0.249977111117893"/>
      </colorScale>
    </cfRule>
  </conditionalFormatting>
  <conditionalFormatting sqref="C9:E10">
    <cfRule type="colorScale" priority="40">
      <colorScale>
        <cfvo type="min"/>
        <cfvo type="max"/>
        <color theme="4" tint="0.79998168889431442"/>
        <color theme="4" tint="-0.249977111117893"/>
      </colorScale>
    </cfRule>
  </conditionalFormatting>
  <conditionalFormatting sqref="C85:E86">
    <cfRule type="colorScale" priority="39">
      <colorScale>
        <cfvo type="min"/>
        <cfvo type="max"/>
        <color theme="4" tint="0.79998168889431442"/>
        <color theme="4" tint="-0.249977111117893"/>
      </colorScale>
    </cfRule>
  </conditionalFormatting>
  <conditionalFormatting sqref="C99:I100">
    <cfRule type="colorScale" priority="38">
      <colorScale>
        <cfvo type="min"/>
        <cfvo type="max"/>
        <color theme="4" tint="0.79998168889431442"/>
        <color theme="4" tint="-0.249977111117893"/>
      </colorScale>
    </cfRule>
  </conditionalFormatting>
  <conditionalFormatting sqref="C119:G119">
    <cfRule type="colorScale" priority="36">
      <colorScale>
        <cfvo type="min"/>
        <cfvo type="max"/>
        <color theme="4" tint="0.79998168889431442"/>
        <color theme="4" tint="-0.249977111117893"/>
      </colorScale>
    </cfRule>
  </conditionalFormatting>
  <conditionalFormatting sqref="C114:G114">
    <cfRule type="colorScale" priority="34">
      <colorScale>
        <cfvo type="min"/>
        <cfvo type="max"/>
        <color theme="4" tint="0.79998168889431442"/>
        <color theme="4" tint="-0.249977111117893"/>
      </colorScale>
    </cfRule>
  </conditionalFormatting>
  <conditionalFormatting sqref="C109:G109">
    <cfRule type="colorScale" priority="32">
      <colorScale>
        <cfvo type="min"/>
        <cfvo type="max"/>
        <color theme="4" tint="0.79998168889431442"/>
        <color theme="4" tint="-0.249977111117893"/>
      </colorScale>
    </cfRule>
  </conditionalFormatting>
  <conditionalFormatting sqref="C96:G96">
    <cfRule type="colorScale" priority="30">
      <colorScale>
        <cfvo type="min"/>
        <cfvo type="max"/>
        <color theme="4" tint="0.79998168889431442"/>
        <color theme="4" tint="-0.249977111117893"/>
      </colorScale>
    </cfRule>
  </conditionalFormatting>
  <conditionalFormatting sqref="B96">
    <cfRule type="colorScale" priority="29">
      <colorScale>
        <cfvo type="min"/>
        <cfvo type="max"/>
        <color theme="4" tint="0.79998168889431442"/>
        <color theme="4" tint="-0.249977111117893"/>
      </colorScale>
    </cfRule>
  </conditionalFormatting>
  <conditionalFormatting sqref="C74:G74">
    <cfRule type="colorScale" priority="28">
      <colorScale>
        <cfvo type="min"/>
        <cfvo type="max"/>
        <color theme="4" tint="0.79998168889431442"/>
        <color theme="4" tint="-0.249977111117893"/>
      </colorScale>
    </cfRule>
  </conditionalFormatting>
  <conditionalFormatting sqref="C53:G53">
    <cfRule type="colorScale" priority="26">
      <colorScale>
        <cfvo type="min"/>
        <cfvo type="max"/>
        <color theme="4" tint="0.79998168889431442"/>
        <color theme="4" tint="-0.249977111117893"/>
      </colorScale>
    </cfRule>
  </conditionalFormatting>
  <conditionalFormatting sqref="C48:G48">
    <cfRule type="colorScale" priority="24">
      <colorScale>
        <cfvo type="min"/>
        <cfvo type="max"/>
        <color theme="4" tint="0.79998168889431442"/>
        <color theme="4" tint="-0.249977111117893"/>
      </colorScale>
    </cfRule>
  </conditionalFormatting>
  <conditionalFormatting sqref="C43:G43">
    <cfRule type="colorScale" priority="22">
      <colorScale>
        <cfvo type="min"/>
        <cfvo type="max"/>
        <color theme="4" tint="0.79998168889431442"/>
        <color theme="4" tint="-0.249977111117893"/>
      </colorScale>
    </cfRule>
  </conditionalFormatting>
  <conditionalFormatting sqref="C38:G38">
    <cfRule type="colorScale" priority="20">
      <colorScale>
        <cfvo type="min"/>
        <cfvo type="max"/>
        <color theme="4" tint="0.79998168889431442"/>
        <color theme="4" tint="-0.249977111117893"/>
      </colorScale>
    </cfRule>
  </conditionalFormatting>
  <conditionalFormatting sqref="C33:G33">
    <cfRule type="colorScale" priority="18">
      <colorScale>
        <cfvo type="min"/>
        <cfvo type="max"/>
        <color theme="4" tint="0.79998168889431442"/>
        <color theme="4" tint="-0.249977111117893"/>
      </colorScale>
    </cfRule>
  </conditionalFormatting>
  <conditionalFormatting sqref="C28:G28">
    <cfRule type="colorScale" priority="16">
      <colorScale>
        <cfvo type="min"/>
        <cfvo type="max"/>
        <color theme="4" tint="0.79998168889431442"/>
        <color theme="4" tint="-0.249977111117893"/>
      </colorScale>
    </cfRule>
  </conditionalFormatting>
  <conditionalFormatting sqref="C23:G23">
    <cfRule type="colorScale" priority="14">
      <colorScale>
        <cfvo type="min"/>
        <cfvo type="max"/>
        <color theme="4" tint="0.79998168889431442"/>
        <color theme="4" tint="-0.249977111117893"/>
      </colorScale>
    </cfRule>
  </conditionalFormatting>
  <conditionalFormatting sqref="B23">
    <cfRule type="colorScale" priority="12">
      <colorScale>
        <cfvo type="min"/>
        <cfvo type="max"/>
        <color theme="4" tint="0.79998168889431442"/>
        <color theme="4" tint="-0.249977111117893"/>
      </colorScale>
    </cfRule>
  </conditionalFormatting>
  <conditionalFormatting sqref="B28">
    <cfRule type="colorScale" priority="11">
      <colorScale>
        <cfvo type="min"/>
        <cfvo type="max"/>
        <color theme="4" tint="0.79998168889431442"/>
        <color theme="4" tint="-0.249977111117893"/>
      </colorScale>
    </cfRule>
  </conditionalFormatting>
  <conditionalFormatting sqref="B33">
    <cfRule type="colorScale" priority="10">
      <colorScale>
        <cfvo type="min"/>
        <cfvo type="max"/>
        <color theme="4" tint="0.79998168889431442"/>
        <color theme="4" tint="-0.249977111117893"/>
      </colorScale>
    </cfRule>
  </conditionalFormatting>
  <conditionalFormatting sqref="B38">
    <cfRule type="colorScale" priority="9">
      <colorScale>
        <cfvo type="min"/>
        <cfvo type="max"/>
        <color theme="4" tint="0.79998168889431442"/>
        <color theme="4" tint="-0.249977111117893"/>
      </colorScale>
    </cfRule>
  </conditionalFormatting>
  <conditionalFormatting sqref="B43">
    <cfRule type="colorScale" priority="8">
      <colorScale>
        <cfvo type="min"/>
        <cfvo type="max"/>
        <color theme="4" tint="0.79998168889431442"/>
        <color theme="4" tint="-0.249977111117893"/>
      </colorScale>
    </cfRule>
  </conditionalFormatting>
  <conditionalFormatting sqref="B48">
    <cfRule type="colorScale" priority="7">
      <colorScale>
        <cfvo type="min"/>
        <cfvo type="max"/>
        <color theme="4" tint="0.79998168889431442"/>
        <color theme="4" tint="-0.249977111117893"/>
      </colorScale>
    </cfRule>
  </conditionalFormatting>
  <conditionalFormatting sqref="B53">
    <cfRule type="colorScale" priority="6">
      <colorScale>
        <cfvo type="min"/>
        <cfvo type="max"/>
        <color theme="4" tint="0.79998168889431442"/>
        <color theme="4" tint="-0.249977111117893"/>
      </colorScale>
    </cfRule>
  </conditionalFormatting>
  <conditionalFormatting sqref="B74">
    <cfRule type="colorScale" priority="5">
      <colorScale>
        <cfvo type="min"/>
        <cfvo type="max"/>
        <color theme="4" tint="0.79998168889431442"/>
        <color theme="4" tint="-0.249977111117893"/>
      </colorScale>
    </cfRule>
  </conditionalFormatting>
  <conditionalFormatting sqref="B109">
    <cfRule type="colorScale" priority="4">
      <colorScale>
        <cfvo type="min"/>
        <cfvo type="max"/>
        <color theme="4" tint="0.79998168889431442"/>
        <color theme="4" tint="-0.249977111117893"/>
      </colorScale>
    </cfRule>
  </conditionalFormatting>
  <conditionalFormatting sqref="B114">
    <cfRule type="colorScale" priority="3">
      <colorScale>
        <cfvo type="min"/>
        <cfvo type="max"/>
        <color theme="4" tint="0.79998168889431442"/>
        <color theme="4" tint="-0.249977111117893"/>
      </colorScale>
    </cfRule>
  </conditionalFormatting>
  <conditionalFormatting sqref="B119">
    <cfRule type="colorScale" priority="2">
      <colorScale>
        <cfvo type="min"/>
        <cfvo type="max"/>
        <color theme="4" tint="0.79998168889431442"/>
        <color theme="4" tint="-0.249977111117893"/>
      </colorScale>
    </cfRule>
  </conditionalFormatting>
  <conditionalFormatting sqref="B125">
    <cfRule type="colorScale" priority="1">
      <colorScale>
        <cfvo type="min"/>
        <cfvo type="max"/>
        <color theme="4" tint="0.79998168889431442"/>
        <color theme="4" tint="-0.249977111117893"/>
      </colorScale>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5"/>
  <sheetViews>
    <sheetView zoomScale="85" zoomScaleNormal="85" workbookViewId="0">
      <selection activeCell="J33" sqref="A1:XFD1048576"/>
    </sheetView>
  </sheetViews>
  <sheetFormatPr defaultColWidth="8.7265625" defaultRowHeight="13" x14ac:dyDescent="0.3"/>
  <cols>
    <col min="1" max="1" width="34.81640625" style="61" customWidth="1"/>
    <col min="2" max="2" width="21.6328125" style="61" customWidth="1"/>
    <col min="3" max="3" width="16.453125" style="61" customWidth="1"/>
    <col min="4" max="4" width="14.81640625" style="61" customWidth="1"/>
    <col min="5" max="5" width="19.1796875" style="61" customWidth="1"/>
    <col min="6" max="6" width="15.08984375" style="61" bestFit="1" customWidth="1"/>
    <col min="7" max="7" width="16.54296875" style="61" customWidth="1"/>
    <col min="8" max="8" width="16.81640625" style="61" customWidth="1"/>
    <col min="9" max="9" width="12" style="61" customWidth="1"/>
    <col min="10" max="10" width="16.26953125" style="61" customWidth="1"/>
    <col min="11" max="11" width="15" style="61" customWidth="1"/>
    <col min="12" max="16384" width="8.7265625" style="61"/>
  </cols>
  <sheetData>
    <row r="1" spans="1:12" x14ac:dyDescent="0.3">
      <c r="A1" s="60" t="s">
        <v>872</v>
      </c>
    </row>
    <row r="2" spans="1:12" x14ac:dyDescent="0.3">
      <c r="A2" s="60" t="s">
        <v>873</v>
      </c>
      <c r="B2" s="169" t="s">
        <v>35</v>
      </c>
      <c r="C2" s="169"/>
      <c r="D2" s="169"/>
      <c r="E2" s="169"/>
      <c r="F2" s="169"/>
      <c r="G2" s="169"/>
      <c r="H2" s="169"/>
      <c r="I2" s="169"/>
      <c r="J2" s="169"/>
      <c r="K2" s="169"/>
      <c r="L2" s="169"/>
    </row>
    <row r="4" spans="1:12" x14ac:dyDescent="0.3">
      <c r="A4" s="61" t="s">
        <v>721</v>
      </c>
      <c r="B4" s="65" t="s">
        <v>722</v>
      </c>
      <c r="C4" s="65" t="s">
        <v>723</v>
      </c>
      <c r="D4" s="65" t="s">
        <v>724</v>
      </c>
      <c r="E4" s="65" t="s">
        <v>725</v>
      </c>
      <c r="F4" s="65" t="s">
        <v>726</v>
      </c>
      <c r="G4" s="65" t="s">
        <v>727</v>
      </c>
      <c r="H4" s="65" t="s">
        <v>711</v>
      </c>
    </row>
    <row r="5" spans="1:12" x14ac:dyDescent="0.3">
      <c r="B5" s="65" t="s">
        <v>728</v>
      </c>
      <c r="C5" s="65">
        <f>COUNTIF('Interviews service providers'!IC:IC,"Primary")</f>
        <v>1</v>
      </c>
      <c r="D5" s="65">
        <f>COUNTIF('Interviews service providers'!IC:IC,"Intermediate")</f>
        <v>0</v>
      </c>
      <c r="E5" s="65">
        <f>COUNTIF('Interviews service providers'!IC:IC,"Secondary")</f>
        <v>0</v>
      </c>
      <c r="F5" s="65">
        <f>COUNTIF('Interviews service providers'!IC:IC,"Vocational")</f>
        <v>0</v>
      </c>
      <c r="G5" s="65">
        <f>COUNTIF('Interviews service providers'!IC:IC,"Quranic")</f>
        <v>2</v>
      </c>
      <c r="H5" s="65">
        <f>SUM(C5:G5)</f>
        <v>3</v>
      </c>
    </row>
    <row r="6" spans="1:12" x14ac:dyDescent="0.3">
      <c r="B6" s="65" t="s">
        <v>729</v>
      </c>
      <c r="C6" s="68">
        <f t="shared" ref="C6:H6" si="0">C5/$H$5</f>
        <v>0.33333333333333331</v>
      </c>
      <c r="D6" s="68">
        <f t="shared" si="0"/>
        <v>0</v>
      </c>
      <c r="E6" s="68">
        <f t="shared" si="0"/>
        <v>0</v>
      </c>
      <c r="F6" s="68">
        <f t="shared" si="0"/>
        <v>0</v>
      </c>
      <c r="G6" s="68">
        <f t="shared" si="0"/>
        <v>0.66666666666666663</v>
      </c>
      <c r="H6" s="68">
        <f t="shared" si="0"/>
        <v>1</v>
      </c>
    </row>
    <row r="7" spans="1:12" x14ac:dyDescent="0.3">
      <c r="B7" s="70"/>
      <c r="C7" s="71"/>
      <c r="D7" s="71"/>
      <c r="E7" s="71"/>
      <c r="F7" s="71"/>
      <c r="G7" s="71"/>
      <c r="H7" s="71"/>
    </row>
    <row r="8" spans="1:12" ht="39" x14ac:dyDescent="0.3">
      <c r="A8" s="61" t="s">
        <v>730</v>
      </c>
      <c r="B8" s="63" t="s">
        <v>731</v>
      </c>
      <c r="C8" s="63" t="s">
        <v>732</v>
      </c>
      <c r="D8" s="63" t="s">
        <v>733</v>
      </c>
      <c r="E8" s="63" t="s">
        <v>734</v>
      </c>
      <c r="F8" s="63" t="s">
        <v>735</v>
      </c>
      <c r="G8" s="63" t="s">
        <v>711</v>
      </c>
      <c r="H8" s="70"/>
    </row>
    <row r="9" spans="1:12" x14ac:dyDescent="0.3">
      <c r="B9" s="65" t="s">
        <v>661</v>
      </c>
      <c r="C9" s="65">
        <f>COUNTIF('Interviews service providers'!IE:IE,"durable_building")</f>
        <v>3</v>
      </c>
      <c r="D9" s="65">
        <f>COUNTIF('Interviews service providers'!IE:IE,"unfinished")</f>
        <v>0</v>
      </c>
      <c r="E9" s="65">
        <f>COUNTIF('Interviews service providers'!IE:IE,"stick_wall")</f>
        <v>0</v>
      </c>
      <c r="F9" s="65">
        <f>COUNTIF('Interviews service providers'!IE:IE,"tent_makeshift")</f>
        <v>0</v>
      </c>
      <c r="G9" s="65">
        <f>SUM(C9:F9)</f>
        <v>3</v>
      </c>
      <c r="H9" s="70"/>
    </row>
    <row r="10" spans="1:12" x14ac:dyDescent="0.3">
      <c r="B10" s="65" t="s">
        <v>597</v>
      </c>
      <c r="C10" s="68">
        <f>C9/G9</f>
        <v>1</v>
      </c>
      <c r="D10" s="68">
        <f>D9/G9</f>
        <v>0</v>
      </c>
      <c r="E10" s="68">
        <f>E9/G9</f>
        <v>0</v>
      </c>
      <c r="F10" s="68">
        <f>F9/G9</f>
        <v>0</v>
      </c>
      <c r="G10" s="68">
        <f>G9/G9</f>
        <v>1</v>
      </c>
      <c r="H10" s="70"/>
    </row>
    <row r="11" spans="1:12" x14ac:dyDescent="0.3">
      <c r="B11" s="65"/>
      <c r="C11" s="68"/>
      <c r="D11" s="68"/>
      <c r="E11" s="68"/>
      <c r="F11" s="68"/>
      <c r="G11" s="68"/>
      <c r="H11" s="70"/>
    </row>
    <row r="12" spans="1:12" x14ac:dyDescent="0.3">
      <c r="B12" s="65" t="s">
        <v>722</v>
      </c>
      <c r="C12" s="65" t="s">
        <v>723</v>
      </c>
      <c r="D12" s="65" t="s">
        <v>724</v>
      </c>
      <c r="E12" s="65" t="s">
        <v>725</v>
      </c>
      <c r="F12" s="65" t="s">
        <v>726</v>
      </c>
      <c r="G12" s="65" t="s">
        <v>727</v>
      </c>
      <c r="H12" s="65" t="s">
        <v>711</v>
      </c>
    </row>
    <row r="13" spans="1:12" x14ac:dyDescent="0.3">
      <c r="A13" s="61" t="s">
        <v>736</v>
      </c>
      <c r="B13" s="80" t="s">
        <v>737</v>
      </c>
      <c r="C13" s="65">
        <f>'Interviews service providers'!IG9</f>
        <v>8</v>
      </c>
      <c r="D13" s="65">
        <f>D5</f>
        <v>0</v>
      </c>
      <c r="E13" s="65">
        <f>E5</f>
        <v>0</v>
      </c>
      <c r="F13" s="65">
        <f>F5</f>
        <v>0</v>
      </c>
      <c r="G13" s="65">
        <f>'Interviews service providers'!IG2+'Interviews service providers'!IG7</f>
        <v>6</v>
      </c>
      <c r="H13" s="65">
        <f>C13+D13+E13+F13+G13</f>
        <v>14</v>
      </c>
    </row>
    <row r="14" spans="1:12" x14ac:dyDescent="0.3">
      <c r="B14" s="80" t="s">
        <v>662</v>
      </c>
      <c r="C14" s="68">
        <f>C13/H13</f>
        <v>0.5714285714285714</v>
      </c>
      <c r="D14" s="68">
        <f>D13/H13</f>
        <v>0</v>
      </c>
      <c r="E14" s="68">
        <f>E13/H13</f>
        <v>0</v>
      </c>
      <c r="F14" s="68">
        <f>F13/H13</f>
        <v>0</v>
      </c>
      <c r="G14" s="68">
        <f>G13/H13</f>
        <v>0.42857142857142855</v>
      </c>
      <c r="H14" s="68">
        <f>H13/H13</f>
        <v>1</v>
      </c>
    </row>
    <row r="15" spans="1:12" x14ac:dyDescent="0.3">
      <c r="B15" s="79"/>
      <c r="C15" s="71"/>
      <c r="D15" s="71"/>
      <c r="E15" s="71"/>
      <c r="F15" s="71"/>
      <c r="G15" s="71"/>
      <c r="H15" s="71"/>
    </row>
    <row r="16" spans="1:12" ht="26" x14ac:dyDescent="0.3">
      <c r="A16" s="72" t="s">
        <v>738</v>
      </c>
      <c r="B16" s="65" t="s">
        <v>739</v>
      </c>
      <c r="C16" s="65" t="s">
        <v>602</v>
      </c>
      <c r="D16" s="65" t="s">
        <v>740</v>
      </c>
      <c r="E16" s="65" t="s">
        <v>605</v>
      </c>
      <c r="F16" s="70"/>
      <c r="G16" s="70"/>
      <c r="H16" s="70"/>
    </row>
    <row r="17" spans="1:8" x14ac:dyDescent="0.3">
      <c r="B17" s="65" t="s">
        <v>728</v>
      </c>
      <c r="C17" s="65">
        <f>COUNTIF('Interviews service providers'!IH:IH,"yes")</f>
        <v>3</v>
      </c>
      <c r="D17" s="65">
        <f>COUNTIF('Interviews service providers'!IH:IH,"no")</f>
        <v>0</v>
      </c>
      <c r="E17" s="65">
        <f>SUM(C17:D17)</f>
        <v>3</v>
      </c>
      <c r="F17" s="70"/>
      <c r="G17" s="70"/>
      <c r="H17" s="70"/>
    </row>
    <row r="18" spans="1:8" x14ac:dyDescent="0.3">
      <c r="B18" s="65" t="s">
        <v>741</v>
      </c>
      <c r="C18" s="68">
        <f>C17/$E$17</f>
        <v>1</v>
      </c>
      <c r="D18" s="68">
        <f>D17/$E$17</f>
        <v>0</v>
      </c>
      <c r="E18" s="68">
        <f>E17/$E$17</f>
        <v>1</v>
      </c>
      <c r="F18" s="70"/>
      <c r="G18" s="70"/>
      <c r="H18" s="70"/>
    </row>
    <row r="19" spans="1:8" x14ac:dyDescent="0.3">
      <c r="B19" s="79"/>
      <c r="C19" s="71"/>
      <c r="D19" s="71"/>
      <c r="E19" s="71"/>
      <c r="F19" s="71"/>
      <c r="G19" s="71"/>
      <c r="H19" s="71"/>
    </row>
    <row r="20" spans="1:8" s="74" customFormat="1" ht="39" x14ac:dyDescent="0.35">
      <c r="A20" s="74" t="s">
        <v>606</v>
      </c>
      <c r="B20" s="75" t="s">
        <v>607</v>
      </c>
      <c r="C20" s="75" t="s">
        <v>742</v>
      </c>
      <c r="D20" s="75" t="s">
        <v>743</v>
      </c>
      <c r="E20" s="75" t="s">
        <v>610</v>
      </c>
      <c r="F20" s="75" t="s">
        <v>744</v>
      </c>
      <c r="G20" s="75" t="s">
        <v>745</v>
      </c>
      <c r="H20" s="75" t="s">
        <v>597</v>
      </c>
    </row>
    <row r="21" spans="1:8" x14ac:dyDescent="0.3">
      <c r="B21" s="65" t="s">
        <v>661</v>
      </c>
      <c r="C21" s="65">
        <f>COUNTIF('Interviews service providers'!II:II,"1")</f>
        <v>0</v>
      </c>
      <c r="D21" s="65">
        <f>COUNTIF('Interviews service providers'!IJ:IJ,"1")</f>
        <v>0</v>
      </c>
      <c r="E21" s="65">
        <f>COUNTIF('Interviews service providers'!IK:IK,"1")</f>
        <v>0</v>
      </c>
      <c r="F21" s="65">
        <f>COUNTIF('Interviews service providers'!IL:IL,"1")</f>
        <v>0</v>
      </c>
      <c r="G21" s="65">
        <f>COUNTIF('Interviews service providers'!IM:IM,"1")</f>
        <v>0</v>
      </c>
      <c r="H21" s="75">
        <v>0</v>
      </c>
    </row>
    <row r="22" spans="1:8" x14ac:dyDescent="0.3">
      <c r="B22" s="68" t="s">
        <v>662</v>
      </c>
      <c r="C22" s="68" t="e">
        <f>C21/H21</f>
        <v>#DIV/0!</v>
      </c>
      <c r="D22" s="68" t="e">
        <f>D21/H21</f>
        <v>#DIV/0!</v>
      </c>
      <c r="E22" s="68" t="e">
        <f>E21/H21</f>
        <v>#DIV/0!</v>
      </c>
      <c r="F22" s="68" t="e">
        <f>F21/H21</f>
        <v>#DIV/0!</v>
      </c>
      <c r="G22" s="68" t="e">
        <f>G21/H21</f>
        <v>#DIV/0!</v>
      </c>
      <c r="H22" s="75"/>
    </row>
    <row r="23" spans="1:8" x14ac:dyDescent="0.3">
      <c r="A23" s="25"/>
      <c r="B23" s="76" t="s">
        <v>891</v>
      </c>
      <c r="C23" s="29"/>
      <c r="D23" s="29"/>
      <c r="E23" s="29"/>
      <c r="F23" s="29"/>
      <c r="G23" s="29"/>
      <c r="H23" s="77"/>
    </row>
    <row r="24" spans="1:8" x14ac:dyDescent="0.3">
      <c r="B24" s="79"/>
      <c r="C24" s="71"/>
      <c r="D24" s="71"/>
      <c r="E24" s="71"/>
      <c r="F24" s="71"/>
      <c r="G24" s="71"/>
      <c r="H24" s="71"/>
    </row>
    <row r="25" spans="1:8" s="62" customFormat="1" ht="26" x14ac:dyDescent="0.35">
      <c r="A25" s="62" t="s">
        <v>613</v>
      </c>
      <c r="B25" s="63" t="s">
        <v>614</v>
      </c>
      <c r="C25" s="20" t="s">
        <v>615</v>
      </c>
      <c r="D25" s="20" t="s">
        <v>616</v>
      </c>
      <c r="E25" s="20" t="s">
        <v>617</v>
      </c>
      <c r="F25" s="20" t="s">
        <v>618</v>
      </c>
      <c r="G25" s="63" t="s">
        <v>597</v>
      </c>
      <c r="H25" s="78"/>
    </row>
    <row r="26" spans="1:8" x14ac:dyDescent="0.3">
      <c r="B26" s="65" t="s">
        <v>598</v>
      </c>
      <c r="C26" s="65">
        <f>COUNTIF('Interviews service providers'!IP:IP,"less_than_month")</f>
        <v>0</v>
      </c>
      <c r="D26" s="65">
        <f>COUNTIF('Interviews service providers'!IP:IP,"between_1_6months")</f>
        <v>0</v>
      </c>
      <c r="E26" s="65">
        <f>COUNTIF('Interviews service providers'!IP:IP,"between_6months_1year")</f>
        <v>0</v>
      </c>
      <c r="F26" s="65">
        <f>COUNTIF('Interviews service providers'!IP:IP,"morethan_1year")</f>
        <v>0</v>
      </c>
      <c r="G26" s="65">
        <f>SUM(C26:F26)</f>
        <v>0</v>
      </c>
      <c r="H26" s="70"/>
    </row>
    <row r="27" spans="1:8" x14ac:dyDescent="0.3">
      <c r="B27" s="68" t="s">
        <v>599</v>
      </c>
      <c r="C27" s="68" t="e">
        <f>C26/G26</f>
        <v>#DIV/0!</v>
      </c>
      <c r="D27" s="68" t="e">
        <f>D26/G26</f>
        <v>#DIV/0!</v>
      </c>
      <c r="E27" s="68" t="e">
        <f>E26/G26</f>
        <v>#DIV/0!</v>
      </c>
      <c r="F27" s="68" t="e">
        <f>F26/G26</f>
        <v>#DIV/0!</v>
      </c>
      <c r="G27" s="68"/>
      <c r="H27" s="70"/>
    </row>
    <row r="28" spans="1:8" x14ac:dyDescent="0.3">
      <c r="A28" s="25"/>
      <c r="B28" s="76" t="s">
        <v>891</v>
      </c>
      <c r="C28" s="29"/>
      <c r="D28" s="29"/>
      <c r="E28" s="29"/>
      <c r="F28" s="29"/>
      <c r="G28" s="29"/>
      <c r="H28" s="77"/>
    </row>
    <row r="29" spans="1:8" x14ac:dyDescent="0.3">
      <c r="B29" s="70"/>
      <c r="C29" s="70"/>
      <c r="D29" s="70"/>
      <c r="E29" s="70"/>
      <c r="F29" s="70"/>
      <c r="G29" s="70"/>
      <c r="H29" s="70"/>
    </row>
    <row r="30" spans="1:8" ht="26" x14ac:dyDescent="0.3">
      <c r="A30" s="61" t="s">
        <v>746</v>
      </c>
      <c r="B30" s="75" t="s">
        <v>747</v>
      </c>
      <c r="C30" s="75" t="s">
        <v>723</v>
      </c>
      <c r="D30" s="75" t="s">
        <v>724</v>
      </c>
      <c r="E30" s="75" t="s">
        <v>725</v>
      </c>
      <c r="F30" s="75" t="s">
        <v>726</v>
      </c>
      <c r="G30" s="75" t="s">
        <v>727</v>
      </c>
      <c r="H30" s="75" t="s">
        <v>711</v>
      </c>
    </row>
    <row r="31" spans="1:8" x14ac:dyDescent="0.3">
      <c r="B31" s="65" t="s">
        <v>598</v>
      </c>
      <c r="C31" s="65">
        <f>'Interviews service providers'!IQ9</f>
        <v>13</v>
      </c>
      <c r="D31" s="65">
        <f>D5</f>
        <v>0</v>
      </c>
      <c r="E31" s="65">
        <f>E5</f>
        <v>0</v>
      </c>
      <c r="F31" s="65">
        <f>F5</f>
        <v>0</v>
      </c>
      <c r="G31" s="65">
        <f>'Interviews service providers'!IQ2+'Interviews service providers'!IQ7</f>
        <v>8</v>
      </c>
      <c r="H31" s="65">
        <f>C31+D31+E31+F31+G31</f>
        <v>21</v>
      </c>
    </row>
    <row r="32" spans="1:8" x14ac:dyDescent="0.3">
      <c r="B32" s="68" t="s">
        <v>599</v>
      </c>
      <c r="C32" s="68">
        <f>C31/H31</f>
        <v>0.61904761904761907</v>
      </c>
      <c r="D32" s="68">
        <f>D31/H31</f>
        <v>0</v>
      </c>
      <c r="E32" s="68">
        <f>E31/H31</f>
        <v>0</v>
      </c>
      <c r="F32" s="68">
        <f>F31/H31</f>
        <v>0</v>
      </c>
      <c r="G32" s="68">
        <f>G31/H31</f>
        <v>0.38095238095238093</v>
      </c>
      <c r="H32" s="68">
        <f>H31/H31</f>
        <v>1</v>
      </c>
    </row>
    <row r="34" spans="1:5" x14ac:dyDescent="0.3">
      <c r="A34" s="61" t="s">
        <v>748</v>
      </c>
      <c r="B34" s="81" t="s">
        <v>749</v>
      </c>
      <c r="C34" s="81" t="s">
        <v>681</v>
      </c>
      <c r="D34" s="81" t="s">
        <v>621</v>
      </c>
      <c r="E34" s="81" t="s">
        <v>597</v>
      </c>
    </row>
    <row r="35" spans="1:5" x14ac:dyDescent="0.3">
      <c r="B35" s="65" t="s">
        <v>598</v>
      </c>
      <c r="C35" s="81">
        <f>COUNTIF('Interviews service providers'!IR:IR,"yes")</f>
        <v>2</v>
      </c>
      <c r="D35" s="81">
        <f>COUNTIF('Interviews service providers'!IR:IR,"no")</f>
        <v>1</v>
      </c>
      <c r="E35" s="81">
        <f>SUM(C35:D35)</f>
        <v>3</v>
      </c>
    </row>
    <row r="36" spans="1:5" x14ac:dyDescent="0.3">
      <c r="B36" s="68" t="s">
        <v>599</v>
      </c>
      <c r="C36" s="84">
        <f>C35/E35</f>
        <v>0.66666666666666663</v>
      </c>
      <c r="D36" s="84">
        <f>D35/E35</f>
        <v>0.33333333333333331</v>
      </c>
      <c r="E36" s="84"/>
    </row>
    <row r="38" spans="1:5" ht="26" x14ac:dyDescent="0.3">
      <c r="A38" s="61" t="s">
        <v>750</v>
      </c>
      <c r="B38" s="85" t="s">
        <v>751</v>
      </c>
      <c r="C38" s="81" t="s">
        <v>602</v>
      </c>
      <c r="D38" s="81" t="s">
        <v>621</v>
      </c>
      <c r="E38" s="81" t="s">
        <v>597</v>
      </c>
    </row>
    <row r="39" spans="1:5" x14ac:dyDescent="0.3">
      <c r="B39" s="65" t="s">
        <v>598</v>
      </c>
      <c r="C39" s="81">
        <f>COUNTIF('Interviews service providers'!IS:IS,"yes")</f>
        <v>3</v>
      </c>
      <c r="D39" s="81">
        <f>COUNTIF('Interviews service providers'!IS:IS,"no")</f>
        <v>0</v>
      </c>
      <c r="E39" s="81">
        <f>SUM(C39:D39)</f>
        <v>3</v>
      </c>
    </row>
    <row r="40" spans="1:5" x14ac:dyDescent="0.3">
      <c r="B40" s="68" t="s">
        <v>599</v>
      </c>
      <c r="C40" s="84">
        <f>C39/E39</f>
        <v>1</v>
      </c>
      <c r="D40" s="84">
        <f>D39/E39</f>
        <v>0</v>
      </c>
      <c r="E40" s="81"/>
    </row>
    <row r="42" spans="1:5" x14ac:dyDescent="0.3">
      <c r="A42" s="61" t="s">
        <v>752</v>
      </c>
      <c r="B42" s="75" t="s">
        <v>753</v>
      </c>
      <c r="C42" s="86" t="s">
        <v>681</v>
      </c>
      <c r="D42" s="86" t="s">
        <v>621</v>
      </c>
      <c r="E42" s="86" t="s">
        <v>754</v>
      </c>
    </row>
    <row r="43" spans="1:5" x14ac:dyDescent="0.3">
      <c r="B43" s="65" t="s">
        <v>598</v>
      </c>
      <c r="C43" s="81">
        <f>COUNTIF('Interviews service providers'!IT:IT,"YES")</f>
        <v>3</v>
      </c>
      <c r="D43" s="81">
        <f>COUNTIF('Interviews service providers'!IT:IT,"NO")</f>
        <v>0</v>
      </c>
      <c r="E43" s="81">
        <f>SUM(C43:D43)</f>
        <v>3</v>
      </c>
    </row>
    <row r="44" spans="1:5" x14ac:dyDescent="0.3">
      <c r="B44" s="68" t="s">
        <v>599</v>
      </c>
      <c r="C44" s="84">
        <f>C43/E43</f>
        <v>1</v>
      </c>
      <c r="D44" s="84">
        <f>D43/E43</f>
        <v>0</v>
      </c>
      <c r="E44" s="84">
        <f>E43/E43</f>
        <v>1</v>
      </c>
    </row>
    <row r="45" spans="1:5" x14ac:dyDescent="0.3">
      <c r="B45" s="72"/>
      <c r="C45" s="77"/>
      <c r="D45" s="77"/>
      <c r="E45" s="77"/>
    </row>
    <row r="46" spans="1:5" ht="23" customHeight="1" x14ac:dyDescent="0.3">
      <c r="A46" s="61" t="s">
        <v>755</v>
      </c>
      <c r="B46" s="75" t="s">
        <v>756</v>
      </c>
      <c r="C46" s="86" t="s">
        <v>681</v>
      </c>
      <c r="D46" s="86" t="s">
        <v>621</v>
      </c>
      <c r="E46" s="86" t="s">
        <v>754</v>
      </c>
    </row>
    <row r="47" spans="1:5" x14ac:dyDescent="0.3">
      <c r="B47" s="65" t="s">
        <v>598</v>
      </c>
      <c r="C47" s="81">
        <f>COUNTIF('Interviews service providers'!IU:IU,"YES")</f>
        <v>3</v>
      </c>
      <c r="D47" s="81">
        <f>COUNTIF('Interviews service providers'!IU:IU,"NO")</f>
        <v>0</v>
      </c>
      <c r="E47" s="81">
        <f>SUM(C47:D47)</f>
        <v>3</v>
      </c>
    </row>
    <row r="48" spans="1:5" x14ac:dyDescent="0.3">
      <c r="B48" s="68" t="s">
        <v>599</v>
      </c>
      <c r="C48" s="84">
        <f>C47/E47</f>
        <v>1</v>
      </c>
      <c r="D48" s="84">
        <f>D47/E47</f>
        <v>0</v>
      </c>
      <c r="E48" s="84">
        <f>E47/E47</f>
        <v>1</v>
      </c>
    </row>
    <row r="50" spans="1:9" s="72" customFormat="1" ht="23.15" customHeight="1" x14ac:dyDescent="0.3">
      <c r="A50" s="72" t="s">
        <v>757</v>
      </c>
      <c r="B50" s="75" t="s">
        <v>758</v>
      </c>
      <c r="C50" s="86" t="s">
        <v>681</v>
      </c>
      <c r="D50" s="86" t="s">
        <v>621</v>
      </c>
      <c r="E50" s="86" t="s">
        <v>597</v>
      </c>
    </row>
    <row r="51" spans="1:9" s="72" customFormat="1" x14ac:dyDescent="0.3">
      <c r="B51" s="65" t="s">
        <v>598</v>
      </c>
      <c r="C51" s="81">
        <f>COUNTIF('Interviews service providers'!IV:IV,"YES")</f>
        <v>2</v>
      </c>
      <c r="D51" s="81">
        <f>COUNTIF('Interviews service providers'!IV:IV,"NO")</f>
        <v>1</v>
      </c>
      <c r="E51" s="85">
        <f>SUM(C51:D51)</f>
        <v>3</v>
      </c>
    </row>
    <row r="52" spans="1:9" s="72" customFormat="1" x14ac:dyDescent="0.3">
      <c r="B52" s="68" t="s">
        <v>599</v>
      </c>
      <c r="C52" s="87">
        <f>C51/E51</f>
        <v>0.66666666666666663</v>
      </c>
      <c r="D52" s="87">
        <f>D51/E51</f>
        <v>0.33333333333333331</v>
      </c>
      <c r="E52" s="87">
        <f>E51/E51</f>
        <v>1</v>
      </c>
    </row>
    <row r="54" spans="1:9" x14ac:dyDescent="0.3">
      <c r="B54" s="70"/>
      <c r="C54" s="70"/>
      <c r="D54" s="70"/>
      <c r="E54" s="70"/>
      <c r="F54" s="70"/>
      <c r="G54" s="70"/>
      <c r="H54" s="70"/>
    </row>
    <row r="55" spans="1:9" ht="26" x14ac:dyDescent="0.3">
      <c r="A55" s="72" t="s">
        <v>759</v>
      </c>
      <c r="B55" s="63" t="s">
        <v>760</v>
      </c>
      <c r="C55" s="96" t="s">
        <v>723</v>
      </c>
      <c r="D55" s="96" t="s">
        <v>724</v>
      </c>
      <c r="E55" s="96" t="s">
        <v>725</v>
      </c>
      <c r="F55" s="96" t="s">
        <v>726</v>
      </c>
      <c r="G55" s="96" t="s">
        <v>727</v>
      </c>
      <c r="H55" s="96" t="s">
        <v>711</v>
      </c>
    </row>
    <row r="56" spans="1:9" x14ac:dyDescent="0.3">
      <c r="B56" s="80" t="s">
        <v>761</v>
      </c>
      <c r="C56" s="65" t="str">
        <f>'Interviews service providers'!IX9</f>
        <v>60</v>
      </c>
      <c r="D56" s="65">
        <f>D5</f>
        <v>0</v>
      </c>
      <c r="E56" s="65">
        <f>E5</f>
        <v>0</v>
      </c>
      <c r="F56" s="65">
        <f>F5</f>
        <v>0</v>
      </c>
      <c r="G56" s="65">
        <f>'Interviews service providers'!IX2+'Interviews service providers'!IX7</f>
        <v>177</v>
      </c>
      <c r="H56" s="65">
        <f>C56+D56+E56+F56+G56</f>
        <v>237</v>
      </c>
    </row>
    <row r="57" spans="1:9" x14ac:dyDescent="0.3">
      <c r="B57" s="68" t="s">
        <v>599</v>
      </c>
      <c r="C57" s="68">
        <f>C56/C60</f>
        <v>0.42857142857142855</v>
      </c>
      <c r="D57" s="68" t="e">
        <f t="shared" ref="D57:H57" si="1">D56/D60</f>
        <v>#DIV/0!</v>
      </c>
      <c r="E57" s="68" t="e">
        <f t="shared" si="1"/>
        <v>#DIV/0!</v>
      </c>
      <c r="F57" s="68" t="e">
        <f t="shared" si="1"/>
        <v>#DIV/0!</v>
      </c>
      <c r="G57" s="68">
        <f t="shared" si="1"/>
        <v>0.53636363636363638</v>
      </c>
      <c r="H57" s="68">
        <f t="shared" si="1"/>
        <v>0.50425531914893618</v>
      </c>
    </row>
    <row r="58" spans="1:9" x14ac:dyDescent="0.3">
      <c r="B58" s="80" t="s">
        <v>762</v>
      </c>
      <c r="C58" s="65" t="str">
        <f>'Interviews service providers'!IY9</f>
        <v>80</v>
      </c>
      <c r="D58" s="65">
        <f>D5</f>
        <v>0</v>
      </c>
      <c r="E58" s="65">
        <f>E5</f>
        <v>0</v>
      </c>
      <c r="F58" s="65">
        <f>F5</f>
        <v>0</v>
      </c>
      <c r="G58" s="65">
        <f>'Interviews service providers'!IY2+'Interviews service providers'!IY7</f>
        <v>153</v>
      </c>
      <c r="H58" s="65">
        <f>C58+D58+E58+F58+G58</f>
        <v>233</v>
      </c>
    </row>
    <row r="59" spans="1:9" x14ac:dyDescent="0.3">
      <c r="B59" s="68" t="s">
        <v>599</v>
      </c>
      <c r="C59" s="68">
        <f>C58/C60</f>
        <v>0.5714285714285714</v>
      </c>
      <c r="D59" s="68" t="e">
        <f t="shared" ref="D59:H59" si="2">D58/D60</f>
        <v>#DIV/0!</v>
      </c>
      <c r="E59" s="68" t="e">
        <f t="shared" si="2"/>
        <v>#DIV/0!</v>
      </c>
      <c r="F59" s="68" t="e">
        <f t="shared" si="2"/>
        <v>#DIV/0!</v>
      </c>
      <c r="G59" s="68">
        <f t="shared" si="2"/>
        <v>0.46363636363636362</v>
      </c>
      <c r="H59" s="68">
        <f t="shared" si="2"/>
        <v>0.49574468085106382</v>
      </c>
    </row>
    <row r="60" spans="1:9" x14ac:dyDescent="0.3">
      <c r="B60" s="80" t="s">
        <v>711</v>
      </c>
      <c r="C60" s="97">
        <f>C56+C58</f>
        <v>140</v>
      </c>
      <c r="D60" s="97">
        <f t="shared" ref="D60:H60" si="3">D56+D58</f>
        <v>0</v>
      </c>
      <c r="E60" s="97">
        <f t="shared" si="3"/>
        <v>0</v>
      </c>
      <c r="F60" s="97">
        <f t="shared" si="3"/>
        <v>0</v>
      </c>
      <c r="G60" s="97">
        <f>G56+G58</f>
        <v>330</v>
      </c>
      <c r="H60" s="97">
        <f t="shared" si="3"/>
        <v>470</v>
      </c>
    </row>
    <row r="62" spans="1:9" s="72" customFormat="1" ht="26" x14ac:dyDescent="0.3">
      <c r="A62" s="72" t="s">
        <v>763</v>
      </c>
      <c r="B62" s="75" t="s">
        <v>764</v>
      </c>
      <c r="C62" s="75" t="s">
        <v>650</v>
      </c>
      <c r="D62" s="75" t="s">
        <v>651</v>
      </c>
      <c r="E62" s="75" t="s">
        <v>652</v>
      </c>
      <c r="F62" s="75" t="s">
        <v>653</v>
      </c>
      <c r="G62" s="75" t="s">
        <v>654</v>
      </c>
      <c r="H62" s="75" t="s">
        <v>655</v>
      </c>
      <c r="I62" s="75" t="s">
        <v>597</v>
      </c>
    </row>
    <row r="63" spans="1:9" x14ac:dyDescent="0.3">
      <c r="B63" s="65" t="s">
        <v>598</v>
      </c>
      <c r="C63" s="81">
        <f>COUNTIF('Interviews service providers'!IZ:IZ,"1")</f>
        <v>1</v>
      </c>
      <c r="D63" s="81">
        <f>COUNTIF('Interviews service providers'!JA:JA,"1")</f>
        <v>1</v>
      </c>
      <c r="E63" s="81">
        <f>COUNTIF('Interviews service providers'!JB:JB,"1")</f>
        <v>0</v>
      </c>
      <c r="F63" s="81">
        <f>COUNTIF('Interviews service providers'!JC:JC,"1")</f>
        <v>0</v>
      </c>
      <c r="G63" s="81">
        <f>COUNTIF('Interviews service providers'!JD:JD,"1")</f>
        <v>0</v>
      </c>
      <c r="H63" s="81">
        <f>COUNTIF('Interviews service providers'!JE:JE,"1")</f>
        <v>2</v>
      </c>
      <c r="I63" s="81">
        <v>4</v>
      </c>
    </row>
    <row r="64" spans="1:9" x14ac:dyDescent="0.3">
      <c r="B64" s="68" t="s">
        <v>599</v>
      </c>
      <c r="C64" s="84">
        <f>C63/I63</f>
        <v>0.25</v>
      </c>
      <c r="D64" s="84">
        <f>D63/I63</f>
        <v>0.25</v>
      </c>
      <c r="E64" s="84">
        <f>E63/I63</f>
        <v>0</v>
      </c>
      <c r="F64" s="84">
        <f>F63/I63</f>
        <v>0</v>
      </c>
      <c r="G64" s="84">
        <f>G63/I63</f>
        <v>0</v>
      </c>
      <c r="H64" s="84">
        <f>H63/I63</f>
        <v>0.5</v>
      </c>
      <c r="I64" s="84">
        <f>I63/I63</f>
        <v>1</v>
      </c>
    </row>
    <row r="66" spans="1:10" ht="26" x14ac:dyDescent="0.3">
      <c r="A66" s="72" t="s">
        <v>765</v>
      </c>
      <c r="B66" s="63" t="s">
        <v>766</v>
      </c>
      <c r="C66" s="96" t="s">
        <v>681</v>
      </c>
      <c r="D66" s="96" t="s">
        <v>740</v>
      </c>
      <c r="E66" s="96" t="s">
        <v>597</v>
      </c>
    </row>
    <row r="67" spans="1:10" x14ac:dyDescent="0.3">
      <c r="B67" s="81" t="s">
        <v>661</v>
      </c>
      <c r="C67" s="81">
        <f>COUNTIF('Interviews service providers'!JI:JI,"YES")</f>
        <v>1</v>
      </c>
      <c r="D67" s="81">
        <f>COUNTIF('Interviews service providers'!JI:JI,"NO")</f>
        <v>2</v>
      </c>
      <c r="E67" s="81">
        <v>7</v>
      </c>
    </row>
    <row r="68" spans="1:10" x14ac:dyDescent="0.3">
      <c r="B68" s="81" t="s">
        <v>662</v>
      </c>
      <c r="C68" s="84">
        <f>C67/E67</f>
        <v>0.14285714285714285</v>
      </c>
      <c r="D68" s="84">
        <f>D67/E67</f>
        <v>0.2857142857142857</v>
      </c>
      <c r="E68" s="84">
        <f>E67/E67</f>
        <v>1</v>
      </c>
    </row>
    <row r="70" spans="1:10" ht="26" x14ac:dyDescent="0.3">
      <c r="A70" s="61" t="s">
        <v>663</v>
      </c>
      <c r="B70" s="75" t="s">
        <v>767</v>
      </c>
      <c r="C70" s="75" t="s">
        <v>650</v>
      </c>
      <c r="D70" s="75" t="s">
        <v>651</v>
      </c>
      <c r="E70" s="75" t="s">
        <v>652</v>
      </c>
      <c r="F70" s="75" t="s">
        <v>653</v>
      </c>
      <c r="G70" s="75" t="s">
        <v>654</v>
      </c>
      <c r="H70" s="75" t="s">
        <v>655</v>
      </c>
      <c r="I70" s="75" t="s">
        <v>665</v>
      </c>
      <c r="J70" s="75" t="s">
        <v>597</v>
      </c>
    </row>
    <row r="71" spans="1:10" x14ac:dyDescent="0.3">
      <c r="B71" s="65" t="s">
        <v>598</v>
      </c>
      <c r="C71" s="81">
        <f>COUNTIF('Interviews service providers'!JJ:JJ,"1")</f>
        <v>0</v>
      </c>
      <c r="D71" s="81">
        <f>COUNTIF('Interviews service providers'!JK:JK,"1")</f>
        <v>0</v>
      </c>
      <c r="E71" s="81">
        <f>COUNTIF('Interviews service providers'!JL:JL,"1")</f>
        <v>0</v>
      </c>
      <c r="F71" s="81">
        <f>COUNTIF('Interviews service providers'!JM:JM,"1")</f>
        <v>0</v>
      </c>
      <c r="G71" s="81">
        <f>COUNTIF('Interviews service providers'!JN:JN,"1")</f>
        <v>1</v>
      </c>
      <c r="H71" s="81">
        <f>COUNTIF('Interviews service providers'!JO:JO,"1")</f>
        <v>0</v>
      </c>
      <c r="I71" s="81">
        <f>COUNTIF('Interviews service providers'!JP:JP,"1")</f>
        <v>1</v>
      </c>
      <c r="J71" s="81">
        <f>SUM(C71:I71)</f>
        <v>2</v>
      </c>
    </row>
    <row r="72" spans="1:10" x14ac:dyDescent="0.3">
      <c r="B72" s="68" t="s">
        <v>599</v>
      </c>
      <c r="C72" s="84">
        <f>C71/J71</f>
        <v>0</v>
      </c>
      <c r="D72" s="84">
        <f>D71/J71</f>
        <v>0</v>
      </c>
      <c r="E72" s="84">
        <f>E71/J71</f>
        <v>0</v>
      </c>
      <c r="F72" s="84">
        <f>F71/J71</f>
        <v>0</v>
      </c>
      <c r="G72" s="84">
        <f>G71/J71</f>
        <v>0.5</v>
      </c>
      <c r="H72" s="84">
        <f>H71/J71</f>
        <v>0</v>
      </c>
      <c r="I72" s="98">
        <f>I71/J71</f>
        <v>0.5</v>
      </c>
      <c r="J72" s="84">
        <f>J71/J71</f>
        <v>1</v>
      </c>
    </row>
    <row r="74" spans="1:10" ht="26" x14ac:dyDescent="0.3">
      <c r="A74" s="61" t="s">
        <v>768</v>
      </c>
      <c r="B74" s="75" t="s">
        <v>769</v>
      </c>
      <c r="C74" s="86" t="s">
        <v>681</v>
      </c>
      <c r="D74" s="86" t="s">
        <v>621</v>
      </c>
      <c r="E74" s="86" t="s">
        <v>597</v>
      </c>
    </row>
    <row r="75" spans="1:10" x14ac:dyDescent="0.3">
      <c r="B75" s="65" t="s">
        <v>598</v>
      </c>
      <c r="C75" s="85">
        <f>COUNTIF('Interviews service providers'!JS:JS,"YES")</f>
        <v>3</v>
      </c>
      <c r="D75" s="85">
        <f>COUNTIF('Interviews service providers'!JS:JS,"NO")</f>
        <v>0</v>
      </c>
      <c r="E75" s="85">
        <f>SUM(C75:D75)</f>
        <v>3</v>
      </c>
    </row>
    <row r="76" spans="1:10" s="72" customFormat="1" ht="23.15" customHeight="1" x14ac:dyDescent="0.3">
      <c r="B76" s="68" t="s">
        <v>599</v>
      </c>
      <c r="C76" s="87">
        <f>C75/E75</f>
        <v>1</v>
      </c>
      <c r="D76" s="87">
        <f>D75/E75</f>
        <v>0</v>
      </c>
      <c r="E76" s="87">
        <f>E75/E75</f>
        <v>1</v>
      </c>
    </row>
    <row r="77" spans="1:10" s="72" customFormat="1" x14ac:dyDescent="0.3"/>
    <row r="78" spans="1:10" s="72" customFormat="1" x14ac:dyDescent="0.3">
      <c r="A78" s="72" t="s">
        <v>770</v>
      </c>
      <c r="B78" s="85" t="s">
        <v>771</v>
      </c>
      <c r="C78" s="21" t="s">
        <v>772</v>
      </c>
      <c r="D78" s="21" t="s">
        <v>773</v>
      </c>
      <c r="E78" s="21" t="s">
        <v>774</v>
      </c>
      <c r="F78" s="21" t="s">
        <v>597</v>
      </c>
    </row>
    <row r="79" spans="1:10" s="72" customFormat="1" x14ac:dyDescent="0.3">
      <c r="B79" s="65" t="s">
        <v>598</v>
      </c>
      <c r="C79" s="89">
        <f>COUNTIF('Interviews service providers'!JT:JT,"week")</f>
        <v>0</v>
      </c>
      <c r="D79" s="99">
        <f>COUNTIF('Interviews service providers'!JT:JT,"month")</f>
        <v>0</v>
      </c>
      <c r="E79" s="99">
        <f>COUNTIF('Interviews service providers'!JT:JT,"YEAR")</f>
        <v>3</v>
      </c>
      <c r="F79" s="90">
        <f>SUM(C79:E79)</f>
        <v>3</v>
      </c>
    </row>
    <row r="80" spans="1:10" x14ac:dyDescent="0.3">
      <c r="B80" s="68" t="s">
        <v>599</v>
      </c>
      <c r="C80" s="84">
        <f>C79/F79</f>
        <v>0</v>
      </c>
      <c r="D80" s="84">
        <f>D79/F79</f>
        <v>0</v>
      </c>
      <c r="E80" s="84">
        <f>E79/F79</f>
        <v>1</v>
      </c>
      <c r="F80" s="84">
        <f>F79/F79</f>
        <v>1</v>
      </c>
    </row>
    <row r="82" spans="1:10" s="70" customFormat="1" x14ac:dyDescent="0.3">
      <c r="A82" s="70" t="s">
        <v>673</v>
      </c>
      <c r="B82" s="65" t="s">
        <v>775</v>
      </c>
      <c r="C82" s="65" t="s">
        <v>776</v>
      </c>
      <c r="D82" s="65" t="s">
        <v>777</v>
      </c>
      <c r="E82" s="65" t="s">
        <v>711</v>
      </c>
    </row>
    <row r="83" spans="1:10" s="70" customFormat="1" x14ac:dyDescent="0.3">
      <c r="B83" s="65" t="s">
        <v>598</v>
      </c>
      <c r="C83" s="88">
        <f>(COUNTA('Interviews service providers'!JU2+'Interviews service providers'!JU9))+(COUNTA('Interviews service providers'!JU2+'Interviews service providers'!JU9))</f>
        <v>2</v>
      </c>
      <c r="D83" s="65">
        <f>COUNTA('Interviews service providers'!JU7)</f>
        <v>1</v>
      </c>
      <c r="E83" s="65">
        <f>SUM(C83:D83)</f>
        <v>3</v>
      </c>
    </row>
    <row r="84" spans="1:10" s="70" customFormat="1" x14ac:dyDescent="0.3">
      <c r="B84" s="68" t="s">
        <v>599</v>
      </c>
      <c r="C84" s="68">
        <f>C83/E83</f>
        <v>0.66666666666666663</v>
      </c>
      <c r="D84" s="68">
        <f>D83/E83</f>
        <v>0.33333333333333331</v>
      </c>
      <c r="E84" s="68">
        <f>E83/E83</f>
        <v>1</v>
      </c>
    </row>
    <row r="86" spans="1:10" s="72" customFormat="1" ht="26" x14ac:dyDescent="0.3">
      <c r="A86" s="72" t="s">
        <v>778</v>
      </c>
      <c r="B86" s="85" t="s">
        <v>779</v>
      </c>
      <c r="C86" s="85" t="s">
        <v>681</v>
      </c>
      <c r="D86" s="85" t="s">
        <v>621</v>
      </c>
      <c r="E86" s="85" t="s">
        <v>597</v>
      </c>
    </row>
    <row r="87" spans="1:10" x14ac:dyDescent="0.3">
      <c r="B87" s="65" t="s">
        <v>598</v>
      </c>
      <c r="C87" s="81">
        <f>COUNTIF('Interviews service providers'!JV:JV,"yes")</f>
        <v>1</v>
      </c>
      <c r="D87" s="81">
        <f>COUNTIF('Interviews service providers'!JV:JV,"no")</f>
        <v>2</v>
      </c>
      <c r="E87" s="81">
        <f>SUM(C87:D87)</f>
        <v>3</v>
      </c>
    </row>
    <row r="88" spans="1:10" x14ac:dyDescent="0.3">
      <c r="B88" s="68" t="s">
        <v>599</v>
      </c>
      <c r="C88" s="84">
        <f>C87/E87</f>
        <v>0.33333333333333331</v>
      </c>
      <c r="D88" s="84">
        <f>D87/E87</f>
        <v>0.66666666666666663</v>
      </c>
      <c r="E88" s="84">
        <f>E87/E87</f>
        <v>1</v>
      </c>
    </row>
    <row r="89" spans="1:10" x14ac:dyDescent="0.3">
      <c r="B89" s="71"/>
      <c r="C89" s="77"/>
      <c r="D89" s="77"/>
      <c r="E89" s="77"/>
    </row>
    <row r="90" spans="1:10" s="72" customFormat="1" ht="25" customHeight="1" x14ac:dyDescent="0.3">
      <c r="A90" s="25" t="s">
        <v>682</v>
      </c>
      <c r="B90" s="85" t="s">
        <v>780</v>
      </c>
      <c r="C90" s="30" t="s">
        <v>684</v>
      </c>
      <c r="D90" s="30" t="s">
        <v>685</v>
      </c>
      <c r="E90" s="87" t="s">
        <v>597</v>
      </c>
    </row>
    <row r="91" spans="1:10" x14ac:dyDescent="0.3">
      <c r="B91" s="65" t="s">
        <v>598</v>
      </c>
      <c r="C91" s="100">
        <f>COUNTIF('Interviews service providers'!JW:JW,"1")</f>
        <v>0</v>
      </c>
      <c r="D91" s="100">
        <f>COUNTIF('Interviews service providers'!JX:JX,"1")</f>
        <v>1</v>
      </c>
      <c r="E91" s="100">
        <f>SUM(C91:D91)</f>
        <v>1</v>
      </c>
    </row>
    <row r="92" spans="1:10" x14ac:dyDescent="0.3">
      <c r="B92" s="68" t="s">
        <v>599</v>
      </c>
      <c r="C92" s="84">
        <f>C91/E91</f>
        <v>0</v>
      </c>
      <c r="D92" s="84">
        <f>D91/E91</f>
        <v>1</v>
      </c>
      <c r="E92" s="84">
        <f>E91/E91</f>
        <v>1</v>
      </c>
    </row>
    <row r="94" spans="1:10" ht="26" x14ac:dyDescent="0.3">
      <c r="A94" s="72" t="s">
        <v>688</v>
      </c>
      <c r="B94" s="64" t="s">
        <v>781</v>
      </c>
      <c r="C94" s="20" t="s">
        <v>690</v>
      </c>
      <c r="D94" s="20" t="s">
        <v>691</v>
      </c>
      <c r="E94" s="20" t="s">
        <v>692</v>
      </c>
      <c r="F94" s="20" t="s">
        <v>693</v>
      </c>
      <c r="G94" s="20" t="s">
        <v>694</v>
      </c>
      <c r="H94" s="20" t="s">
        <v>696</v>
      </c>
      <c r="I94" s="20" t="s">
        <v>597</v>
      </c>
      <c r="J94" s="31"/>
    </row>
    <row r="95" spans="1:10" x14ac:dyDescent="0.3">
      <c r="B95" s="65" t="s">
        <v>598</v>
      </c>
      <c r="C95" s="81">
        <f>COUNTIF('Interviews service providers'!KA:KA,"1")</f>
        <v>2</v>
      </c>
      <c r="D95" s="81">
        <f>COUNTIF('Interviews service providers'!KB:KB,"1")</f>
        <v>2</v>
      </c>
      <c r="E95" s="81">
        <f>COUNTIF('Interviews service providers'!KC:KC,"1")</f>
        <v>0</v>
      </c>
      <c r="F95" s="81">
        <f>COUNTIF('Interviews service providers'!KD:KD,"1")</f>
        <v>0</v>
      </c>
      <c r="G95" s="81">
        <f>COUNTIF('Interviews service providers'!KE:KE,"1")</f>
        <v>1</v>
      </c>
      <c r="H95" s="81">
        <f>COUNTIF('Interviews service providers'!KF:KF,"1")</f>
        <v>0</v>
      </c>
      <c r="I95" s="81">
        <f>SUM(C95:H95)</f>
        <v>5</v>
      </c>
    </row>
    <row r="96" spans="1:10" x14ac:dyDescent="0.3">
      <c r="B96" s="68" t="s">
        <v>599</v>
      </c>
      <c r="C96" s="84">
        <f>C95/I95</f>
        <v>0.4</v>
      </c>
      <c r="D96" s="84">
        <f>D95/I95</f>
        <v>0.4</v>
      </c>
      <c r="E96" s="84">
        <f>E95/I95</f>
        <v>0</v>
      </c>
      <c r="F96" s="84">
        <f>F95/I95</f>
        <v>0</v>
      </c>
      <c r="G96" s="84">
        <f>G95/I95</f>
        <v>0.2</v>
      </c>
      <c r="H96" s="84">
        <f>H95/I95</f>
        <v>0</v>
      </c>
      <c r="I96" s="84">
        <f>I95/I95</f>
        <v>1</v>
      </c>
    </row>
    <row r="98" spans="1:9" ht="26" x14ac:dyDescent="0.3">
      <c r="A98" s="25" t="s">
        <v>697</v>
      </c>
      <c r="B98" s="91" t="s">
        <v>782</v>
      </c>
      <c r="C98" s="91" t="s">
        <v>681</v>
      </c>
      <c r="D98" s="91" t="s">
        <v>621</v>
      </c>
      <c r="E98" s="91" t="s">
        <v>597</v>
      </c>
    </row>
    <row r="99" spans="1:9" x14ac:dyDescent="0.3">
      <c r="A99" s="25"/>
      <c r="B99" s="65" t="s">
        <v>598</v>
      </c>
      <c r="C99" s="81">
        <f>COUNTIF('Interviews service providers'!KJ:KJ,"yes")</f>
        <v>0</v>
      </c>
      <c r="D99" s="81">
        <f>COUNTIF('Interviews service providers'!KJ:KJ,"no")</f>
        <v>3</v>
      </c>
      <c r="E99" s="81">
        <f>SUM(C99:D99)</f>
        <v>3</v>
      </c>
    </row>
    <row r="100" spans="1:9" x14ac:dyDescent="0.3">
      <c r="A100" s="25"/>
      <c r="B100" s="68" t="s">
        <v>599</v>
      </c>
      <c r="C100" s="84">
        <f>C99/E99</f>
        <v>0</v>
      </c>
      <c r="D100" s="84">
        <f>D99/E99</f>
        <v>1</v>
      </c>
      <c r="E100" s="84">
        <f>E99/E99</f>
        <v>1</v>
      </c>
    </row>
    <row r="101" spans="1:9" x14ac:dyDescent="0.3">
      <c r="A101" s="25"/>
    </row>
    <row r="102" spans="1:9" s="74" customFormat="1" ht="39.5" customHeight="1" x14ac:dyDescent="0.35">
      <c r="A102" s="24" t="s">
        <v>699</v>
      </c>
      <c r="B102" s="91" t="s">
        <v>783</v>
      </c>
      <c r="C102" s="26" t="s">
        <v>701</v>
      </c>
      <c r="D102" s="26" t="s">
        <v>702</v>
      </c>
      <c r="E102" s="26" t="s">
        <v>703</v>
      </c>
      <c r="F102" s="26" t="s">
        <v>704</v>
      </c>
      <c r="G102" s="26" t="s">
        <v>705</v>
      </c>
      <c r="H102" s="26" t="s">
        <v>706</v>
      </c>
      <c r="I102" s="91" t="s">
        <v>597</v>
      </c>
    </row>
    <row r="103" spans="1:9" x14ac:dyDescent="0.3">
      <c r="A103" s="25"/>
      <c r="B103" s="65" t="s">
        <v>598</v>
      </c>
      <c r="C103" s="81">
        <f>COUNTIF('Interviews service providers'!KK:KK,"1")</f>
        <v>0</v>
      </c>
      <c r="D103" s="81">
        <f>COUNTIF('Interviews service providers'!KL:KL,"1")</f>
        <v>0</v>
      </c>
      <c r="E103" s="81">
        <f>COUNTIF('Interviews service providers'!KM:KM,"1")</f>
        <v>0</v>
      </c>
      <c r="F103" s="81">
        <f>COUNTIF('Interviews service providers'!KN:KN,"1")</f>
        <v>0</v>
      </c>
      <c r="G103" s="81">
        <f>COUNTIF('Interviews service providers'!KO:KO,"1")</f>
        <v>0</v>
      </c>
      <c r="H103" s="81">
        <f>COUNTIF('Interviews service providers'!KP:KP,"1")</f>
        <v>0</v>
      </c>
      <c r="I103" s="81">
        <f>SUM(C103:H103)</f>
        <v>0</v>
      </c>
    </row>
    <row r="104" spans="1:9" x14ac:dyDescent="0.3">
      <c r="A104" s="25"/>
      <c r="B104" s="68" t="s">
        <v>599</v>
      </c>
      <c r="C104" s="84" t="e">
        <f>C103/I103</f>
        <v>#DIV/0!</v>
      </c>
      <c r="D104" s="84" t="e">
        <f>D103/I103</f>
        <v>#DIV/0!</v>
      </c>
      <c r="E104" s="84" t="e">
        <f>E103/I103</f>
        <v>#DIV/0!</v>
      </c>
      <c r="F104" s="84" t="e">
        <f>F103/I103</f>
        <v>#DIV/0!</v>
      </c>
      <c r="G104" s="84" t="e">
        <f>G103/I103</f>
        <v>#DIV/0!</v>
      </c>
      <c r="H104" s="84" t="e">
        <f>H103/I103</f>
        <v>#DIV/0!</v>
      </c>
      <c r="I104" s="81" t="e">
        <f>I103/I103</f>
        <v>#DIV/0!</v>
      </c>
    </row>
    <row r="105" spans="1:9" x14ac:dyDescent="0.3">
      <c r="A105" s="25"/>
      <c r="B105" s="76" t="s">
        <v>891</v>
      </c>
      <c r="C105" s="29"/>
      <c r="D105" s="29"/>
      <c r="E105" s="29"/>
      <c r="F105" s="29"/>
      <c r="G105" s="29"/>
      <c r="H105" s="77"/>
    </row>
    <row r="106" spans="1:9" x14ac:dyDescent="0.3">
      <c r="A106" s="25"/>
    </row>
    <row r="107" spans="1:9" ht="26" x14ac:dyDescent="0.3">
      <c r="A107" s="25" t="s">
        <v>707</v>
      </c>
      <c r="B107" s="81" t="s">
        <v>708</v>
      </c>
      <c r="C107" s="75" t="s">
        <v>650</v>
      </c>
      <c r="D107" s="75" t="s">
        <v>651</v>
      </c>
      <c r="E107" s="75" t="s">
        <v>652</v>
      </c>
      <c r="F107" s="75" t="s">
        <v>653</v>
      </c>
      <c r="G107" s="75" t="s">
        <v>654</v>
      </c>
      <c r="H107" s="75" t="s">
        <v>655</v>
      </c>
      <c r="I107" s="75" t="s">
        <v>597</v>
      </c>
    </row>
    <row r="108" spans="1:9" x14ac:dyDescent="0.3">
      <c r="A108" s="25"/>
      <c r="B108" s="65" t="s">
        <v>598</v>
      </c>
      <c r="C108" s="81">
        <f>COUNTIF('Interviews service providers'!KS:KS,"1")</f>
        <v>0</v>
      </c>
      <c r="D108" s="81">
        <f>COUNTIF('Interviews service providers'!KT:KT,"1")</f>
        <v>0</v>
      </c>
      <c r="E108" s="81">
        <f>COUNTIF('Interviews service providers'!KU:KU,"1")</f>
        <v>0</v>
      </c>
      <c r="F108" s="81">
        <f>COUNTIF('Interviews service providers'!KV:KV,"1")</f>
        <v>0</v>
      </c>
      <c r="G108" s="81">
        <f>COUNTIF('Interviews service providers'!KW:KW,"1")</f>
        <v>0</v>
      </c>
      <c r="H108" s="81">
        <f>COUNTIF('Interviews service providers'!KX:KX,"1")</f>
        <v>0</v>
      </c>
      <c r="I108" s="81">
        <f>SUM(C108:H108)</f>
        <v>0</v>
      </c>
    </row>
    <row r="109" spans="1:9" x14ac:dyDescent="0.3">
      <c r="A109" s="25"/>
      <c r="B109" s="68" t="s">
        <v>599</v>
      </c>
      <c r="C109" s="84" t="e">
        <f>C108/I108</f>
        <v>#DIV/0!</v>
      </c>
      <c r="D109" s="84" t="e">
        <f>D108/I108</f>
        <v>#DIV/0!</v>
      </c>
      <c r="E109" s="84" t="e">
        <f>E108/I108</f>
        <v>#DIV/0!</v>
      </c>
      <c r="F109" s="84" t="e">
        <f>F108/I108</f>
        <v>#DIV/0!</v>
      </c>
      <c r="G109" s="84" t="e">
        <f>G108/I108</f>
        <v>#DIV/0!</v>
      </c>
      <c r="H109" s="84" t="e">
        <f>H108/I108</f>
        <v>#DIV/0!</v>
      </c>
      <c r="I109" s="84" t="e">
        <f>I108/I108</f>
        <v>#DIV/0!</v>
      </c>
    </row>
    <row r="110" spans="1:9" x14ac:dyDescent="0.3">
      <c r="A110" s="25"/>
      <c r="B110" s="76" t="s">
        <v>891</v>
      </c>
      <c r="C110" s="29"/>
      <c r="D110" s="29"/>
      <c r="E110" s="29"/>
      <c r="F110" s="29"/>
      <c r="G110" s="29"/>
      <c r="H110" s="77"/>
    </row>
    <row r="111" spans="1:9" x14ac:dyDescent="0.3">
      <c r="A111" s="25"/>
    </row>
    <row r="112" spans="1:9" ht="26" x14ac:dyDescent="0.3">
      <c r="A112" s="25" t="s">
        <v>709</v>
      </c>
      <c r="B112" s="85" t="s">
        <v>784</v>
      </c>
      <c r="C112" s="81" t="s">
        <v>681</v>
      </c>
      <c r="D112" s="81" t="s">
        <v>621</v>
      </c>
      <c r="E112" s="81" t="s">
        <v>711</v>
      </c>
    </row>
    <row r="113" spans="1:9" x14ac:dyDescent="0.3">
      <c r="A113" s="25"/>
      <c r="B113" s="65" t="s">
        <v>598</v>
      </c>
      <c r="C113" s="81">
        <f>COUNTIF('Interviews service providers'!LB:LB,"yes")</f>
        <v>0</v>
      </c>
      <c r="D113" s="81">
        <f>COUNTIF('Interviews service providers'!LB:LB,"no")</f>
        <v>0</v>
      </c>
      <c r="E113" s="81">
        <f>SUM(C113:D113)</f>
        <v>0</v>
      </c>
    </row>
    <row r="114" spans="1:9" x14ac:dyDescent="0.3">
      <c r="A114" s="25"/>
      <c r="B114" s="68" t="s">
        <v>599</v>
      </c>
      <c r="C114" s="84" t="e">
        <f>C113/E113</f>
        <v>#DIV/0!</v>
      </c>
      <c r="D114" s="84" t="e">
        <f>D113/E113</f>
        <v>#DIV/0!</v>
      </c>
      <c r="E114" s="84" t="e">
        <f>E113/E113</f>
        <v>#DIV/0!</v>
      </c>
    </row>
    <row r="115" spans="1:9" x14ac:dyDescent="0.3">
      <c r="A115" s="25"/>
      <c r="B115" s="76" t="s">
        <v>891</v>
      </c>
      <c r="C115" s="29"/>
      <c r="D115" s="29"/>
      <c r="E115" s="29"/>
      <c r="F115" s="29"/>
      <c r="G115" s="29"/>
      <c r="H115" s="77"/>
    </row>
    <row r="116" spans="1:9" x14ac:dyDescent="0.3">
      <c r="A116" s="25"/>
    </row>
    <row r="117" spans="1:9" ht="26" x14ac:dyDescent="0.3">
      <c r="A117" s="25" t="s">
        <v>712</v>
      </c>
      <c r="B117" s="26" t="s">
        <v>785</v>
      </c>
      <c r="C117" s="26" t="s">
        <v>714</v>
      </c>
      <c r="D117" s="26" t="s">
        <v>715</v>
      </c>
      <c r="E117" s="26" t="s">
        <v>716</v>
      </c>
      <c r="F117" s="26" t="s">
        <v>717</v>
      </c>
      <c r="G117" s="26" t="s">
        <v>718</v>
      </c>
      <c r="H117" s="26" t="s">
        <v>597</v>
      </c>
    </row>
    <row r="118" spans="1:9" x14ac:dyDescent="0.3">
      <c r="A118" s="25"/>
      <c r="B118" s="65" t="s">
        <v>598</v>
      </c>
      <c r="C118" s="21">
        <f>COUNTIF('Interviews service providers'!LC:LC,"1")</f>
        <v>0</v>
      </c>
      <c r="D118" s="21">
        <f>COUNTIF('Interviews service providers'!LD:LD,"1")</f>
        <v>0</v>
      </c>
      <c r="E118" s="21">
        <f>COUNTIF('Interviews service providers'!LE:LE,"1")</f>
        <v>0</v>
      </c>
      <c r="F118" s="21">
        <f>COUNTIF('Interviews service providers'!LF:LF,"1")</f>
        <v>0</v>
      </c>
      <c r="G118" s="21">
        <f>COUNTIF('Interviews service providers'!LG:LG,"1")</f>
        <v>0</v>
      </c>
      <c r="H118" s="81">
        <f>SUM(C118:G118)</f>
        <v>0</v>
      </c>
    </row>
    <row r="119" spans="1:9" x14ac:dyDescent="0.3">
      <c r="A119" s="25"/>
      <c r="B119" s="68" t="s">
        <v>599</v>
      </c>
      <c r="C119" s="23" t="e">
        <f>C118/H118</f>
        <v>#DIV/0!</v>
      </c>
      <c r="D119" s="23" t="e">
        <f>D118/H118</f>
        <v>#DIV/0!</v>
      </c>
      <c r="E119" s="23" t="e">
        <f>E118/H118</f>
        <v>#DIV/0!</v>
      </c>
      <c r="F119" s="23" t="e">
        <f>F118/H118</f>
        <v>#DIV/0!</v>
      </c>
      <c r="G119" s="23" t="e">
        <f>G118/H118</f>
        <v>#DIV/0!</v>
      </c>
      <c r="H119" s="84" t="e">
        <f>H118/H118</f>
        <v>#DIV/0!</v>
      </c>
    </row>
    <row r="120" spans="1:9" x14ac:dyDescent="0.3">
      <c r="A120" s="25"/>
      <c r="B120" s="76" t="s">
        <v>891</v>
      </c>
      <c r="C120" s="29"/>
      <c r="D120" s="29"/>
      <c r="E120" s="29"/>
      <c r="F120" s="29"/>
      <c r="G120" s="29"/>
      <c r="H120" s="77"/>
    </row>
    <row r="121" spans="1:9" x14ac:dyDescent="0.3">
      <c r="A121" s="25"/>
      <c r="C121" s="28"/>
      <c r="D121" s="28"/>
      <c r="E121" s="28"/>
      <c r="F121" s="28"/>
      <c r="G121" s="28"/>
    </row>
    <row r="122" spans="1:9" ht="52" x14ac:dyDescent="0.3">
      <c r="A122" s="25" t="s">
        <v>719</v>
      </c>
      <c r="B122" s="64" t="s">
        <v>786</v>
      </c>
      <c r="C122" s="20" t="s">
        <v>701</v>
      </c>
      <c r="D122" s="20" t="s">
        <v>702</v>
      </c>
      <c r="E122" s="20" t="s">
        <v>703</v>
      </c>
      <c r="F122" s="20" t="s">
        <v>704</v>
      </c>
      <c r="G122" s="20" t="s">
        <v>705</v>
      </c>
      <c r="H122" s="20" t="s">
        <v>706</v>
      </c>
      <c r="I122" s="64" t="s">
        <v>597</v>
      </c>
    </row>
    <row r="123" spans="1:9" x14ac:dyDescent="0.3">
      <c r="A123" s="25"/>
      <c r="B123" s="65" t="s">
        <v>598</v>
      </c>
      <c r="C123" s="21">
        <f>COUNTIF('Interviews service providers'!LJ:LJ,"1")</f>
        <v>1</v>
      </c>
      <c r="D123" s="21">
        <f>COUNTIF('Interviews service providers'!LK:LK,"1")</f>
        <v>1</v>
      </c>
      <c r="E123" s="21">
        <f>COUNTIF('Interviews service providers'!LL:LL,"1")</f>
        <v>2</v>
      </c>
      <c r="F123" s="21">
        <f>COUNTIF('Interviews service providers'!LM:LM,"1")</f>
        <v>0</v>
      </c>
      <c r="G123" s="21">
        <f>COUNTIF('Interviews service providers'!LN:LN,"1")</f>
        <v>1</v>
      </c>
      <c r="H123" s="21">
        <f>COUNTIF('Interviews service providers'!LO:LO,"1")</f>
        <v>2</v>
      </c>
      <c r="I123" s="81">
        <f>SUM(C123:H123)</f>
        <v>7</v>
      </c>
    </row>
    <row r="124" spans="1:9" x14ac:dyDescent="0.3">
      <c r="A124" s="25"/>
      <c r="B124" s="68" t="s">
        <v>599</v>
      </c>
      <c r="C124" s="23">
        <f>C123/I123</f>
        <v>0.14285714285714285</v>
      </c>
      <c r="D124" s="23">
        <f>D123/I123</f>
        <v>0.14285714285714285</v>
      </c>
      <c r="E124" s="23">
        <f>E123/I123</f>
        <v>0.2857142857142857</v>
      </c>
      <c r="F124" s="23">
        <f>F123/I123</f>
        <v>0</v>
      </c>
      <c r="G124" s="23">
        <f>G123/I123</f>
        <v>0.14285714285714285</v>
      </c>
      <c r="H124" s="84">
        <f>H123/I123</f>
        <v>0.2857142857142857</v>
      </c>
      <c r="I124" s="84">
        <f>I123/I123</f>
        <v>1</v>
      </c>
    </row>
    <row r="125" spans="1:9" x14ac:dyDescent="0.3">
      <c r="A125" s="25"/>
      <c r="C125" s="28"/>
      <c r="D125" s="28"/>
      <c r="E125" s="28"/>
      <c r="F125" s="28"/>
      <c r="G125" s="28"/>
    </row>
  </sheetData>
  <mergeCells count="1">
    <mergeCell ref="B2:L2"/>
  </mergeCells>
  <conditionalFormatting sqref="C5:G6">
    <cfRule type="colorScale" priority="42">
      <colorScale>
        <cfvo type="min"/>
        <cfvo type="max"/>
        <color theme="4" tint="0.79998168889431442"/>
        <color theme="4" tint="-0.249977111117893"/>
      </colorScale>
    </cfRule>
    <cfRule type="colorScale" priority="44">
      <colorScale>
        <cfvo type="min"/>
        <cfvo type="max"/>
        <color rgb="FFFF7128"/>
        <color theme="5" tint="-0.499984740745262"/>
      </colorScale>
    </cfRule>
    <cfRule type="colorScale" priority="45">
      <colorScale>
        <cfvo type="min"/>
        <cfvo type="max"/>
        <color theme="5" tint="-0.249977111117893"/>
        <color rgb="FFFFEF9C"/>
      </colorScale>
    </cfRule>
  </conditionalFormatting>
  <conditionalFormatting sqref="C9:F10">
    <cfRule type="colorScale" priority="41">
      <colorScale>
        <cfvo type="min"/>
        <cfvo type="max"/>
        <color theme="4" tint="0.79998168889431442"/>
        <color theme="4" tint="-0.249977111117893"/>
      </colorScale>
    </cfRule>
    <cfRule type="colorScale" priority="43">
      <colorScale>
        <cfvo type="min"/>
        <cfvo type="max"/>
        <color rgb="FFFF7128"/>
        <color rgb="FFC00000"/>
      </colorScale>
    </cfRule>
  </conditionalFormatting>
  <conditionalFormatting sqref="C13:G14">
    <cfRule type="colorScale" priority="40">
      <colorScale>
        <cfvo type="min"/>
        <cfvo type="max"/>
        <color theme="4" tint="0.79998168889431442"/>
        <color theme="4" tint="-0.249977111117893"/>
      </colorScale>
    </cfRule>
  </conditionalFormatting>
  <conditionalFormatting sqref="C31:G32">
    <cfRule type="colorScale" priority="39">
      <colorScale>
        <cfvo type="min"/>
        <cfvo type="max"/>
        <color theme="4" tint="0.79998168889431442"/>
        <color theme="4" tint="-0.249977111117893"/>
      </colorScale>
    </cfRule>
  </conditionalFormatting>
  <conditionalFormatting sqref="C35:D36">
    <cfRule type="colorScale" priority="38">
      <colorScale>
        <cfvo type="min"/>
        <cfvo type="max"/>
        <color theme="4" tint="0.79998168889431442"/>
        <color theme="4" tint="-0.249977111117893"/>
      </colorScale>
    </cfRule>
  </conditionalFormatting>
  <conditionalFormatting sqref="C39:D40">
    <cfRule type="colorScale" priority="37">
      <colorScale>
        <cfvo type="min"/>
        <cfvo type="max"/>
        <color theme="4" tint="0.79998168889431442"/>
        <color theme="4" tint="-0.249977111117893"/>
      </colorScale>
    </cfRule>
  </conditionalFormatting>
  <conditionalFormatting sqref="C43:D44">
    <cfRule type="colorScale" priority="36">
      <colorScale>
        <cfvo type="min"/>
        <cfvo type="max"/>
        <color theme="4" tint="0.79998168889431442"/>
        <color theme="4" tint="-0.249977111117893"/>
      </colorScale>
    </cfRule>
  </conditionalFormatting>
  <conditionalFormatting sqref="C48:D48">
    <cfRule type="colorScale" priority="35">
      <colorScale>
        <cfvo type="min"/>
        <cfvo type="max"/>
        <color theme="4" tint="0.79998168889431442"/>
        <color theme="4" tint="-0.249977111117893"/>
      </colorScale>
    </cfRule>
  </conditionalFormatting>
  <conditionalFormatting sqref="C52:D52">
    <cfRule type="colorScale" priority="34">
      <colorScale>
        <cfvo type="min"/>
        <cfvo type="max"/>
        <color theme="4" tint="0.79998168889431442"/>
        <color theme="4" tint="-0.249977111117893"/>
      </colorScale>
    </cfRule>
  </conditionalFormatting>
  <conditionalFormatting sqref="C56:G56 C59:H59 C58:G58 C57:H57">
    <cfRule type="colorScale" priority="33">
      <colorScale>
        <cfvo type="min"/>
        <cfvo type="max"/>
        <color theme="4" tint="0.79998168889431442"/>
        <color theme="4" tint="-0.249977111117893"/>
      </colorScale>
    </cfRule>
  </conditionalFormatting>
  <conditionalFormatting sqref="C63:H64">
    <cfRule type="colorScale" priority="32">
      <colorScale>
        <cfvo type="min"/>
        <cfvo type="max"/>
        <color theme="4" tint="0.79998168889431442"/>
        <color theme="4" tint="-0.249977111117893"/>
      </colorScale>
    </cfRule>
  </conditionalFormatting>
  <conditionalFormatting sqref="C67:D68">
    <cfRule type="colorScale" priority="31">
      <colorScale>
        <cfvo type="min"/>
        <cfvo type="max"/>
        <color theme="4" tint="0.79998168889431442"/>
        <color theme="4" tint="-0.249977111117893"/>
      </colorScale>
    </cfRule>
  </conditionalFormatting>
  <conditionalFormatting sqref="C71:H72 I71">
    <cfRule type="colorScale" priority="30">
      <colorScale>
        <cfvo type="min"/>
        <cfvo type="max"/>
        <color theme="4" tint="0.79998168889431442"/>
        <color theme="4" tint="-0.249977111117893"/>
      </colorScale>
    </cfRule>
  </conditionalFormatting>
  <conditionalFormatting sqref="C71:I72">
    <cfRule type="colorScale" priority="29">
      <colorScale>
        <cfvo type="min"/>
        <cfvo type="max"/>
        <color theme="4" tint="0.79998168889431442"/>
        <color theme="4" tint="-0.249977111117893"/>
      </colorScale>
    </cfRule>
  </conditionalFormatting>
  <conditionalFormatting sqref="C75:D76">
    <cfRule type="colorScale" priority="28">
      <colorScale>
        <cfvo type="min"/>
        <cfvo type="max"/>
        <color theme="4" tint="0.79998168889431442"/>
        <color theme="4" tint="-0.249977111117893"/>
      </colorScale>
    </cfRule>
  </conditionalFormatting>
  <conditionalFormatting sqref="C78:E80">
    <cfRule type="colorScale" priority="27">
      <colorScale>
        <cfvo type="min"/>
        <cfvo type="max"/>
        <color theme="4" tint="0.79998168889431442"/>
        <color theme="4" tint="-0.249977111117893"/>
      </colorScale>
    </cfRule>
  </conditionalFormatting>
  <conditionalFormatting sqref="C87:D92">
    <cfRule type="colorScale" priority="26">
      <colorScale>
        <cfvo type="min"/>
        <cfvo type="max"/>
        <color theme="4" tint="0.79998168889431442"/>
        <color theme="4" tint="-0.249977111117893"/>
      </colorScale>
    </cfRule>
  </conditionalFormatting>
  <conditionalFormatting sqref="C95:H96">
    <cfRule type="colorScale" priority="25">
      <colorScale>
        <cfvo type="min"/>
        <cfvo type="max"/>
        <color theme="4" tint="0.79998168889431442"/>
        <color theme="4" tint="-0.249977111117893"/>
      </colorScale>
    </cfRule>
  </conditionalFormatting>
  <conditionalFormatting sqref="C99:D100">
    <cfRule type="colorScale" priority="24">
      <colorScale>
        <cfvo type="min"/>
        <cfvo type="max"/>
        <color theme="4" tint="0.79998168889431442"/>
        <color theme="4" tint="-0.249977111117893"/>
      </colorScale>
    </cfRule>
  </conditionalFormatting>
  <conditionalFormatting sqref="C123:H124">
    <cfRule type="colorScale" priority="23">
      <colorScale>
        <cfvo type="min"/>
        <cfvo type="max"/>
        <color theme="4" tint="0.79998168889431442"/>
        <color theme="4" tint="-0.249977111117893"/>
      </colorScale>
    </cfRule>
  </conditionalFormatting>
  <conditionalFormatting sqref="C17:D18">
    <cfRule type="colorScale" priority="22">
      <colorScale>
        <cfvo type="min"/>
        <cfvo type="max"/>
        <color theme="4" tint="0.79998168889431442"/>
        <color theme="4" tint="-0.249977111117893"/>
      </colorScale>
    </cfRule>
  </conditionalFormatting>
  <conditionalFormatting sqref="C51:D51">
    <cfRule type="colorScale" priority="21">
      <colorScale>
        <cfvo type="min"/>
        <cfvo type="max"/>
        <color theme="4" tint="0.79998168889431442"/>
        <color theme="4" tint="-0.249977111117893"/>
      </colorScale>
    </cfRule>
  </conditionalFormatting>
  <conditionalFormatting sqref="C47:D47">
    <cfRule type="colorScale" priority="20">
      <colorScale>
        <cfvo type="min"/>
        <cfvo type="max"/>
        <color theme="4" tint="0.79998168889431442"/>
        <color theme="4" tint="-0.249977111117893"/>
      </colorScale>
    </cfRule>
  </conditionalFormatting>
  <conditionalFormatting sqref="C83:D84">
    <cfRule type="colorScale" priority="19">
      <colorScale>
        <cfvo type="min"/>
        <cfvo type="max"/>
        <color theme="4" tint="0.79998168889431442"/>
        <color theme="4" tint="-0.249977111117893"/>
      </colorScale>
    </cfRule>
  </conditionalFormatting>
  <conditionalFormatting sqref="C28:G28">
    <cfRule type="colorScale" priority="18">
      <colorScale>
        <cfvo type="min"/>
        <cfvo type="max"/>
        <color theme="4" tint="0.79998168889431442"/>
        <color theme="4" tint="-0.249977111117893"/>
      </colorScale>
    </cfRule>
  </conditionalFormatting>
  <conditionalFormatting sqref="C23:G23">
    <cfRule type="colorScale" priority="16">
      <colorScale>
        <cfvo type="min"/>
        <cfvo type="max"/>
        <color theme="4" tint="0.79998168889431442"/>
        <color theme="4" tint="-0.249977111117893"/>
      </colorScale>
    </cfRule>
  </conditionalFormatting>
  <conditionalFormatting sqref="C105:G105">
    <cfRule type="colorScale" priority="14">
      <colorScale>
        <cfvo type="min"/>
        <cfvo type="max"/>
        <color theme="4" tint="0.79998168889431442"/>
        <color theme="4" tint="-0.249977111117893"/>
      </colorScale>
    </cfRule>
  </conditionalFormatting>
  <conditionalFormatting sqref="C110:G110">
    <cfRule type="colorScale" priority="12">
      <colorScale>
        <cfvo type="min"/>
        <cfvo type="max"/>
        <color theme="4" tint="0.79998168889431442"/>
        <color theme="4" tint="-0.249977111117893"/>
      </colorScale>
    </cfRule>
  </conditionalFormatting>
  <conditionalFormatting sqref="C115:G115">
    <cfRule type="colorScale" priority="10">
      <colorScale>
        <cfvo type="min"/>
        <cfvo type="max"/>
        <color theme="4" tint="0.79998168889431442"/>
        <color theme="4" tint="-0.249977111117893"/>
      </colorScale>
    </cfRule>
  </conditionalFormatting>
  <conditionalFormatting sqref="C120:G120">
    <cfRule type="colorScale" priority="8">
      <colorScale>
        <cfvo type="min"/>
        <cfvo type="max"/>
        <color theme="4" tint="0.79998168889431442"/>
        <color theme="4" tint="-0.249977111117893"/>
      </colorScale>
    </cfRule>
  </conditionalFormatting>
  <conditionalFormatting sqref="B120">
    <cfRule type="colorScale" priority="6">
      <colorScale>
        <cfvo type="min"/>
        <cfvo type="max"/>
        <color theme="4" tint="0.79998168889431442"/>
        <color theme="4" tint="-0.249977111117893"/>
      </colorScale>
    </cfRule>
  </conditionalFormatting>
  <conditionalFormatting sqref="B115">
    <cfRule type="colorScale" priority="5">
      <colorScale>
        <cfvo type="min"/>
        <cfvo type="max"/>
        <color theme="4" tint="0.79998168889431442"/>
        <color theme="4" tint="-0.249977111117893"/>
      </colorScale>
    </cfRule>
  </conditionalFormatting>
  <conditionalFormatting sqref="B110">
    <cfRule type="colorScale" priority="4">
      <colorScale>
        <cfvo type="min"/>
        <cfvo type="max"/>
        <color theme="4" tint="0.79998168889431442"/>
        <color theme="4" tint="-0.249977111117893"/>
      </colorScale>
    </cfRule>
  </conditionalFormatting>
  <conditionalFormatting sqref="B105">
    <cfRule type="colorScale" priority="3">
      <colorScale>
        <cfvo type="min"/>
        <cfvo type="max"/>
        <color theme="4" tint="0.79998168889431442"/>
        <color theme="4" tint="-0.249977111117893"/>
      </colorScale>
    </cfRule>
  </conditionalFormatting>
  <conditionalFormatting sqref="B28">
    <cfRule type="colorScale" priority="2">
      <colorScale>
        <cfvo type="min"/>
        <cfvo type="max"/>
        <color theme="4" tint="0.79998168889431442"/>
        <color theme="4" tint="-0.249977111117893"/>
      </colorScale>
    </cfRule>
  </conditionalFormatting>
  <conditionalFormatting sqref="B23">
    <cfRule type="colorScale" priority="1">
      <colorScale>
        <cfvo type="min"/>
        <cfvo type="max"/>
        <color theme="4" tint="0.79998168889431442"/>
        <color theme="4" tint="-0.249977111117893"/>
      </colorScale>
    </cfRule>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7"/>
  <sheetViews>
    <sheetView tabSelected="1" zoomScale="115" zoomScaleNormal="115" workbookViewId="0">
      <selection activeCell="H13" sqref="A1:XFD1048576"/>
    </sheetView>
  </sheetViews>
  <sheetFormatPr defaultColWidth="8.7265625" defaultRowHeight="13" x14ac:dyDescent="0.3"/>
  <cols>
    <col min="1" max="1" width="34.81640625" style="61" customWidth="1"/>
    <col min="2" max="2" width="21.6328125" style="61" customWidth="1"/>
    <col min="3" max="3" width="16.453125" style="61" customWidth="1"/>
    <col min="4" max="4" width="14.81640625" style="61" customWidth="1"/>
    <col min="5" max="5" width="19.1796875" style="61" customWidth="1"/>
    <col min="6" max="6" width="15.08984375" style="61" bestFit="1" customWidth="1"/>
    <col min="7" max="7" width="16.54296875" style="61" customWidth="1"/>
    <col min="8" max="8" width="16.81640625" style="61" customWidth="1"/>
    <col min="9" max="9" width="12" style="61" customWidth="1"/>
    <col min="10" max="10" width="16.26953125" style="61" customWidth="1"/>
    <col min="11" max="11" width="15" style="61" customWidth="1"/>
    <col min="12" max="16384" width="8.7265625" style="61"/>
  </cols>
  <sheetData>
    <row r="1" spans="1:12" x14ac:dyDescent="0.3">
      <c r="A1" s="60" t="s">
        <v>872</v>
      </c>
    </row>
    <row r="2" spans="1:12" x14ac:dyDescent="0.3">
      <c r="A2" s="60" t="s">
        <v>873</v>
      </c>
      <c r="B2" s="169" t="s">
        <v>31</v>
      </c>
      <c r="C2" s="169"/>
      <c r="D2" s="169"/>
      <c r="E2" s="169"/>
      <c r="F2" s="169"/>
      <c r="G2" s="169"/>
      <c r="H2" s="169"/>
      <c r="I2" s="169"/>
      <c r="J2" s="169"/>
      <c r="K2" s="169"/>
      <c r="L2" s="169"/>
    </row>
    <row r="4" spans="1:12" s="62" customFormat="1" ht="26" x14ac:dyDescent="0.35">
      <c r="A4" s="62" t="s">
        <v>787</v>
      </c>
      <c r="B4" s="63" t="s">
        <v>788</v>
      </c>
      <c r="C4" s="20" t="s">
        <v>789</v>
      </c>
      <c r="D4" s="20" t="s">
        <v>790</v>
      </c>
      <c r="E4" s="20" t="s">
        <v>791</v>
      </c>
      <c r="F4" s="20" t="s">
        <v>792</v>
      </c>
      <c r="G4" s="20" t="s">
        <v>793</v>
      </c>
      <c r="H4" s="20" t="s">
        <v>794</v>
      </c>
      <c r="I4" s="20" t="s">
        <v>795</v>
      </c>
      <c r="J4" s="20" t="s">
        <v>796</v>
      </c>
      <c r="K4" s="64" t="s">
        <v>597</v>
      </c>
    </row>
    <row r="5" spans="1:12" x14ac:dyDescent="0.3">
      <c r="B5" s="65" t="s">
        <v>598</v>
      </c>
      <c r="C5" s="66">
        <f>COUNTIF('Interviews service providers'!LX:LX,"first_aid")</f>
        <v>0</v>
      </c>
      <c r="D5" s="66">
        <f>COUNTIF('Interviews service providers'!LX:LX,"pharmacy")</f>
        <v>2</v>
      </c>
      <c r="E5" s="66">
        <f>COUNTIF('Interviews service providers'!LX:LX,"district_hospital")</f>
        <v>0</v>
      </c>
      <c r="F5" s="66">
        <f>COUNTIF('Interviews service providers'!LX:LX,"mobile_clinic")</f>
        <v>0</v>
      </c>
      <c r="G5" s="66">
        <f>COUNTIF('Interviews service providers'!LX:LX,"private_clinic")</f>
        <v>0</v>
      </c>
      <c r="H5" s="66">
        <f>COUNTIF('Interviews service providers'!LX:LX,"ngo_clinic")</f>
        <v>0</v>
      </c>
      <c r="I5" s="61">
        <f>COUNTIF('Interviews service providers'!LX:LX,"government_run")</f>
        <v>0</v>
      </c>
      <c r="J5" s="67">
        <f>COUNTIF('Interviews service providers'!LY:LY,"mch")</f>
        <v>1</v>
      </c>
      <c r="K5" s="67">
        <f>SUM(C5:J5)</f>
        <v>3</v>
      </c>
    </row>
    <row r="6" spans="1:12" x14ac:dyDescent="0.3">
      <c r="B6" s="68" t="s">
        <v>599</v>
      </c>
      <c r="C6" s="68">
        <f t="shared" ref="C6:K6" si="0">C5/$K$5</f>
        <v>0</v>
      </c>
      <c r="D6" s="68">
        <f t="shared" si="0"/>
        <v>0.66666666666666663</v>
      </c>
      <c r="E6" s="68">
        <f t="shared" si="0"/>
        <v>0</v>
      </c>
      <c r="F6" s="68">
        <f t="shared" si="0"/>
        <v>0</v>
      </c>
      <c r="G6" s="68">
        <f t="shared" si="0"/>
        <v>0</v>
      </c>
      <c r="H6" s="68">
        <f t="shared" si="0"/>
        <v>0</v>
      </c>
      <c r="I6" s="69">
        <f t="shared" si="0"/>
        <v>0</v>
      </c>
      <c r="J6" s="68">
        <f t="shared" si="0"/>
        <v>0.33333333333333331</v>
      </c>
      <c r="K6" s="68">
        <f t="shared" si="0"/>
        <v>1</v>
      </c>
    </row>
    <row r="7" spans="1:12" x14ac:dyDescent="0.3">
      <c r="B7" s="70"/>
      <c r="C7" s="71"/>
      <c r="D7" s="71"/>
      <c r="E7" s="71"/>
      <c r="F7" s="71"/>
      <c r="G7" s="71"/>
      <c r="H7" s="71"/>
    </row>
    <row r="8" spans="1:12" ht="39" x14ac:dyDescent="0.3">
      <c r="A8" s="61" t="s">
        <v>730</v>
      </c>
      <c r="B8" s="63" t="s">
        <v>797</v>
      </c>
      <c r="C8" s="63" t="s">
        <v>732</v>
      </c>
      <c r="D8" s="63" t="s">
        <v>733</v>
      </c>
      <c r="E8" s="63" t="s">
        <v>734</v>
      </c>
      <c r="F8" s="63" t="s">
        <v>735</v>
      </c>
      <c r="G8" s="63" t="s">
        <v>798</v>
      </c>
      <c r="H8" s="63" t="s">
        <v>711</v>
      </c>
    </row>
    <row r="9" spans="1:12" x14ac:dyDescent="0.3">
      <c r="B9" s="65" t="s">
        <v>598</v>
      </c>
      <c r="C9" s="65">
        <f>COUNTIF('Interviews service providers'!LZ:LZ,"durable_building")</f>
        <v>3</v>
      </c>
      <c r="D9" s="65">
        <f>COUNTIF('Interviews service providers'!LZ:LZ,"unfinished")</f>
        <v>0</v>
      </c>
      <c r="E9" s="65">
        <f>COUNTIF('Interviews service providers'!LZ:LZ,"stick_wall")</f>
        <v>0</v>
      </c>
      <c r="F9" s="65">
        <f>COUNTIF('Interviews service providers'!LZ:LZ,"tent_Makeshift")</f>
        <v>0</v>
      </c>
      <c r="G9" s="61">
        <f>COUNTIF('Interviews service providers'!LZ:LZ,"Iron sheet building with ceiling")</f>
        <v>0</v>
      </c>
      <c r="H9" s="65">
        <f>SUM(C9:G9)</f>
        <v>3</v>
      </c>
    </row>
    <row r="10" spans="1:12" x14ac:dyDescent="0.3">
      <c r="B10" s="68" t="s">
        <v>599</v>
      </c>
      <c r="C10" s="68">
        <f>C9/H9</f>
        <v>1</v>
      </c>
      <c r="D10" s="68">
        <f>D9/H9</f>
        <v>0</v>
      </c>
      <c r="E10" s="68">
        <f>E9/H9</f>
        <v>0</v>
      </c>
      <c r="F10" s="68">
        <f>F9/H9</f>
        <v>0</v>
      </c>
      <c r="G10" s="68">
        <f>G9/H9</f>
        <v>0</v>
      </c>
      <c r="H10" s="68">
        <f>H9/H9</f>
        <v>1</v>
      </c>
    </row>
    <row r="11" spans="1:12" x14ac:dyDescent="0.3">
      <c r="B11" s="71"/>
      <c r="C11" s="71"/>
      <c r="D11" s="71"/>
      <c r="E11" s="71"/>
      <c r="F11" s="71"/>
      <c r="G11" s="71"/>
      <c r="H11" s="71"/>
    </row>
    <row r="12" spans="1:12" x14ac:dyDescent="0.3">
      <c r="A12" s="72" t="s">
        <v>799</v>
      </c>
      <c r="B12" s="65" t="s">
        <v>800</v>
      </c>
      <c r="C12" s="65" t="s">
        <v>602</v>
      </c>
      <c r="D12" s="65" t="s">
        <v>740</v>
      </c>
      <c r="E12" s="65" t="s">
        <v>597</v>
      </c>
      <c r="F12" s="70"/>
      <c r="G12" s="70"/>
      <c r="H12" s="70"/>
    </row>
    <row r="13" spans="1:12" x14ac:dyDescent="0.3">
      <c r="B13" s="65" t="s">
        <v>598</v>
      </c>
      <c r="C13" s="65">
        <f>COUNTIF('Interviews service providers'!MB:MB,"yes")</f>
        <v>3</v>
      </c>
      <c r="D13" s="65">
        <f>COUNTIF('Interviews service providers'!MB:MB,"no")</f>
        <v>0</v>
      </c>
      <c r="E13" s="65">
        <f>SUM(C13:D13)</f>
        <v>3</v>
      </c>
      <c r="F13" s="70"/>
      <c r="G13" s="70"/>
      <c r="H13" s="70"/>
    </row>
    <row r="14" spans="1:12" x14ac:dyDescent="0.3">
      <c r="B14" s="68" t="s">
        <v>599</v>
      </c>
      <c r="C14" s="68">
        <f>C13/$E$13</f>
        <v>1</v>
      </c>
      <c r="D14" s="68">
        <f>D13/$E$13</f>
        <v>0</v>
      </c>
      <c r="E14" s="68">
        <f>E13/$E$13</f>
        <v>1</v>
      </c>
      <c r="F14" s="70"/>
      <c r="G14" s="70"/>
      <c r="H14" s="70"/>
    </row>
    <row r="15" spans="1:12" x14ac:dyDescent="0.3">
      <c r="B15" s="73"/>
      <c r="C15" s="71"/>
      <c r="D15" s="71"/>
      <c r="E15" s="71"/>
      <c r="F15" s="70"/>
      <c r="G15" s="70"/>
      <c r="H15" s="70"/>
    </row>
    <row r="16" spans="1:12" s="74" customFormat="1" ht="39" x14ac:dyDescent="0.35">
      <c r="A16" s="74" t="s">
        <v>606</v>
      </c>
      <c r="B16" s="75" t="s">
        <v>801</v>
      </c>
      <c r="C16" s="75" t="s">
        <v>742</v>
      </c>
      <c r="D16" s="75" t="s">
        <v>743</v>
      </c>
      <c r="E16" s="75" t="s">
        <v>610</v>
      </c>
      <c r="F16" s="75" t="s">
        <v>802</v>
      </c>
      <c r="G16" s="75" t="s">
        <v>597</v>
      </c>
    </row>
    <row r="17" spans="1:11" x14ac:dyDescent="0.3">
      <c r="B17" s="65" t="s">
        <v>598</v>
      </c>
      <c r="C17" s="65">
        <f>COUNTIF('Interviews service providers'!MC:MC,"1")</f>
        <v>0</v>
      </c>
      <c r="D17" s="65">
        <f>COUNTIF('Interviews service providers'!MD:MD,"1")</f>
        <v>0</v>
      </c>
      <c r="E17" s="65">
        <f>COUNTIF('Interviews service providers'!ME:ME,"1")</f>
        <v>0</v>
      </c>
      <c r="F17" s="65">
        <f>COUNTIF('Interviews service providers'!MF:MF,"1")</f>
        <v>0</v>
      </c>
      <c r="G17" s="75">
        <v>0</v>
      </c>
    </row>
    <row r="18" spans="1:11" x14ac:dyDescent="0.3">
      <c r="B18" s="68" t="s">
        <v>599</v>
      </c>
      <c r="C18" s="68" t="e">
        <f>C17/G17</f>
        <v>#DIV/0!</v>
      </c>
      <c r="D18" s="68" t="e">
        <f>D17/G17</f>
        <v>#DIV/0!</v>
      </c>
      <c r="E18" s="68" t="e">
        <f>E17/G17</f>
        <v>#DIV/0!</v>
      </c>
      <c r="F18" s="68" t="e">
        <f>F17/G17</f>
        <v>#DIV/0!</v>
      </c>
      <c r="G18" s="75" t="e">
        <f>G17/G17</f>
        <v>#DIV/0!</v>
      </c>
    </row>
    <row r="19" spans="1:11" x14ac:dyDescent="0.3">
      <c r="A19" s="25"/>
      <c r="B19" s="76" t="s">
        <v>891</v>
      </c>
      <c r="C19" s="29"/>
      <c r="D19" s="29"/>
      <c r="E19" s="29"/>
      <c r="F19" s="29"/>
      <c r="G19" s="29"/>
      <c r="H19" s="77"/>
    </row>
    <row r="20" spans="1:11" x14ac:dyDescent="0.3">
      <c r="B20" s="73"/>
      <c r="C20" s="71"/>
      <c r="D20" s="71"/>
      <c r="E20" s="71"/>
      <c r="F20" s="70"/>
      <c r="G20" s="70"/>
      <c r="H20" s="70"/>
    </row>
    <row r="21" spans="1:11" s="62" customFormat="1" ht="26" x14ac:dyDescent="0.35">
      <c r="A21" s="62" t="s">
        <v>613</v>
      </c>
      <c r="B21" s="63" t="s">
        <v>803</v>
      </c>
      <c r="C21" s="20" t="s">
        <v>615</v>
      </c>
      <c r="D21" s="20" t="s">
        <v>616</v>
      </c>
      <c r="E21" s="20" t="s">
        <v>617</v>
      </c>
      <c r="F21" s="20" t="s">
        <v>618</v>
      </c>
      <c r="G21" s="63" t="s">
        <v>597</v>
      </c>
      <c r="H21" s="78"/>
    </row>
    <row r="22" spans="1:11" x14ac:dyDescent="0.3">
      <c r="B22" s="65" t="s">
        <v>598</v>
      </c>
      <c r="C22" s="65">
        <f>COUNTIF('Interviews service providers'!MI:MI,"less_than_month")</f>
        <v>0</v>
      </c>
      <c r="D22" s="65">
        <f>COUNTIF('Interviews service providers'!MI:MI,"between_1_6months")</f>
        <v>0</v>
      </c>
      <c r="E22" s="65">
        <f>COUNTIF('Interviews service providers'!MI:MI,"between_6months_1year")</f>
        <v>0</v>
      </c>
      <c r="F22" s="65">
        <f>COUNTIF('Interviews service providers'!MI:MI,"morethan_1year")</f>
        <v>0</v>
      </c>
      <c r="G22" s="65">
        <f>SUM(C22:F22)</f>
        <v>0</v>
      </c>
      <c r="H22" s="70"/>
    </row>
    <row r="23" spans="1:11" x14ac:dyDescent="0.3">
      <c r="B23" s="68" t="s">
        <v>599</v>
      </c>
      <c r="C23" s="68" t="e">
        <f>C22/G22</f>
        <v>#DIV/0!</v>
      </c>
      <c r="D23" s="68" t="e">
        <f>D22/G22</f>
        <v>#DIV/0!</v>
      </c>
      <c r="E23" s="68" t="e">
        <f>E22/G22</f>
        <v>#DIV/0!</v>
      </c>
      <c r="F23" s="68" t="e">
        <f>F22/G22</f>
        <v>#DIV/0!</v>
      </c>
      <c r="G23" s="68" t="e">
        <f>G22/G22</f>
        <v>#DIV/0!</v>
      </c>
      <c r="H23" s="70"/>
    </row>
    <row r="24" spans="1:11" x14ac:dyDescent="0.3">
      <c r="A24" s="25"/>
      <c r="B24" s="76" t="s">
        <v>891</v>
      </c>
      <c r="C24" s="29"/>
      <c r="D24" s="29"/>
      <c r="E24" s="29"/>
      <c r="F24" s="29"/>
      <c r="G24" s="29"/>
      <c r="H24" s="77"/>
    </row>
    <row r="25" spans="1:11" x14ac:dyDescent="0.3">
      <c r="B25" s="79"/>
      <c r="C25" s="71"/>
      <c r="D25" s="71"/>
      <c r="E25" s="71"/>
      <c r="F25" s="71"/>
      <c r="G25" s="71"/>
      <c r="H25" s="71"/>
    </row>
    <row r="26" spans="1:11" ht="26" x14ac:dyDescent="0.3">
      <c r="A26" s="61" t="s">
        <v>804</v>
      </c>
      <c r="B26" s="65" t="s">
        <v>805</v>
      </c>
      <c r="C26" s="20" t="s">
        <v>789</v>
      </c>
      <c r="D26" s="20" t="s">
        <v>790</v>
      </c>
      <c r="E26" s="20" t="s">
        <v>791</v>
      </c>
      <c r="F26" s="20" t="s">
        <v>792</v>
      </c>
      <c r="G26" s="20" t="s">
        <v>793</v>
      </c>
      <c r="H26" s="20" t="s">
        <v>794</v>
      </c>
      <c r="I26" s="20" t="s">
        <v>795</v>
      </c>
      <c r="J26" s="20" t="s">
        <v>796</v>
      </c>
      <c r="K26" s="64" t="s">
        <v>597</v>
      </c>
    </row>
    <row r="27" spans="1:11" x14ac:dyDescent="0.3">
      <c r="B27" s="80" t="s">
        <v>806</v>
      </c>
      <c r="C27" s="65">
        <f>C5</f>
        <v>0</v>
      </c>
      <c r="D27" s="65">
        <f>'Interviews service providers'!MJ6+'Interviews service providers'!MJ3</f>
        <v>3</v>
      </c>
      <c r="E27" s="65">
        <f>E5</f>
        <v>0</v>
      </c>
      <c r="F27" s="65">
        <f>F5</f>
        <v>0</v>
      </c>
      <c r="G27" s="65">
        <f>G5</f>
        <v>0</v>
      </c>
      <c r="H27" s="65">
        <f>H5</f>
        <v>0</v>
      </c>
      <c r="I27" s="81">
        <f>I5</f>
        <v>0</v>
      </c>
      <c r="J27" s="81">
        <f>'Interviews service providers'!MJ5</f>
        <v>4</v>
      </c>
      <c r="K27" s="81">
        <f>SUM(C27:J27)</f>
        <v>7</v>
      </c>
    </row>
    <row r="28" spans="1:11" x14ac:dyDescent="0.3">
      <c r="B28" s="80" t="s">
        <v>599</v>
      </c>
      <c r="C28" s="68">
        <f>C27/K27</f>
        <v>0</v>
      </c>
      <c r="D28" s="68">
        <f>D27/K27</f>
        <v>0.42857142857142855</v>
      </c>
      <c r="E28" s="68">
        <f>E27/K27</f>
        <v>0</v>
      </c>
      <c r="F28" s="68">
        <f>F27/K27</f>
        <v>0</v>
      </c>
      <c r="G28" s="68">
        <f>G27/K27</f>
        <v>0</v>
      </c>
      <c r="H28" s="68">
        <f>H27/K27</f>
        <v>0</v>
      </c>
      <c r="I28" s="68">
        <f>I27/K27</f>
        <v>0</v>
      </c>
      <c r="J28" s="68">
        <f>J27/K27</f>
        <v>0.5714285714285714</v>
      </c>
      <c r="K28" s="68">
        <f>K27/K27</f>
        <v>1</v>
      </c>
    </row>
    <row r="29" spans="1:11" x14ac:dyDescent="0.3">
      <c r="B29" s="81" t="s">
        <v>807</v>
      </c>
      <c r="C29" s="81" t="e">
        <f>C27/C5</f>
        <v>#DIV/0!</v>
      </c>
      <c r="D29" s="81">
        <f t="shared" ref="D29:J29" si="1">D27/D5</f>
        <v>1.5</v>
      </c>
      <c r="E29" s="81" t="e">
        <f t="shared" si="1"/>
        <v>#DIV/0!</v>
      </c>
      <c r="F29" s="81" t="e">
        <f t="shared" si="1"/>
        <v>#DIV/0!</v>
      </c>
      <c r="G29" s="81" t="e">
        <f t="shared" si="1"/>
        <v>#DIV/0!</v>
      </c>
      <c r="H29" s="81" t="e">
        <f t="shared" si="1"/>
        <v>#DIV/0!</v>
      </c>
      <c r="I29" s="81" t="e">
        <f t="shared" si="1"/>
        <v>#DIV/0!</v>
      </c>
      <c r="J29" s="81">
        <f t="shared" si="1"/>
        <v>4</v>
      </c>
      <c r="K29" s="81"/>
    </row>
    <row r="30" spans="1:11" x14ac:dyDescent="0.3">
      <c r="B30" s="79"/>
      <c r="C30" s="71"/>
      <c r="D30" s="71"/>
      <c r="E30" s="71"/>
      <c r="F30" s="71"/>
      <c r="G30" s="71"/>
      <c r="H30" s="71"/>
    </row>
    <row r="31" spans="1:11" s="62" customFormat="1" ht="22" customHeight="1" x14ac:dyDescent="0.35">
      <c r="A31" s="62" t="s">
        <v>808</v>
      </c>
      <c r="B31" s="63" t="s">
        <v>809</v>
      </c>
      <c r="C31" s="63" t="s">
        <v>602</v>
      </c>
      <c r="D31" s="63" t="s">
        <v>621</v>
      </c>
      <c r="E31" s="63" t="s">
        <v>711</v>
      </c>
      <c r="F31" s="82"/>
      <c r="G31" s="82"/>
    </row>
    <row r="32" spans="1:11" x14ac:dyDescent="0.3">
      <c r="B32" s="65" t="s">
        <v>598</v>
      </c>
      <c r="C32" s="65">
        <f>COUNTIF('Interviews service providers'!MK:MK,"yes")</f>
        <v>2</v>
      </c>
      <c r="D32" s="65">
        <f>COUNTIF('Interviews service providers'!MK:MK,"no")</f>
        <v>1</v>
      </c>
      <c r="E32" s="65">
        <f>SUM(C32:D32)</f>
        <v>3</v>
      </c>
      <c r="F32" s="73"/>
      <c r="G32" s="73"/>
    </row>
    <row r="33" spans="1:11" x14ac:dyDescent="0.3">
      <c r="B33" s="68" t="s">
        <v>599</v>
      </c>
      <c r="C33" s="68">
        <f>C32/E32</f>
        <v>0.66666666666666663</v>
      </c>
      <c r="D33" s="68">
        <f>D32/E32</f>
        <v>0.33333333333333331</v>
      </c>
      <c r="E33" s="68">
        <f>E32/E32</f>
        <v>1</v>
      </c>
      <c r="F33" s="71"/>
      <c r="G33" s="71"/>
    </row>
    <row r="34" spans="1:11" x14ac:dyDescent="0.3">
      <c r="B34" s="70"/>
      <c r="C34" s="70"/>
      <c r="D34" s="70"/>
      <c r="E34" s="70"/>
      <c r="F34" s="70"/>
      <c r="G34" s="70"/>
      <c r="H34" s="70"/>
    </row>
    <row r="35" spans="1:11" ht="23" customHeight="1" x14ac:dyDescent="0.3">
      <c r="A35" s="61" t="s">
        <v>810</v>
      </c>
      <c r="B35" s="63" t="s">
        <v>811</v>
      </c>
      <c r="C35" s="63" t="s">
        <v>602</v>
      </c>
      <c r="D35" s="63" t="s">
        <v>621</v>
      </c>
      <c r="E35" s="63" t="s">
        <v>711</v>
      </c>
      <c r="F35" s="71"/>
      <c r="G35" s="71"/>
      <c r="H35" s="70"/>
    </row>
    <row r="36" spans="1:11" x14ac:dyDescent="0.3">
      <c r="B36" s="65" t="s">
        <v>598</v>
      </c>
      <c r="C36" s="65">
        <f>COUNTIF('Interviews service providers'!ML:ML,"yes")</f>
        <v>2</v>
      </c>
      <c r="D36" s="65">
        <f>COUNTIF('Interviews service providers'!ML:ML,"no")</f>
        <v>1</v>
      </c>
      <c r="E36" s="65">
        <f>SUM(C36:D36)</f>
        <v>3</v>
      </c>
      <c r="F36" s="71"/>
      <c r="G36" s="71"/>
      <c r="H36" s="71"/>
    </row>
    <row r="37" spans="1:11" x14ac:dyDescent="0.3">
      <c r="B37" s="68" t="s">
        <v>599</v>
      </c>
      <c r="C37" s="68">
        <f>C36/E36</f>
        <v>0.66666666666666663</v>
      </c>
      <c r="D37" s="68">
        <f>D36/E36</f>
        <v>0.33333333333333331</v>
      </c>
      <c r="E37" s="68">
        <f>E36/E36</f>
        <v>1</v>
      </c>
      <c r="F37" s="71"/>
      <c r="G37" s="71"/>
      <c r="H37" s="71"/>
    </row>
    <row r="39" spans="1:11" ht="26" x14ac:dyDescent="0.3">
      <c r="A39" s="83" t="s">
        <v>812</v>
      </c>
      <c r="B39" s="80" t="s">
        <v>813</v>
      </c>
      <c r="C39" s="20" t="s">
        <v>789</v>
      </c>
      <c r="D39" s="20" t="s">
        <v>790</v>
      </c>
      <c r="E39" s="20" t="s">
        <v>791</v>
      </c>
      <c r="F39" s="20" t="s">
        <v>792</v>
      </c>
      <c r="G39" s="20" t="s">
        <v>793</v>
      </c>
      <c r="H39" s="20" t="s">
        <v>794</v>
      </c>
      <c r="I39" s="20" t="s">
        <v>795</v>
      </c>
      <c r="J39" s="20" t="s">
        <v>796</v>
      </c>
      <c r="K39" s="64" t="s">
        <v>597</v>
      </c>
    </row>
    <row r="40" spans="1:11" x14ac:dyDescent="0.3">
      <c r="B40" s="65" t="s">
        <v>598</v>
      </c>
      <c r="C40" s="65">
        <f>C5</f>
        <v>0</v>
      </c>
      <c r="D40" s="65">
        <f>'Interviews service providers'!MM3+'Interviews service providers'!MM6</f>
        <v>2</v>
      </c>
      <c r="E40" s="65">
        <f>E5</f>
        <v>0</v>
      </c>
      <c r="F40" s="65">
        <f>F5</f>
        <v>0</v>
      </c>
      <c r="G40" s="65">
        <f>G5</f>
        <v>0</v>
      </c>
      <c r="H40" s="65">
        <f>H5</f>
        <v>0</v>
      </c>
      <c r="I40" s="61">
        <f>I5</f>
        <v>0</v>
      </c>
      <c r="J40" s="61">
        <f>'Interviews service providers'!MM5</f>
        <v>3</v>
      </c>
      <c r="K40" s="61">
        <f>SUM(C40:J40)</f>
        <v>5</v>
      </c>
    </row>
    <row r="41" spans="1:11" x14ac:dyDescent="0.3">
      <c r="B41" s="68" t="s">
        <v>599</v>
      </c>
      <c r="C41" s="68">
        <f>C40/K40</f>
        <v>0</v>
      </c>
      <c r="D41" s="68">
        <f>D40/K40</f>
        <v>0.4</v>
      </c>
      <c r="E41" s="68">
        <f>E40/K40</f>
        <v>0</v>
      </c>
      <c r="F41" s="68">
        <f>F40/K40</f>
        <v>0</v>
      </c>
      <c r="G41" s="68">
        <f>G40/K40</f>
        <v>0</v>
      </c>
      <c r="H41" s="68">
        <f>H40/K40</f>
        <v>0</v>
      </c>
      <c r="I41" s="68">
        <f>I40/K40</f>
        <v>0</v>
      </c>
      <c r="J41" s="68">
        <f>J40/K40</f>
        <v>0.6</v>
      </c>
      <c r="K41" s="68">
        <f>K40/K40</f>
        <v>1</v>
      </c>
    </row>
    <row r="42" spans="1:11" x14ac:dyDescent="0.3">
      <c r="H42" s="61" t="s">
        <v>814</v>
      </c>
    </row>
    <row r="43" spans="1:11" x14ac:dyDescent="0.3">
      <c r="A43" s="61" t="s">
        <v>815</v>
      </c>
      <c r="B43" s="81" t="s">
        <v>816</v>
      </c>
      <c r="C43" s="81" t="s">
        <v>681</v>
      </c>
      <c r="D43" s="81" t="s">
        <v>621</v>
      </c>
      <c r="E43" s="81" t="s">
        <v>597</v>
      </c>
    </row>
    <row r="44" spans="1:11" x14ac:dyDescent="0.3">
      <c r="B44" s="65" t="s">
        <v>598</v>
      </c>
      <c r="C44" s="81">
        <f>COUNTIF('Interviews service providers'!MN:MN,"yes")</f>
        <v>3</v>
      </c>
      <c r="D44" s="81">
        <f>COUNTIF('Interviews service providers'!MN:MN,"no")</f>
        <v>0</v>
      </c>
      <c r="E44" s="81">
        <f>SUM(C44:D44)</f>
        <v>3</v>
      </c>
    </row>
    <row r="45" spans="1:11" x14ac:dyDescent="0.3">
      <c r="B45" s="68" t="s">
        <v>599</v>
      </c>
      <c r="C45" s="84">
        <f>C44/E44</f>
        <v>1</v>
      </c>
      <c r="D45" s="84">
        <f>D44/E44</f>
        <v>0</v>
      </c>
      <c r="E45" s="84"/>
    </row>
    <row r="46" spans="1:11" x14ac:dyDescent="0.3">
      <c r="B46" s="79"/>
      <c r="C46" s="71"/>
      <c r="D46" s="71"/>
      <c r="E46" s="71"/>
      <c r="F46" s="71"/>
      <c r="G46" s="71"/>
      <c r="H46" s="71"/>
    </row>
    <row r="47" spans="1:11" ht="26" x14ac:dyDescent="0.3">
      <c r="A47" s="61" t="s">
        <v>817</v>
      </c>
      <c r="B47" s="85" t="s">
        <v>818</v>
      </c>
      <c r="C47" s="81" t="s">
        <v>602</v>
      </c>
      <c r="D47" s="81" t="s">
        <v>621</v>
      </c>
      <c r="E47" s="81" t="s">
        <v>597</v>
      </c>
    </row>
    <row r="48" spans="1:11" x14ac:dyDescent="0.3">
      <c r="B48" s="65" t="s">
        <v>598</v>
      </c>
      <c r="C48" s="81">
        <f>COUNTIF('Interviews service providers'!MO:MO,"yes")</f>
        <v>2</v>
      </c>
      <c r="D48" s="81">
        <f>COUNTIF('Interviews service providers'!MO:MO,"no")</f>
        <v>1</v>
      </c>
      <c r="E48" s="81">
        <f>SUM(C48:D48)</f>
        <v>3</v>
      </c>
    </row>
    <row r="49" spans="1:11" x14ac:dyDescent="0.3">
      <c r="B49" s="68" t="s">
        <v>599</v>
      </c>
      <c r="C49" s="84">
        <f>C48/E48</f>
        <v>0.66666666666666663</v>
      </c>
      <c r="D49" s="84">
        <f>D48/E48</f>
        <v>0.33333333333333331</v>
      </c>
      <c r="E49" s="81"/>
    </row>
    <row r="50" spans="1:11" x14ac:dyDescent="0.3">
      <c r="B50" s="79"/>
      <c r="C50" s="71"/>
      <c r="D50" s="71"/>
      <c r="E50" s="71"/>
      <c r="F50" s="71"/>
      <c r="G50" s="71"/>
      <c r="H50" s="71"/>
    </row>
    <row r="51" spans="1:11" s="72" customFormat="1" ht="23.15" customHeight="1" x14ac:dyDescent="0.3">
      <c r="A51" s="72" t="s">
        <v>819</v>
      </c>
      <c r="B51" s="75" t="s">
        <v>820</v>
      </c>
      <c r="C51" s="86" t="s">
        <v>681</v>
      </c>
      <c r="D51" s="86" t="s">
        <v>621</v>
      </c>
      <c r="E51" s="86" t="s">
        <v>597</v>
      </c>
    </row>
    <row r="52" spans="1:11" s="72" customFormat="1" x14ac:dyDescent="0.3">
      <c r="B52" s="65" t="s">
        <v>598</v>
      </c>
      <c r="C52" s="85">
        <f>COUNTIF('Interviews service providers'!MP:MP,"yes")</f>
        <v>3</v>
      </c>
      <c r="D52" s="85">
        <f>COUNTIF('Interviews service providers'!MP:MP,"no")</f>
        <v>0</v>
      </c>
      <c r="E52" s="85">
        <f>SUM(C52:D52)</f>
        <v>3</v>
      </c>
    </row>
    <row r="53" spans="1:11" s="72" customFormat="1" x14ac:dyDescent="0.3">
      <c r="B53" s="68" t="s">
        <v>599</v>
      </c>
      <c r="C53" s="87">
        <f>C52/E52</f>
        <v>1</v>
      </c>
      <c r="D53" s="87">
        <f>D52/E52</f>
        <v>0</v>
      </c>
      <c r="E53" s="87">
        <f>E52/E52</f>
        <v>1</v>
      </c>
    </row>
    <row r="55" spans="1:11" x14ac:dyDescent="0.3">
      <c r="A55" s="61" t="s">
        <v>821</v>
      </c>
      <c r="B55" s="75" t="s">
        <v>822</v>
      </c>
      <c r="C55" s="86" t="s">
        <v>681</v>
      </c>
      <c r="D55" s="86" t="s">
        <v>621</v>
      </c>
      <c r="E55" s="86" t="s">
        <v>754</v>
      </c>
    </row>
    <row r="56" spans="1:11" x14ac:dyDescent="0.3">
      <c r="B56" s="65" t="s">
        <v>598</v>
      </c>
      <c r="C56" s="81">
        <f>COUNTIF('Interviews service providers'!MQ:MQ,"yes")</f>
        <v>3</v>
      </c>
      <c r="D56" s="81">
        <f>COUNTIF('Interviews service providers'!MQ:MQ,"no")</f>
        <v>0</v>
      </c>
      <c r="E56" s="81">
        <f>SUM(C56:D56)</f>
        <v>3</v>
      </c>
    </row>
    <row r="57" spans="1:11" x14ac:dyDescent="0.3">
      <c r="B57" s="68" t="s">
        <v>599</v>
      </c>
      <c r="C57" s="84">
        <f>C56/E56</f>
        <v>1</v>
      </c>
      <c r="D57" s="84">
        <f>D56/E56</f>
        <v>0</v>
      </c>
      <c r="E57" s="84">
        <f>E56/E56</f>
        <v>1</v>
      </c>
    </row>
    <row r="58" spans="1:11" x14ac:dyDescent="0.3">
      <c r="B58" s="72"/>
      <c r="C58" s="77"/>
      <c r="D58" s="77"/>
      <c r="E58" s="77"/>
    </row>
    <row r="59" spans="1:11" ht="23" customHeight="1" x14ac:dyDescent="0.3">
      <c r="A59" s="61" t="s">
        <v>823</v>
      </c>
      <c r="B59" s="75" t="s">
        <v>824</v>
      </c>
      <c r="C59" s="86" t="s">
        <v>681</v>
      </c>
      <c r="D59" s="86" t="s">
        <v>621</v>
      </c>
      <c r="E59" s="86" t="s">
        <v>754</v>
      </c>
    </row>
    <row r="60" spans="1:11" x14ac:dyDescent="0.3">
      <c r="B60" s="65" t="s">
        <v>598</v>
      </c>
      <c r="C60" s="81">
        <f>COUNTIF('Interviews service providers'!MR:MR,"yes")</f>
        <v>3</v>
      </c>
      <c r="D60" s="81">
        <f>COUNTIF('Interviews service providers'!MR:MR,"no")</f>
        <v>0</v>
      </c>
      <c r="E60" s="81">
        <f>SUM(C60:D60)</f>
        <v>3</v>
      </c>
    </row>
    <row r="61" spans="1:11" x14ac:dyDescent="0.3">
      <c r="B61" s="68" t="s">
        <v>599</v>
      </c>
      <c r="C61" s="84">
        <f>C60/E60</f>
        <v>1</v>
      </c>
      <c r="D61" s="84">
        <f>D60/E60</f>
        <v>0</v>
      </c>
      <c r="E61" s="84">
        <f>E60/E60</f>
        <v>1</v>
      </c>
    </row>
    <row r="63" spans="1:11" ht="26" x14ac:dyDescent="0.3">
      <c r="A63" s="74" t="s">
        <v>825</v>
      </c>
      <c r="B63" s="63" t="s">
        <v>826</v>
      </c>
      <c r="C63" s="20" t="s">
        <v>789</v>
      </c>
      <c r="D63" s="20" t="s">
        <v>790</v>
      </c>
      <c r="E63" s="20" t="s">
        <v>791</v>
      </c>
      <c r="F63" s="20" t="s">
        <v>792</v>
      </c>
      <c r="G63" s="20" t="s">
        <v>793</v>
      </c>
      <c r="H63" s="20" t="s">
        <v>794</v>
      </c>
      <c r="I63" s="20" t="s">
        <v>795</v>
      </c>
      <c r="J63" s="20" t="s">
        <v>796</v>
      </c>
      <c r="K63" s="64" t="s">
        <v>597</v>
      </c>
    </row>
    <row r="64" spans="1:11" x14ac:dyDescent="0.3">
      <c r="B64" s="65" t="s">
        <v>598</v>
      </c>
      <c r="C64" s="65">
        <f>C5</f>
        <v>0</v>
      </c>
      <c r="D64" s="65">
        <f>'Interviews service providers'!MS3+'Interviews service providers'!MS6</f>
        <v>15</v>
      </c>
      <c r="E64" s="65">
        <f>E5</f>
        <v>0</v>
      </c>
      <c r="F64" s="65">
        <f>F27</f>
        <v>0</v>
      </c>
      <c r="G64" s="65">
        <f>G5</f>
        <v>0</v>
      </c>
      <c r="H64" s="65">
        <f>H5</f>
        <v>0</v>
      </c>
      <c r="I64" s="61">
        <f>I5</f>
        <v>0</v>
      </c>
      <c r="J64" s="61">
        <f>'Interviews service providers'!MS5</f>
        <v>20</v>
      </c>
      <c r="K64" s="81">
        <f>SUM(C64:J64)</f>
        <v>35</v>
      </c>
    </row>
    <row r="65" spans="1:11" x14ac:dyDescent="0.3">
      <c r="B65" s="68" t="s">
        <v>599</v>
      </c>
      <c r="C65" s="68">
        <f>C64/K64</f>
        <v>0</v>
      </c>
      <c r="D65" s="68">
        <f>D64/K64</f>
        <v>0.42857142857142855</v>
      </c>
      <c r="E65" s="68">
        <f>E64/K64</f>
        <v>0</v>
      </c>
      <c r="F65" s="68">
        <f>F64/K64</f>
        <v>0</v>
      </c>
      <c r="G65" s="68">
        <f>G64/K64</f>
        <v>0</v>
      </c>
      <c r="H65" s="68">
        <f>H64/K64</f>
        <v>0</v>
      </c>
      <c r="I65" s="68">
        <f>I64/K64</f>
        <v>0</v>
      </c>
      <c r="J65" s="68">
        <f>J64/K64</f>
        <v>0.5714285714285714</v>
      </c>
      <c r="K65" s="68">
        <f>K64/K64</f>
        <v>1</v>
      </c>
    </row>
    <row r="67" spans="1:11" s="72" customFormat="1" ht="23" customHeight="1" x14ac:dyDescent="0.3">
      <c r="A67" s="72" t="s">
        <v>827</v>
      </c>
      <c r="B67" s="85" t="s">
        <v>828</v>
      </c>
      <c r="C67" s="30" t="s">
        <v>637</v>
      </c>
      <c r="D67" s="30" t="s">
        <v>638</v>
      </c>
      <c r="E67" s="30" t="s">
        <v>639</v>
      </c>
      <c r="F67" s="30" t="s">
        <v>640</v>
      </c>
      <c r="G67" s="30" t="s">
        <v>641</v>
      </c>
      <c r="H67" s="85" t="s">
        <v>597</v>
      </c>
    </row>
    <row r="68" spans="1:11" x14ac:dyDescent="0.3">
      <c r="B68" s="65" t="s">
        <v>598</v>
      </c>
      <c r="C68" s="81">
        <f>COUNTIF('Interviews service providers'!MT:MT,"lessthan_5min")</f>
        <v>1</v>
      </c>
      <c r="D68" s="81">
        <f>COUNTIF('Interviews service providers'!MT:MT,"between_6_15min")</f>
        <v>2</v>
      </c>
      <c r="E68" s="81">
        <f>COUNTIF('Interviews service providers'!MT:MT,"between_16_30min")</f>
        <v>0</v>
      </c>
      <c r="F68" s="81">
        <f>COUNTIF('Interviews service providers'!MT:MT,"between_31min_1hour")</f>
        <v>0</v>
      </c>
      <c r="G68" s="81">
        <f>COUNTIF('Interviews service providers'!MT:MT,"morehan_1hour")</f>
        <v>0</v>
      </c>
      <c r="H68" s="81">
        <f>SUM(C68:G68)</f>
        <v>3</v>
      </c>
    </row>
    <row r="69" spans="1:11" x14ac:dyDescent="0.3">
      <c r="B69" s="68" t="s">
        <v>599</v>
      </c>
      <c r="C69" s="84">
        <f>C68/H68</f>
        <v>0.33333333333333331</v>
      </c>
      <c r="D69" s="84">
        <f>D68/H68</f>
        <v>0.66666666666666663</v>
      </c>
      <c r="E69" s="84">
        <f>E68/H68</f>
        <v>0</v>
      </c>
      <c r="F69" s="84">
        <f>F68/H68</f>
        <v>0</v>
      </c>
      <c r="G69" s="84">
        <f>G68/H68</f>
        <v>0</v>
      </c>
      <c r="H69" s="84">
        <f>H68/H68</f>
        <v>1</v>
      </c>
    </row>
    <row r="70" spans="1:11" x14ac:dyDescent="0.3">
      <c r="B70" s="71"/>
      <c r="C70" s="77"/>
      <c r="D70" s="77"/>
      <c r="E70" s="77"/>
      <c r="F70" s="77"/>
      <c r="G70" s="77"/>
      <c r="H70" s="77"/>
    </row>
    <row r="71" spans="1:11" ht="39" x14ac:dyDescent="0.3">
      <c r="A71" s="72" t="s">
        <v>829</v>
      </c>
      <c r="B71" s="75" t="s">
        <v>830</v>
      </c>
      <c r="C71" s="86" t="s">
        <v>681</v>
      </c>
      <c r="D71" s="86" t="s">
        <v>621</v>
      </c>
      <c r="E71" s="86" t="s">
        <v>754</v>
      </c>
      <c r="F71" s="77"/>
      <c r="G71" s="77"/>
      <c r="H71" s="77"/>
    </row>
    <row r="72" spans="1:11" x14ac:dyDescent="0.3">
      <c r="B72" s="65" t="s">
        <v>598</v>
      </c>
      <c r="C72" s="81">
        <f>COUNTIF('Interviews service providers'!MU:MU,"yes")</f>
        <v>1</v>
      </c>
      <c r="D72" s="81">
        <f>COUNTIF('Interviews service providers'!MU:MU,"no")</f>
        <v>2</v>
      </c>
      <c r="E72" s="81">
        <f>SUM(C72:D72)</f>
        <v>3</v>
      </c>
      <c r="F72" s="77"/>
      <c r="G72" s="77"/>
      <c r="H72" s="77"/>
    </row>
    <row r="73" spans="1:11" x14ac:dyDescent="0.3">
      <c r="B73" s="68" t="s">
        <v>599</v>
      </c>
      <c r="C73" s="84">
        <f>C72/E72</f>
        <v>0.33333333333333331</v>
      </c>
      <c r="D73" s="84">
        <f>D72/E72</f>
        <v>0.66666666666666663</v>
      </c>
      <c r="E73" s="84">
        <f>E72/E72</f>
        <v>1</v>
      </c>
      <c r="F73" s="77"/>
      <c r="G73" s="77"/>
      <c r="H73" s="77"/>
    </row>
    <row r="74" spans="1:11" x14ac:dyDescent="0.3">
      <c r="B74" s="71"/>
      <c r="C74" s="77"/>
      <c r="D74" s="77"/>
      <c r="E74" s="77"/>
      <c r="F74" s="77"/>
      <c r="G74" s="77"/>
      <c r="H74" s="77"/>
    </row>
    <row r="75" spans="1:11" s="72" customFormat="1" ht="26" x14ac:dyDescent="0.3">
      <c r="A75" s="72" t="s">
        <v>831</v>
      </c>
      <c r="B75" s="75" t="s">
        <v>832</v>
      </c>
      <c r="C75" s="75" t="s">
        <v>650</v>
      </c>
      <c r="D75" s="75" t="s">
        <v>651</v>
      </c>
      <c r="E75" s="75" t="s">
        <v>652</v>
      </c>
      <c r="F75" s="75" t="s">
        <v>653</v>
      </c>
      <c r="G75" s="75" t="s">
        <v>654</v>
      </c>
      <c r="H75" s="75" t="s">
        <v>655</v>
      </c>
      <c r="I75" s="75" t="s">
        <v>833</v>
      </c>
      <c r="J75" s="75" t="s">
        <v>597</v>
      </c>
    </row>
    <row r="76" spans="1:11" x14ac:dyDescent="0.3">
      <c r="B76" s="65" t="s">
        <v>598</v>
      </c>
      <c r="C76" s="81">
        <f>COUNTIF('Interviews service providers'!MV:MV,"1")</f>
        <v>0</v>
      </c>
      <c r="D76" s="81">
        <f>COUNTIF('Interviews service providers'!MW:MW,"1")</f>
        <v>1</v>
      </c>
      <c r="E76" s="81">
        <f>COUNTIF('Interviews service providers'!MX:MX,"1")</f>
        <v>0</v>
      </c>
      <c r="F76" s="81">
        <f>COUNTIF('Interviews service providers'!MY:MY,"1")</f>
        <v>0</v>
      </c>
      <c r="G76" s="81">
        <f>COUNTIF('Interviews service providers'!MZ:MZ,"1")</f>
        <v>1</v>
      </c>
      <c r="H76" s="81">
        <f>COUNTIF('Interviews service providers'!NA:NA,"1")</f>
        <v>0</v>
      </c>
      <c r="I76" s="81">
        <f>COUNTIF('Interviews service providers'!ND:ND,"I rented it")</f>
        <v>1</v>
      </c>
      <c r="J76" s="81">
        <f>SUM(C76:I76)</f>
        <v>3</v>
      </c>
    </row>
    <row r="77" spans="1:11" x14ac:dyDescent="0.3">
      <c r="B77" s="68" t="s">
        <v>599</v>
      </c>
      <c r="C77" s="84">
        <f>C76/J76</f>
        <v>0</v>
      </c>
      <c r="D77" s="84">
        <f>D76/J76</f>
        <v>0.33333333333333331</v>
      </c>
      <c r="E77" s="84">
        <f>E76/J76</f>
        <v>0</v>
      </c>
      <c r="F77" s="84">
        <f>F76/J76</f>
        <v>0</v>
      </c>
      <c r="G77" s="84">
        <f>G76/J76</f>
        <v>0.33333333333333331</v>
      </c>
      <c r="H77" s="84">
        <f>H76/J76</f>
        <v>0</v>
      </c>
      <c r="I77" s="84">
        <f>I76/J76</f>
        <v>0.33333333333333331</v>
      </c>
      <c r="J77" s="84">
        <f>J76/J76</f>
        <v>1</v>
      </c>
    </row>
    <row r="78" spans="1:11" x14ac:dyDescent="0.3">
      <c r="B78" s="71"/>
      <c r="C78" s="77"/>
      <c r="D78" s="77"/>
      <c r="E78" s="77"/>
      <c r="F78" s="77"/>
      <c r="G78" s="77"/>
      <c r="H78" s="77"/>
    </row>
    <row r="79" spans="1:11" ht="26" x14ac:dyDescent="0.3">
      <c r="A79" s="72" t="s">
        <v>834</v>
      </c>
      <c r="B79" s="80" t="s">
        <v>835</v>
      </c>
      <c r="C79" s="65" t="s">
        <v>681</v>
      </c>
      <c r="D79" s="65" t="s">
        <v>740</v>
      </c>
      <c r="E79" s="65" t="s">
        <v>597</v>
      </c>
    </row>
    <row r="80" spans="1:11" x14ac:dyDescent="0.3">
      <c r="B80" s="81" t="s">
        <v>661</v>
      </c>
      <c r="C80" s="81">
        <f>COUNTIF('Interviews service providers'!NE:NE,"yes")</f>
        <v>2</v>
      </c>
      <c r="D80" s="81">
        <f>COUNTIF('Interviews service providers'!NE:NE,"no")</f>
        <v>1</v>
      </c>
      <c r="E80" s="81">
        <v>7</v>
      </c>
    </row>
    <row r="81" spans="1:9" x14ac:dyDescent="0.3">
      <c r="B81" s="81" t="s">
        <v>662</v>
      </c>
      <c r="C81" s="84">
        <f>C80/E80</f>
        <v>0.2857142857142857</v>
      </c>
      <c r="D81" s="84">
        <f>D80/E80</f>
        <v>0.14285714285714285</v>
      </c>
      <c r="E81" s="84">
        <f>E80/E80</f>
        <v>1</v>
      </c>
    </row>
    <row r="83" spans="1:9" ht="26" x14ac:dyDescent="0.3">
      <c r="A83" s="61" t="s">
        <v>663</v>
      </c>
      <c r="B83" s="75" t="s">
        <v>836</v>
      </c>
      <c r="C83" s="75" t="s">
        <v>650</v>
      </c>
      <c r="D83" s="75" t="s">
        <v>651</v>
      </c>
      <c r="E83" s="75" t="s">
        <v>652</v>
      </c>
      <c r="F83" s="75" t="s">
        <v>653</v>
      </c>
      <c r="G83" s="75" t="s">
        <v>654</v>
      </c>
      <c r="H83" s="75" t="s">
        <v>655</v>
      </c>
      <c r="I83" s="75" t="s">
        <v>597</v>
      </c>
    </row>
    <row r="84" spans="1:9" x14ac:dyDescent="0.3">
      <c r="B84" s="65" t="s">
        <v>598</v>
      </c>
      <c r="C84" s="81">
        <f>COUNTIF('Interviews service providers'!NF:NF,"1")</f>
        <v>0</v>
      </c>
      <c r="D84" s="81">
        <f>COUNTIF('Interviews service providers'!NG:NG,"1")</f>
        <v>0</v>
      </c>
      <c r="E84" s="81">
        <f>COUNTIF('Interviews service providers'!NH:NH,"1")</f>
        <v>0</v>
      </c>
      <c r="F84" s="81">
        <f>COUNTIF('Interviews service providers'!NI:NI,"1")</f>
        <v>0</v>
      </c>
      <c r="G84" s="81">
        <f>COUNTIF('Interviews service providers'!NJ:NJ,"1")</f>
        <v>1</v>
      </c>
      <c r="H84" s="81">
        <f>COUNTIF('Interviews service providers'!NK:NK,"1")</f>
        <v>0</v>
      </c>
      <c r="I84" s="81">
        <v>1</v>
      </c>
    </row>
    <row r="85" spans="1:9" x14ac:dyDescent="0.3">
      <c r="B85" s="68" t="s">
        <v>599</v>
      </c>
      <c r="C85" s="84">
        <f>C84/I84</f>
        <v>0</v>
      </c>
      <c r="D85" s="84">
        <f>D84/I84</f>
        <v>0</v>
      </c>
      <c r="E85" s="84">
        <f>E84/I84</f>
        <v>0</v>
      </c>
      <c r="F85" s="84">
        <f>F84/I84</f>
        <v>0</v>
      </c>
      <c r="G85" s="84">
        <f>G84/I84</f>
        <v>1</v>
      </c>
      <c r="H85" s="84">
        <f>H84/I84</f>
        <v>0</v>
      </c>
      <c r="I85" s="84">
        <f>I84/I84</f>
        <v>1</v>
      </c>
    </row>
    <row r="87" spans="1:9" ht="26" x14ac:dyDescent="0.3">
      <c r="A87" s="61" t="s">
        <v>837</v>
      </c>
      <c r="B87" s="75" t="s">
        <v>838</v>
      </c>
      <c r="C87" s="86" t="s">
        <v>681</v>
      </c>
      <c r="D87" s="86" t="s">
        <v>621</v>
      </c>
      <c r="E87" s="86" t="s">
        <v>597</v>
      </c>
    </row>
    <row r="88" spans="1:9" x14ac:dyDescent="0.3">
      <c r="B88" s="65" t="s">
        <v>598</v>
      </c>
      <c r="C88" s="85">
        <f>COUNTIF('Interviews service providers'!NN:NN,"yes")</f>
        <v>1</v>
      </c>
      <c r="D88" s="85">
        <f>COUNTIF('Interviews service providers'!NN:NN,"no")</f>
        <v>2</v>
      </c>
      <c r="E88" s="85">
        <f>SUM(C88:D88)</f>
        <v>3</v>
      </c>
    </row>
    <row r="89" spans="1:9" s="72" customFormat="1" ht="23.15" customHeight="1" x14ac:dyDescent="0.3">
      <c r="B89" s="68" t="s">
        <v>599</v>
      </c>
      <c r="C89" s="87">
        <f>C88/E88</f>
        <v>0.33333333333333331</v>
      </c>
      <c r="D89" s="87">
        <f>D88/E88</f>
        <v>0.66666666666666663</v>
      </c>
      <c r="E89" s="87">
        <f>E88/E88</f>
        <v>1</v>
      </c>
    </row>
    <row r="91" spans="1:9" ht="26" x14ac:dyDescent="0.3">
      <c r="A91" s="61" t="s">
        <v>839</v>
      </c>
      <c r="B91" s="75" t="s">
        <v>838</v>
      </c>
      <c r="C91" s="26" t="s">
        <v>840</v>
      </c>
      <c r="D91" s="26" t="s">
        <v>646</v>
      </c>
      <c r="E91" s="86" t="s">
        <v>597</v>
      </c>
    </row>
    <row r="92" spans="1:9" x14ac:dyDescent="0.3">
      <c r="B92" s="65" t="s">
        <v>598</v>
      </c>
      <c r="C92" s="85">
        <f>COUNTIF('Interviews service providers'!NO:NO,"1")</f>
        <v>1</v>
      </c>
      <c r="D92" s="85">
        <f>COUNTIF('Interviews service providers'!NP:NP,"1")</f>
        <v>0</v>
      </c>
      <c r="E92" s="85">
        <f>SUM(C92:D92)</f>
        <v>1</v>
      </c>
    </row>
    <row r="93" spans="1:9" s="72" customFormat="1" ht="23.15" customHeight="1" x14ac:dyDescent="0.3">
      <c r="B93" s="68" t="s">
        <v>599</v>
      </c>
      <c r="C93" s="87">
        <f>C92/E92</f>
        <v>1</v>
      </c>
      <c r="D93" s="87">
        <f>D92/E92</f>
        <v>0</v>
      </c>
      <c r="E93" s="87">
        <f>E92/E92</f>
        <v>1</v>
      </c>
    </row>
    <row r="95" spans="1:9" s="70" customFormat="1" ht="26" x14ac:dyDescent="0.3">
      <c r="A95" s="70" t="s">
        <v>673</v>
      </c>
      <c r="B95" s="80" t="s">
        <v>841</v>
      </c>
      <c r="C95" s="86" t="s">
        <v>842</v>
      </c>
      <c r="D95" s="86" t="s">
        <v>843</v>
      </c>
      <c r="E95" s="86" t="s">
        <v>844</v>
      </c>
      <c r="F95" s="86" t="s">
        <v>845</v>
      </c>
      <c r="G95" s="86" t="s">
        <v>597</v>
      </c>
    </row>
    <row r="96" spans="1:9" s="70" customFormat="1" x14ac:dyDescent="0.3">
      <c r="B96" s="65" t="s">
        <v>598</v>
      </c>
      <c r="C96" s="88">
        <f>COUNTIF('Interviews service providers'!NQ:NQ,"1")</f>
        <v>1</v>
      </c>
      <c r="D96" s="88">
        <f>COUNTIF('Interviews service providers'!NR:NR,"1")</f>
        <v>0</v>
      </c>
      <c r="E96" s="88">
        <f>COUNTIF('Interviews service providers'!NS:NS,"1")</f>
        <v>0</v>
      </c>
      <c r="F96" s="88">
        <f>COUNTIF('Interviews service providers'!NT:NT,"1")</f>
        <v>0</v>
      </c>
      <c r="G96" s="65">
        <f>SUM(C96:F96)</f>
        <v>1</v>
      </c>
    </row>
    <row r="97" spans="1:10" s="70" customFormat="1" x14ac:dyDescent="0.3">
      <c r="B97" s="68" t="s">
        <v>599</v>
      </c>
      <c r="C97" s="68">
        <f>C96/G96</f>
        <v>1</v>
      </c>
      <c r="D97" s="68">
        <f>D96/G96</f>
        <v>0</v>
      </c>
      <c r="E97" s="68">
        <f>E96/G96</f>
        <v>0</v>
      </c>
      <c r="F97" s="68">
        <f>F96/G96</f>
        <v>0</v>
      </c>
      <c r="G97" s="65">
        <f>G96/G96</f>
        <v>1</v>
      </c>
    </row>
    <row r="99" spans="1:10" ht="26" x14ac:dyDescent="0.3">
      <c r="A99" s="25" t="s">
        <v>679</v>
      </c>
      <c r="B99" s="75" t="s">
        <v>846</v>
      </c>
      <c r="C99" s="86" t="s">
        <v>681</v>
      </c>
      <c r="D99" s="86" t="s">
        <v>621</v>
      </c>
      <c r="E99" s="86" t="s">
        <v>597</v>
      </c>
    </row>
    <row r="100" spans="1:10" x14ac:dyDescent="0.3">
      <c r="B100" s="65" t="s">
        <v>598</v>
      </c>
      <c r="C100" s="85">
        <f>COUNTIF('Interviews service providers'!NR:NR,"yes")</f>
        <v>0</v>
      </c>
      <c r="D100" s="85">
        <f>COUNTIF('Interviews service providers'!NR:NR,"no")</f>
        <v>3</v>
      </c>
      <c r="E100" s="85">
        <f>SUM(C100:D100)</f>
        <v>3</v>
      </c>
    </row>
    <row r="101" spans="1:10" x14ac:dyDescent="0.3">
      <c r="B101" s="68" t="s">
        <v>599</v>
      </c>
      <c r="C101" s="87">
        <f>C100/E100</f>
        <v>0</v>
      </c>
      <c r="D101" s="87">
        <f>D100/E100</f>
        <v>1</v>
      </c>
      <c r="E101" s="87">
        <f>E100/E100</f>
        <v>1</v>
      </c>
    </row>
    <row r="103" spans="1:10" s="72" customFormat="1" ht="26" x14ac:dyDescent="0.3">
      <c r="A103" s="72" t="s">
        <v>847</v>
      </c>
      <c r="B103" s="85" t="s">
        <v>848</v>
      </c>
      <c r="C103" s="21" t="s">
        <v>684</v>
      </c>
      <c r="D103" s="21" t="s">
        <v>685</v>
      </c>
      <c r="E103" s="21" t="s">
        <v>647</v>
      </c>
      <c r="F103" s="21" t="s">
        <v>597</v>
      </c>
    </row>
    <row r="104" spans="1:10" s="72" customFormat="1" x14ac:dyDescent="0.3">
      <c r="B104" s="65" t="s">
        <v>598</v>
      </c>
      <c r="C104" s="89">
        <f>COUNTIF('Interviews service providers'!NS:NS,"1")</f>
        <v>0</v>
      </c>
      <c r="D104" s="89">
        <f>COUNTIF('Interviews service providers'!NT:NT,"1")</f>
        <v>0</v>
      </c>
      <c r="E104" s="89">
        <f>COUNTIF('Interviews service providers'!NV:NV,"1")</f>
        <v>0</v>
      </c>
      <c r="F104" s="90">
        <f>SUM(C104:E104)</f>
        <v>0</v>
      </c>
    </row>
    <row r="105" spans="1:10" x14ac:dyDescent="0.3">
      <c r="B105" s="68" t="s">
        <v>599</v>
      </c>
      <c r="C105" s="84" t="e">
        <f>C104/F104</f>
        <v>#DIV/0!</v>
      </c>
      <c r="D105" s="84" t="e">
        <f>D104/F104</f>
        <v>#DIV/0!</v>
      </c>
      <c r="E105" s="84" t="e">
        <f>E104/F104</f>
        <v>#DIV/0!</v>
      </c>
      <c r="F105" s="84" t="e">
        <f>F104/F104</f>
        <v>#DIV/0!</v>
      </c>
    </row>
    <row r="106" spans="1:10" x14ac:dyDescent="0.3">
      <c r="A106" s="25"/>
      <c r="B106" s="76" t="s">
        <v>891</v>
      </c>
      <c r="C106" s="29"/>
      <c r="D106" s="29"/>
      <c r="E106" s="29"/>
      <c r="F106" s="29"/>
      <c r="G106" s="29"/>
      <c r="H106" s="77"/>
    </row>
    <row r="108" spans="1:10" ht="26" x14ac:dyDescent="0.3">
      <c r="A108" s="72" t="s">
        <v>688</v>
      </c>
      <c r="B108" s="64" t="s">
        <v>849</v>
      </c>
      <c r="C108" s="20" t="s">
        <v>690</v>
      </c>
      <c r="D108" s="20" t="s">
        <v>691</v>
      </c>
      <c r="E108" s="20" t="s">
        <v>692</v>
      </c>
      <c r="F108" s="20" t="s">
        <v>693</v>
      </c>
      <c r="G108" s="20" t="s">
        <v>694</v>
      </c>
      <c r="H108" s="20" t="s">
        <v>696</v>
      </c>
      <c r="I108" s="20" t="s">
        <v>597</v>
      </c>
      <c r="J108" s="31"/>
    </row>
    <row r="109" spans="1:10" x14ac:dyDescent="0.3">
      <c r="B109" s="65" t="s">
        <v>598</v>
      </c>
      <c r="C109" s="81">
        <f>COUNTIF('Interviews service providers'!NX:NX,"1")</f>
        <v>0</v>
      </c>
      <c r="D109" s="81">
        <f>COUNTIF('Interviews service providers'!NY:NY,"1")</f>
        <v>0</v>
      </c>
      <c r="E109" s="81">
        <f>COUNTIF('Interviews service providers'!NZ:NZ,"1")</f>
        <v>0</v>
      </c>
      <c r="F109" s="81">
        <f>COUNTIF('Interviews service providers'!OA:OA,"1")</f>
        <v>0</v>
      </c>
      <c r="G109" s="81">
        <f>COUNTIF('Interviews service providers'!OB:OB,"1")</f>
        <v>0</v>
      </c>
      <c r="H109" s="81">
        <f>COUNTIF('Interviews service providers'!OC:OC,"1")</f>
        <v>2</v>
      </c>
      <c r="I109" s="81">
        <f>SUM(C109:H109)</f>
        <v>2</v>
      </c>
    </row>
    <row r="110" spans="1:10" x14ac:dyDescent="0.3">
      <c r="B110" s="68" t="s">
        <v>599</v>
      </c>
      <c r="C110" s="84">
        <f>C109/I109</f>
        <v>0</v>
      </c>
      <c r="D110" s="84">
        <f>D109/I109</f>
        <v>0</v>
      </c>
      <c r="E110" s="84">
        <f>E109/I109</f>
        <v>0</v>
      </c>
      <c r="F110" s="84">
        <f>F109/I109</f>
        <v>0</v>
      </c>
      <c r="G110" s="84">
        <f>G109/I109</f>
        <v>0</v>
      </c>
      <c r="H110" s="84">
        <f>H109/I109</f>
        <v>1</v>
      </c>
      <c r="I110" s="84">
        <f>I109/I109</f>
        <v>1</v>
      </c>
    </row>
    <row r="112" spans="1:10" ht="26" x14ac:dyDescent="0.3">
      <c r="A112" s="25" t="s">
        <v>697</v>
      </c>
      <c r="B112" s="91" t="s">
        <v>850</v>
      </c>
      <c r="C112" s="91" t="s">
        <v>681</v>
      </c>
      <c r="D112" s="91" t="s">
        <v>621</v>
      </c>
      <c r="E112" s="91" t="s">
        <v>597</v>
      </c>
    </row>
    <row r="113" spans="1:9" x14ac:dyDescent="0.3">
      <c r="A113" s="25"/>
      <c r="B113" s="65" t="s">
        <v>598</v>
      </c>
      <c r="C113" s="81">
        <f>COUNTIF('Interviews service providers'!OG:OG,"1")</f>
        <v>0</v>
      </c>
      <c r="D113" s="81">
        <f>COUNTIF('Interviews service providers'!OG:OG,"1")</f>
        <v>0</v>
      </c>
      <c r="E113" s="81">
        <f>SUM(C113:D113)</f>
        <v>0</v>
      </c>
    </row>
    <row r="114" spans="1:9" x14ac:dyDescent="0.3">
      <c r="A114" s="25"/>
      <c r="B114" s="68" t="s">
        <v>599</v>
      </c>
      <c r="C114" s="84" t="e">
        <f>C113/E113</f>
        <v>#DIV/0!</v>
      </c>
      <c r="D114" s="84" t="e">
        <f>D113/E113</f>
        <v>#DIV/0!</v>
      </c>
      <c r="E114" s="84" t="e">
        <f>E113/E113</f>
        <v>#DIV/0!</v>
      </c>
    </row>
    <row r="115" spans="1:9" x14ac:dyDescent="0.3">
      <c r="A115" s="25"/>
      <c r="B115" s="76" t="s">
        <v>891</v>
      </c>
      <c r="C115" s="29"/>
      <c r="D115" s="29"/>
      <c r="E115" s="29"/>
      <c r="F115" s="29"/>
      <c r="G115" s="29"/>
      <c r="H115" s="77"/>
    </row>
    <row r="116" spans="1:9" x14ac:dyDescent="0.3">
      <c r="A116" s="25"/>
    </row>
    <row r="117" spans="1:9" s="74" customFormat="1" ht="39.5" customHeight="1" x14ac:dyDescent="0.35">
      <c r="A117" s="24" t="s">
        <v>699</v>
      </c>
      <c r="B117" s="91" t="s">
        <v>851</v>
      </c>
      <c r="C117" s="26" t="s">
        <v>701</v>
      </c>
      <c r="D117" s="26" t="s">
        <v>702</v>
      </c>
      <c r="E117" s="26" t="s">
        <v>703</v>
      </c>
      <c r="F117" s="26" t="s">
        <v>704</v>
      </c>
      <c r="G117" s="26" t="s">
        <v>705</v>
      </c>
      <c r="H117" s="26" t="s">
        <v>706</v>
      </c>
      <c r="I117" s="91" t="s">
        <v>597</v>
      </c>
    </row>
    <row r="118" spans="1:9" x14ac:dyDescent="0.3">
      <c r="A118" s="25"/>
      <c r="B118" s="65" t="s">
        <v>598</v>
      </c>
      <c r="C118" s="81">
        <f>COUNTIF('Interviews service providers'!OH:OH,"1")</f>
        <v>1</v>
      </c>
      <c r="D118" s="81">
        <f>COUNTIF('Interviews service providers'!OI:OI,"1")</f>
        <v>0</v>
      </c>
      <c r="E118" s="81">
        <f>COUNTIF('Interviews service providers'!OJ:OJ,"1")</f>
        <v>1</v>
      </c>
      <c r="F118" s="81">
        <f>COUNTIF('Interviews service providers'!OK:OK,"1")</f>
        <v>0</v>
      </c>
      <c r="G118" s="81">
        <f>COUNTIF('Interviews service providers'!OL:OL,"1")</f>
        <v>0</v>
      </c>
      <c r="H118" s="81">
        <f>COUNTIF('Interviews service providers'!OM:OM,"1")</f>
        <v>0</v>
      </c>
      <c r="I118" s="81">
        <f>SUM(C118:H118)</f>
        <v>2</v>
      </c>
    </row>
    <row r="119" spans="1:9" x14ac:dyDescent="0.3">
      <c r="A119" s="25"/>
      <c r="B119" s="68" t="s">
        <v>599</v>
      </c>
      <c r="C119" s="84">
        <f>C118/I118</f>
        <v>0.5</v>
      </c>
      <c r="D119" s="84">
        <f>D118/I118</f>
        <v>0</v>
      </c>
      <c r="E119" s="84">
        <f>E118/I118</f>
        <v>0.5</v>
      </c>
      <c r="F119" s="84">
        <f>F118/I118</f>
        <v>0</v>
      </c>
      <c r="G119" s="84">
        <f>G118/I118</f>
        <v>0</v>
      </c>
      <c r="H119" s="84">
        <f>H118/I118</f>
        <v>0</v>
      </c>
      <c r="I119" s="81">
        <f>I118/I118</f>
        <v>1</v>
      </c>
    </row>
    <row r="120" spans="1:9" x14ac:dyDescent="0.3">
      <c r="A120" s="25"/>
    </row>
    <row r="121" spans="1:9" ht="26" x14ac:dyDescent="0.3">
      <c r="A121" s="25" t="s">
        <v>707</v>
      </c>
      <c r="B121" s="85" t="s">
        <v>852</v>
      </c>
      <c r="C121" s="75" t="s">
        <v>650</v>
      </c>
      <c r="D121" s="75" t="s">
        <v>651</v>
      </c>
      <c r="E121" s="75" t="s">
        <v>652</v>
      </c>
      <c r="F121" s="75" t="s">
        <v>653</v>
      </c>
      <c r="G121" s="75" t="s">
        <v>654</v>
      </c>
      <c r="H121" s="75" t="s">
        <v>655</v>
      </c>
      <c r="I121" s="75" t="s">
        <v>597</v>
      </c>
    </row>
    <row r="122" spans="1:9" x14ac:dyDescent="0.3">
      <c r="A122" s="25"/>
      <c r="B122" s="65" t="s">
        <v>598</v>
      </c>
      <c r="C122" s="81">
        <f>COUNTIF('Interviews service providers'!OQ:OQ,"1")</f>
        <v>1</v>
      </c>
      <c r="D122" s="81">
        <f>COUNTIF('Interviews service providers'!OR:OR,"1")</f>
        <v>1</v>
      </c>
      <c r="E122" s="81">
        <f>COUNTIF('Interviews service providers'!OS:OS,"1")</f>
        <v>0</v>
      </c>
      <c r="F122" s="81">
        <f>COUNTIF('Interviews service providers'!OT:OT,"1")</f>
        <v>0</v>
      </c>
      <c r="G122" s="81">
        <f>COUNTIF('Interviews service providers'!OU:OU,"1")</f>
        <v>0</v>
      </c>
      <c r="H122" s="81">
        <f>COUNTIF('Interviews service providers'!OV:OV,"1")</f>
        <v>0</v>
      </c>
      <c r="I122" s="81">
        <f>SUM(C122:H122)</f>
        <v>2</v>
      </c>
    </row>
    <row r="123" spans="1:9" x14ac:dyDescent="0.3">
      <c r="A123" s="25"/>
      <c r="B123" s="68" t="s">
        <v>599</v>
      </c>
      <c r="C123" s="84">
        <f>C122/I122</f>
        <v>0.5</v>
      </c>
      <c r="D123" s="84">
        <f>D122/I122</f>
        <v>0.5</v>
      </c>
      <c r="E123" s="84">
        <f>E122/I122</f>
        <v>0</v>
      </c>
      <c r="F123" s="84">
        <f>F122/I122</f>
        <v>0</v>
      </c>
      <c r="G123" s="84">
        <f>G122/I122</f>
        <v>0</v>
      </c>
      <c r="H123" s="84">
        <f>H122/I122</f>
        <v>0</v>
      </c>
      <c r="I123" s="84">
        <f>I122/I122</f>
        <v>1</v>
      </c>
    </row>
    <row r="124" spans="1:9" x14ac:dyDescent="0.3">
      <c r="A124" s="25"/>
    </row>
    <row r="125" spans="1:9" ht="26" x14ac:dyDescent="0.3">
      <c r="A125" s="25" t="s">
        <v>709</v>
      </c>
      <c r="B125" s="85" t="s">
        <v>853</v>
      </c>
      <c r="C125" s="81" t="s">
        <v>681</v>
      </c>
      <c r="D125" s="81" t="s">
        <v>621</v>
      </c>
      <c r="E125" s="81" t="s">
        <v>711</v>
      </c>
    </row>
    <row r="126" spans="1:9" x14ac:dyDescent="0.3">
      <c r="A126" s="25"/>
      <c r="B126" s="65" t="s">
        <v>598</v>
      </c>
      <c r="C126" s="81">
        <f>COUNTIF('Interviews service providers'!OZ:OZ,"yes")</f>
        <v>0</v>
      </c>
      <c r="D126" s="81">
        <f>COUNTIF('Interviews service providers'!OZ:OZ,"no")</f>
        <v>1</v>
      </c>
      <c r="E126" s="81">
        <f>SUM(C126:D126)</f>
        <v>1</v>
      </c>
    </row>
    <row r="127" spans="1:9" x14ac:dyDescent="0.3">
      <c r="A127" s="25"/>
      <c r="B127" s="68" t="s">
        <v>599</v>
      </c>
      <c r="C127" s="84">
        <f>C126/E126</f>
        <v>0</v>
      </c>
      <c r="D127" s="84">
        <f>D126/E126</f>
        <v>1</v>
      </c>
      <c r="E127" s="84">
        <f>E126/E126</f>
        <v>1</v>
      </c>
    </row>
    <row r="128" spans="1:9" x14ac:dyDescent="0.3">
      <c r="A128" s="25"/>
    </row>
    <row r="129" spans="1:9" ht="26" x14ac:dyDescent="0.3">
      <c r="A129" s="25" t="s">
        <v>712</v>
      </c>
      <c r="B129" s="26" t="s">
        <v>854</v>
      </c>
      <c r="C129" s="26" t="s">
        <v>714</v>
      </c>
      <c r="D129" s="26" t="s">
        <v>715</v>
      </c>
      <c r="E129" s="26" t="s">
        <v>716</v>
      </c>
      <c r="F129" s="26" t="s">
        <v>717</v>
      </c>
      <c r="G129" s="26" t="s">
        <v>718</v>
      </c>
      <c r="H129" s="26" t="s">
        <v>597</v>
      </c>
    </row>
    <row r="130" spans="1:9" x14ac:dyDescent="0.3">
      <c r="A130" s="25"/>
      <c r="B130" s="65" t="s">
        <v>598</v>
      </c>
      <c r="C130" s="21">
        <f>COUNTIF('Interviews service providers'!PA:PA,"1")</f>
        <v>1</v>
      </c>
      <c r="D130" s="21">
        <f>COUNTIF('Interviews service providers'!PB:PB,"1")</f>
        <v>0</v>
      </c>
      <c r="E130" s="21">
        <f>COUNTIF('Interviews service providers'!PC:PC,"1")</f>
        <v>0</v>
      </c>
      <c r="F130" s="21">
        <f>COUNTIF('Interviews service providers'!PD:PD,"1")</f>
        <v>0</v>
      </c>
      <c r="G130" s="21">
        <f>COUNTIF('Interviews service providers'!PE:PE,"1")</f>
        <v>0</v>
      </c>
      <c r="H130" s="81">
        <f>SUM(C130:G130)</f>
        <v>1</v>
      </c>
    </row>
    <row r="131" spans="1:9" x14ac:dyDescent="0.3">
      <c r="A131" s="25"/>
      <c r="B131" s="68" t="s">
        <v>599</v>
      </c>
      <c r="C131" s="23">
        <f>C130/H130</f>
        <v>1</v>
      </c>
      <c r="D131" s="23">
        <f>D130/H130</f>
        <v>0</v>
      </c>
      <c r="E131" s="23">
        <f>E130/H130</f>
        <v>0</v>
      </c>
      <c r="F131" s="23">
        <f>F130/H130</f>
        <v>0</v>
      </c>
      <c r="G131" s="23">
        <f>G130/H130</f>
        <v>0</v>
      </c>
      <c r="H131" s="84">
        <f>H130/H130</f>
        <v>1</v>
      </c>
    </row>
    <row r="132" spans="1:9" x14ac:dyDescent="0.3">
      <c r="A132" s="25"/>
      <c r="C132" s="28"/>
      <c r="D132" s="28"/>
      <c r="E132" s="28"/>
      <c r="F132" s="28"/>
      <c r="G132" s="28"/>
    </row>
    <row r="133" spans="1:9" ht="39" x14ac:dyDescent="0.3">
      <c r="A133" s="25" t="s">
        <v>719</v>
      </c>
      <c r="B133" s="64" t="s">
        <v>855</v>
      </c>
      <c r="C133" s="20" t="s">
        <v>701</v>
      </c>
      <c r="D133" s="20" t="s">
        <v>702</v>
      </c>
      <c r="E133" s="20" t="s">
        <v>703</v>
      </c>
      <c r="F133" s="20" t="s">
        <v>856</v>
      </c>
      <c r="G133" s="20" t="s">
        <v>705</v>
      </c>
      <c r="H133" s="20" t="s">
        <v>706</v>
      </c>
      <c r="I133" s="64" t="s">
        <v>597</v>
      </c>
    </row>
    <row r="134" spans="1:9" x14ac:dyDescent="0.3">
      <c r="A134" s="25"/>
      <c r="B134" s="65" t="s">
        <v>598</v>
      </c>
      <c r="C134" s="21">
        <f>COUNTIF('Interviews service providers'!PH:PH,"1")</f>
        <v>1</v>
      </c>
      <c r="D134" s="21">
        <f>COUNTIF('Interviews service providers'!PI:PI,"1")</f>
        <v>1</v>
      </c>
      <c r="E134" s="21">
        <f>COUNTIF('Interviews service providers'!PJ:PJ,"1")</f>
        <v>0</v>
      </c>
      <c r="F134" s="21">
        <f>COUNTIF('Interviews service providers'!PK:PK,"1")</f>
        <v>2</v>
      </c>
      <c r="G134" s="21">
        <f>COUNTIF('Interviews service providers'!PL:PL,"1")</f>
        <v>0</v>
      </c>
      <c r="H134" s="21">
        <f>COUNTIF('Interviews service providers'!PM:PM,"1")</f>
        <v>2</v>
      </c>
      <c r="I134" s="81">
        <f>SUM(C134:H134)</f>
        <v>6</v>
      </c>
    </row>
    <row r="135" spans="1:9" x14ac:dyDescent="0.3">
      <c r="A135" s="25"/>
      <c r="B135" s="68" t="s">
        <v>599</v>
      </c>
      <c r="C135" s="23">
        <f>C134/I134</f>
        <v>0.16666666666666666</v>
      </c>
      <c r="D135" s="23">
        <f>D134/I134</f>
        <v>0.16666666666666666</v>
      </c>
      <c r="E135" s="23">
        <f>E134/I134</f>
        <v>0</v>
      </c>
      <c r="F135" s="23">
        <f>F134/I134</f>
        <v>0.33333333333333331</v>
      </c>
      <c r="G135" s="23">
        <f>G134/I134</f>
        <v>0</v>
      </c>
      <c r="H135" s="84">
        <f>H134/I134</f>
        <v>0.33333333333333331</v>
      </c>
      <c r="I135" s="84">
        <f>I134/I134</f>
        <v>1</v>
      </c>
    </row>
    <row r="140" spans="1:9" x14ac:dyDescent="0.3">
      <c r="B140" s="70"/>
      <c r="C140" s="70"/>
      <c r="D140" s="70"/>
      <c r="E140" s="70"/>
      <c r="F140" s="70"/>
      <c r="G140" s="70"/>
      <c r="H140" s="70"/>
    </row>
    <row r="141" spans="1:9" s="94" customFormat="1" x14ac:dyDescent="0.3">
      <c r="A141" s="92"/>
      <c r="B141" s="82"/>
      <c r="C141" s="93"/>
      <c r="D141" s="93"/>
      <c r="E141" s="93"/>
      <c r="F141" s="93"/>
      <c r="G141" s="93"/>
      <c r="H141" s="93"/>
    </row>
    <row r="142" spans="1:9" s="94" customFormat="1" x14ac:dyDescent="0.3">
      <c r="B142" s="79"/>
      <c r="C142" s="73"/>
      <c r="D142" s="73"/>
      <c r="E142" s="73"/>
      <c r="F142" s="73"/>
      <c r="G142" s="73"/>
      <c r="H142" s="73"/>
    </row>
    <row r="143" spans="1:9" s="94" customFormat="1" x14ac:dyDescent="0.3">
      <c r="B143" s="71"/>
      <c r="C143" s="71"/>
      <c r="D143" s="71"/>
      <c r="E143" s="71"/>
      <c r="F143" s="71"/>
      <c r="G143" s="71"/>
      <c r="H143" s="71"/>
    </row>
    <row r="144" spans="1:9" s="94" customFormat="1" x14ac:dyDescent="0.3">
      <c r="B144" s="79"/>
      <c r="C144" s="73"/>
      <c r="D144" s="73"/>
      <c r="E144" s="73"/>
      <c r="F144" s="73"/>
      <c r="G144" s="73"/>
      <c r="H144" s="73"/>
    </row>
    <row r="145" spans="2:10" s="94" customFormat="1" x14ac:dyDescent="0.3">
      <c r="B145" s="71"/>
      <c r="C145" s="71"/>
      <c r="D145" s="71"/>
      <c r="E145" s="71"/>
      <c r="F145" s="71"/>
      <c r="G145" s="71"/>
      <c r="H145" s="71"/>
    </row>
    <row r="146" spans="2:10" s="94" customFormat="1" x14ac:dyDescent="0.3">
      <c r="B146" s="79"/>
      <c r="C146" s="71"/>
      <c r="D146" s="71"/>
      <c r="E146" s="71"/>
      <c r="F146" s="71"/>
      <c r="G146" s="71"/>
      <c r="H146" s="71"/>
    </row>
    <row r="147" spans="2:10" s="94" customFormat="1" x14ac:dyDescent="0.3"/>
    <row r="148" spans="2:10" s="94" customFormat="1" x14ac:dyDescent="0.3"/>
    <row r="149" spans="2:10" s="94" customFormat="1" x14ac:dyDescent="0.3"/>
    <row r="150" spans="2:10" s="94" customFormat="1" x14ac:dyDescent="0.3"/>
    <row r="151" spans="2:10" s="94" customFormat="1" x14ac:dyDescent="0.3"/>
    <row r="152" spans="2:10" s="94" customFormat="1" x14ac:dyDescent="0.3"/>
    <row r="153" spans="2:10" s="94" customFormat="1" x14ac:dyDescent="0.3"/>
    <row r="154" spans="2:10" s="94" customFormat="1" x14ac:dyDescent="0.3"/>
    <row r="155" spans="2:10" s="94" customFormat="1" x14ac:dyDescent="0.3"/>
    <row r="156" spans="2:10" s="94" customFormat="1" x14ac:dyDescent="0.3">
      <c r="B156" s="95"/>
      <c r="C156" s="95"/>
      <c r="D156" s="95"/>
      <c r="E156" s="95"/>
      <c r="F156" s="95"/>
      <c r="G156" s="95"/>
      <c r="H156" s="95"/>
      <c r="I156" s="95"/>
      <c r="J156" s="95"/>
    </row>
    <row r="157" spans="2:10" s="94" customFormat="1" x14ac:dyDescent="0.3">
      <c r="B157" s="73"/>
    </row>
    <row r="158" spans="2:10" s="94" customFormat="1" x14ac:dyDescent="0.3">
      <c r="B158" s="71"/>
      <c r="C158" s="77"/>
      <c r="D158" s="77"/>
      <c r="E158" s="77"/>
      <c r="F158" s="77"/>
      <c r="G158" s="77"/>
      <c r="H158" s="77"/>
      <c r="I158" s="77"/>
      <c r="J158" s="77"/>
    </row>
    <row r="159" spans="2:10" s="94" customFormat="1" x14ac:dyDescent="0.3"/>
    <row r="160" spans="2:10" s="94" customFormat="1" x14ac:dyDescent="0.3"/>
    <row r="161" spans="2:5" s="94" customFormat="1" x14ac:dyDescent="0.3"/>
    <row r="162" spans="2:5" s="94" customFormat="1" x14ac:dyDescent="0.3"/>
    <row r="163" spans="2:5" s="92" customFormat="1" x14ac:dyDescent="0.3"/>
    <row r="164" spans="2:5" s="94" customFormat="1" x14ac:dyDescent="0.3"/>
    <row r="165" spans="2:5" s="94" customFormat="1" x14ac:dyDescent="0.3"/>
    <row r="166" spans="2:5" s="94" customFormat="1" x14ac:dyDescent="0.3"/>
    <row r="167" spans="2:5" s="94" customFormat="1" x14ac:dyDescent="0.3"/>
    <row r="168" spans="2:5" s="94" customFormat="1" x14ac:dyDescent="0.3"/>
    <row r="169" spans="2:5" s="94" customFormat="1" x14ac:dyDescent="0.3"/>
    <row r="170" spans="2:5" s="94" customFormat="1" x14ac:dyDescent="0.3"/>
    <row r="171" spans="2:5" s="94" customFormat="1" x14ac:dyDescent="0.3"/>
    <row r="172" spans="2:5" s="94" customFormat="1" x14ac:dyDescent="0.3"/>
    <row r="173" spans="2:5" s="94" customFormat="1" x14ac:dyDescent="0.3"/>
    <row r="174" spans="2:5" s="94" customFormat="1" x14ac:dyDescent="0.3">
      <c r="B174" s="73"/>
    </row>
    <row r="175" spans="2:5" s="94" customFormat="1" x14ac:dyDescent="0.3">
      <c r="B175" s="71"/>
      <c r="C175" s="77"/>
      <c r="D175" s="77"/>
      <c r="E175" s="77"/>
    </row>
    <row r="177" spans="1:7" x14ac:dyDescent="0.3">
      <c r="A177" s="25"/>
      <c r="C177" s="28"/>
      <c r="D177" s="28"/>
      <c r="E177" s="28"/>
      <c r="F177" s="28"/>
      <c r="G177" s="28"/>
    </row>
  </sheetData>
  <mergeCells count="1">
    <mergeCell ref="B2:L2"/>
  </mergeCells>
  <conditionalFormatting sqref="C5:G6">
    <cfRule type="colorScale" priority="50">
      <colorScale>
        <cfvo type="min"/>
        <cfvo type="max"/>
        <color theme="4" tint="0.79998168889431442"/>
        <color theme="4" tint="-0.249977111117893"/>
      </colorScale>
    </cfRule>
    <cfRule type="colorScale" priority="51">
      <colorScale>
        <cfvo type="min"/>
        <cfvo type="max"/>
        <color rgb="FFFF7128"/>
        <color theme="5" tint="-0.499984740745262"/>
      </colorScale>
    </cfRule>
    <cfRule type="colorScale" priority="52">
      <colorScale>
        <cfvo type="min"/>
        <cfvo type="max"/>
        <color theme="5" tint="-0.249977111117893"/>
        <color rgb="FFFFEF9C"/>
      </colorScale>
    </cfRule>
  </conditionalFormatting>
  <conditionalFormatting sqref="C32:D33 F32:G33">
    <cfRule type="colorScale" priority="49">
      <colorScale>
        <cfvo type="min"/>
        <cfvo type="max"/>
        <color theme="4" tint="0.79998168889431442"/>
        <color theme="4" tint="-0.249977111117893"/>
      </colorScale>
    </cfRule>
  </conditionalFormatting>
  <conditionalFormatting sqref="C23:F23 F35">
    <cfRule type="colorScale" priority="48">
      <colorScale>
        <cfvo type="min"/>
        <cfvo type="max"/>
        <color theme="4" tint="0.79998168889431442"/>
        <color theme="4" tint="-0.249977111117893"/>
      </colorScale>
    </cfRule>
  </conditionalFormatting>
  <conditionalFormatting sqref="C44:D45">
    <cfRule type="colorScale" priority="47">
      <colorScale>
        <cfvo type="min"/>
        <cfvo type="max"/>
        <color theme="4" tint="0.79998168889431442"/>
        <color theme="4" tint="-0.249977111117893"/>
      </colorScale>
    </cfRule>
  </conditionalFormatting>
  <conditionalFormatting sqref="C48:D49">
    <cfRule type="colorScale" priority="46">
      <colorScale>
        <cfvo type="min"/>
        <cfvo type="max"/>
        <color theme="4" tint="0.79998168889431442"/>
        <color theme="4" tint="-0.249977111117893"/>
      </colorScale>
    </cfRule>
  </conditionalFormatting>
  <conditionalFormatting sqref="C56:D57">
    <cfRule type="colorScale" priority="45">
      <colorScale>
        <cfvo type="min"/>
        <cfvo type="max"/>
        <color theme="4" tint="0.79998168889431442"/>
        <color theme="4" tint="-0.249977111117893"/>
      </colorScale>
    </cfRule>
  </conditionalFormatting>
  <conditionalFormatting sqref="C60:D61">
    <cfRule type="colorScale" priority="44">
      <colorScale>
        <cfvo type="min"/>
        <cfvo type="max"/>
        <color theme="4" tint="0.79998168889431442"/>
        <color theme="4" tint="-0.249977111117893"/>
      </colorScale>
    </cfRule>
  </conditionalFormatting>
  <conditionalFormatting sqref="C52:D53">
    <cfRule type="colorScale" priority="43">
      <colorScale>
        <cfvo type="min"/>
        <cfvo type="max"/>
        <color theme="4" tint="0.79998168889431442"/>
        <color theme="4" tint="-0.249977111117893"/>
      </colorScale>
    </cfRule>
  </conditionalFormatting>
  <conditionalFormatting sqref="C142:G145">
    <cfRule type="colorScale" priority="42">
      <colorScale>
        <cfvo type="min"/>
        <cfvo type="max"/>
        <color theme="4" tint="0.79998168889431442"/>
        <color theme="4" tint="-0.249977111117893"/>
      </colorScale>
    </cfRule>
  </conditionalFormatting>
  <conditionalFormatting sqref="C76:I77">
    <cfRule type="colorScale" priority="41">
      <colorScale>
        <cfvo type="min"/>
        <cfvo type="max"/>
        <color theme="4" tint="0.79998168889431442"/>
        <color theme="4" tint="-0.249977111117893"/>
      </colorScale>
    </cfRule>
  </conditionalFormatting>
  <conditionalFormatting sqref="C80:D81">
    <cfRule type="colorScale" priority="40">
      <colorScale>
        <cfvo type="min"/>
        <cfvo type="max"/>
        <color theme="4" tint="0.79998168889431442"/>
        <color theme="4" tint="-0.249977111117893"/>
      </colorScale>
    </cfRule>
  </conditionalFormatting>
  <conditionalFormatting sqref="C157:H158">
    <cfRule type="colorScale" priority="39">
      <colorScale>
        <cfvo type="min"/>
        <cfvo type="max"/>
        <color theme="4" tint="0.79998168889431442"/>
        <color theme="4" tint="-0.249977111117893"/>
      </colorScale>
    </cfRule>
  </conditionalFormatting>
  <conditionalFormatting sqref="C157:I158">
    <cfRule type="colorScale" priority="38">
      <colorScale>
        <cfvo type="min"/>
        <cfvo type="max"/>
        <color theme="4" tint="0.79998168889431442"/>
        <color theme="4" tint="-0.249977111117893"/>
      </colorScale>
    </cfRule>
  </conditionalFormatting>
  <conditionalFormatting sqref="C88:D89">
    <cfRule type="colorScale" priority="37">
      <colorScale>
        <cfvo type="min"/>
        <cfvo type="max"/>
        <color theme="4" tint="0.79998168889431442"/>
        <color theme="4" tint="-0.249977111117893"/>
      </colorScale>
    </cfRule>
  </conditionalFormatting>
  <conditionalFormatting sqref="C105:E105 C103:D103">
    <cfRule type="colorScale" priority="36">
      <colorScale>
        <cfvo type="min"/>
        <cfvo type="max"/>
        <color theme="4" tint="0.79998168889431442"/>
        <color theme="4" tint="-0.249977111117893"/>
      </colorScale>
    </cfRule>
  </conditionalFormatting>
  <conditionalFormatting sqref="C174:D175">
    <cfRule type="colorScale" priority="35">
      <colorScale>
        <cfvo type="min"/>
        <cfvo type="max"/>
        <color theme="4" tint="0.79998168889431442"/>
        <color theme="4" tint="-0.249977111117893"/>
      </colorScale>
    </cfRule>
  </conditionalFormatting>
  <conditionalFormatting sqref="C109:H110">
    <cfRule type="colorScale" priority="34">
      <colorScale>
        <cfvo type="min"/>
        <cfvo type="max"/>
        <color theme="4" tint="0.79998168889431442"/>
        <color theme="4" tint="-0.249977111117893"/>
      </colorScale>
    </cfRule>
  </conditionalFormatting>
  <conditionalFormatting sqref="C114:D114">
    <cfRule type="colorScale" priority="33">
      <colorScale>
        <cfvo type="min"/>
        <cfvo type="max"/>
        <color theme="4" tint="0.79998168889431442"/>
        <color theme="4" tint="-0.249977111117893"/>
      </colorScale>
    </cfRule>
  </conditionalFormatting>
  <conditionalFormatting sqref="C118:H119">
    <cfRule type="colorScale" priority="32">
      <colorScale>
        <cfvo type="min"/>
        <cfvo type="max"/>
        <color theme="4" tint="0.79998168889431442"/>
        <color theme="4" tint="-0.249977111117893"/>
      </colorScale>
    </cfRule>
  </conditionalFormatting>
  <conditionalFormatting sqref="C122:H123">
    <cfRule type="colorScale" priority="31">
      <colorScale>
        <cfvo type="min"/>
        <cfvo type="max"/>
        <color theme="4" tint="0.79998168889431442"/>
        <color theme="4" tint="-0.249977111117893"/>
      </colorScale>
    </cfRule>
  </conditionalFormatting>
  <conditionalFormatting sqref="C126:D127">
    <cfRule type="colorScale" priority="30">
      <colorScale>
        <cfvo type="min"/>
        <cfvo type="max"/>
        <color theme="4" tint="0.79998168889431442"/>
        <color theme="4" tint="-0.249977111117893"/>
      </colorScale>
    </cfRule>
  </conditionalFormatting>
  <conditionalFormatting sqref="C130:G131">
    <cfRule type="colorScale" priority="29">
      <colorScale>
        <cfvo type="min"/>
        <cfvo type="max"/>
        <color theme="4" tint="0.79998168889431442"/>
        <color theme="4" tint="-0.249977111117893"/>
      </colorScale>
    </cfRule>
  </conditionalFormatting>
  <conditionalFormatting sqref="C134:H135">
    <cfRule type="colorScale" priority="28">
      <colorScale>
        <cfvo type="min"/>
        <cfvo type="max"/>
        <color theme="4" tint="0.79998168889431442"/>
        <color theme="4" tint="-0.249977111117893"/>
      </colorScale>
    </cfRule>
  </conditionalFormatting>
  <conditionalFormatting sqref="C5:J6">
    <cfRule type="colorScale" priority="27">
      <colorScale>
        <cfvo type="min"/>
        <cfvo type="max"/>
        <color theme="4" tint="0.79998168889431442"/>
        <color theme="4" tint="-0.249977111117893"/>
      </colorScale>
    </cfRule>
  </conditionalFormatting>
  <conditionalFormatting sqref="C9:F11 G10:G11">
    <cfRule type="colorScale" priority="53">
      <colorScale>
        <cfvo type="min"/>
        <cfvo type="max"/>
        <color theme="4" tint="0.79998168889431442"/>
        <color theme="4" tint="-0.249977111117893"/>
      </colorScale>
    </cfRule>
    <cfRule type="colorScale" priority="54">
      <colorScale>
        <cfvo type="min"/>
        <cfvo type="max"/>
        <color rgb="FFFF7128"/>
        <color rgb="FFC00000"/>
      </colorScale>
    </cfRule>
  </conditionalFormatting>
  <conditionalFormatting sqref="C9:G11">
    <cfRule type="colorScale" priority="26">
      <colorScale>
        <cfvo type="min"/>
        <cfvo type="max"/>
        <color theme="4" tint="0.79998168889431442"/>
        <color theme="4" tint="-0.249977111117893"/>
      </colorScale>
    </cfRule>
  </conditionalFormatting>
  <conditionalFormatting sqref="C13:D15 C20:D20">
    <cfRule type="colorScale" priority="25">
      <colorScale>
        <cfvo type="min"/>
        <cfvo type="max"/>
        <color theme="4" tint="0.79998168889431442"/>
        <color theme="4" tint="-0.249977111117893"/>
      </colorScale>
    </cfRule>
  </conditionalFormatting>
  <conditionalFormatting sqref="C27:G28">
    <cfRule type="colorScale" priority="24">
      <colorScale>
        <cfvo type="min"/>
        <cfvo type="max"/>
        <color theme="4" tint="0.79998168889431442"/>
        <color theme="4" tint="-0.249977111117893"/>
      </colorScale>
    </cfRule>
  </conditionalFormatting>
  <conditionalFormatting sqref="C27:J28">
    <cfRule type="colorScale" priority="23">
      <colorScale>
        <cfvo type="min"/>
        <cfvo type="max"/>
        <color theme="4" tint="0.79998168889431442"/>
        <color theme="4" tint="-0.249977111117893"/>
      </colorScale>
    </cfRule>
  </conditionalFormatting>
  <conditionalFormatting sqref="C36:D37">
    <cfRule type="colorScale" priority="22">
      <colorScale>
        <cfvo type="min"/>
        <cfvo type="max"/>
        <color theme="4" tint="0.79998168889431442"/>
        <color theme="4" tint="-0.249977111117893"/>
      </colorScale>
    </cfRule>
  </conditionalFormatting>
  <conditionalFormatting sqref="C40:J41">
    <cfRule type="colorScale" priority="21">
      <colorScale>
        <cfvo type="min"/>
        <cfvo type="max"/>
        <color theme="4" tint="0.79998168889431442"/>
        <color theme="4" tint="-0.249977111117893"/>
      </colorScale>
    </cfRule>
  </conditionalFormatting>
  <conditionalFormatting sqref="C64:J65">
    <cfRule type="colorScale" priority="20">
      <colorScale>
        <cfvo type="min"/>
        <cfvo type="max"/>
        <color theme="4" tint="0.79998168889431442"/>
        <color theme="4" tint="-0.249977111117893"/>
      </colorScale>
    </cfRule>
  </conditionalFormatting>
  <conditionalFormatting sqref="C68:G70 C74:G74 F71:G73 C78:G78">
    <cfRule type="colorScale" priority="19">
      <colorScale>
        <cfvo type="min"/>
        <cfvo type="max"/>
        <color theme="4" tint="0.79998168889431442"/>
        <color theme="4" tint="-0.249977111117893"/>
      </colorScale>
    </cfRule>
  </conditionalFormatting>
  <conditionalFormatting sqref="C72:D73">
    <cfRule type="colorScale" priority="18">
      <colorScale>
        <cfvo type="min"/>
        <cfvo type="max"/>
        <color theme="4" tint="0.79998168889431442"/>
        <color theme="4" tint="-0.249977111117893"/>
      </colorScale>
    </cfRule>
  </conditionalFormatting>
  <conditionalFormatting sqref="C84:H85">
    <cfRule type="colorScale" priority="17">
      <colorScale>
        <cfvo type="min"/>
        <cfvo type="max"/>
        <color theme="4" tint="0.79998168889431442"/>
        <color theme="4" tint="-0.249977111117893"/>
      </colorScale>
    </cfRule>
  </conditionalFormatting>
  <conditionalFormatting sqref="C84:H85">
    <cfRule type="colorScale" priority="16">
      <colorScale>
        <cfvo type="min"/>
        <cfvo type="max"/>
        <color theme="4" tint="0.79998168889431442"/>
        <color theme="4" tint="-0.249977111117893"/>
      </colorScale>
    </cfRule>
  </conditionalFormatting>
  <conditionalFormatting sqref="C96:F97">
    <cfRule type="colorScale" priority="15">
      <colorScale>
        <cfvo type="min"/>
        <cfvo type="max"/>
        <color theme="4" tint="0.79998168889431442"/>
        <color theme="4" tint="-0.249977111117893"/>
      </colorScale>
    </cfRule>
  </conditionalFormatting>
  <conditionalFormatting sqref="C92:D93">
    <cfRule type="colorScale" priority="14">
      <colorScale>
        <cfvo type="min"/>
        <cfvo type="max"/>
        <color theme="4" tint="0.79998168889431442"/>
        <color theme="4" tint="-0.249977111117893"/>
      </colorScale>
    </cfRule>
  </conditionalFormatting>
  <conditionalFormatting sqref="C100:D101">
    <cfRule type="colorScale" priority="13">
      <colorScale>
        <cfvo type="min"/>
        <cfvo type="max"/>
        <color theme="4" tint="0.79998168889431442"/>
        <color theme="4" tint="-0.249977111117893"/>
      </colorScale>
    </cfRule>
  </conditionalFormatting>
  <conditionalFormatting sqref="C24:G24">
    <cfRule type="colorScale" priority="6">
      <colorScale>
        <cfvo type="min"/>
        <cfvo type="max"/>
        <color theme="4" tint="0.79998168889431442"/>
        <color theme="4" tint="-0.249977111117893"/>
      </colorScale>
    </cfRule>
  </conditionalFormatting>
  <conditionalFormatting sqref="B24">
    <cfRule type="colorScale" priority="5">
      <colorScale>
        <cfvo type="min"/>
        <cfvo type="max"/>
        <color theme="4" tint="0.79998168889431442"/>
        <color theme="4" tint="-0.249977111117893"/>
      </colorScale>
    </cfRule>
  </conditionalFormatting>
  <conditionalFormatting sqref="C115:G115">
    <cfRule type="colorScale" priority="8">
      <colorScale>
        <cfvo type="min"/>
        <cfvo type="max"/>
        <color theme="4" tint="0.79998168889431442"/>
        <color theme="4" tint="-0.249977111117893"/>
      </colorScale>
    </cfRule>
  </conditionalFormatting>
  <conditionalFormatting sqref="B115">
    <cfRule type="colorScale" priority="7">
      <colorScale>
        <cfvo type="min"/>
        <cfvo type="max"/>
        <color theme="4" tint="0.79998168889431442"/>
        <color theme="4" tint="-0.249977111117893"/>
      </colorScale>
    </cfRule>
  </conditionalFormatting>
  <conditionalFormatting sqref="C19:G19">
    <cfRule type="colorScale" priority="4">
      <colorScale>
        <cfvo type="min"/>
        <cfvo type="max"/>
        <color theme="4" tint="0.79998168889431442"/>
        <color theme="4" tint="-0.249977111117893"/>
      </colorScale>
    </cfRule>
  </conditionalFormatting>
  <conditionalFormatting sqref="B19">
    <cfRule type="colorScale" priority="3">
      <colorScale>
        <cfvo type="min"/>
        <cfvo type="max"/>
        <color theme="4" tint="0.79998168889431442"/>
        <color theme="4" tint="-0.249977111117893"/>
      </colorScale>
    </cfRule>
  </conditionalFormatting>
  <conditionalFormatting sqref="C106:G106">
    <cfRule type="colorScale" priority="2">
      <colorScale>
        <cfvo type="min"/>
        <cfvo type="max"/>
        <color theme="4" tint="0.79998168889431442"/>
        <color theme="4" tint="-0.249977111117893"/>
      </colorScale>
    </cfRule>
  </conditionalFormatting>
  <conditionalFormatting sqref="B106">
    <cfRule type="colorScale" priority="1">
      <colorScale>
        <cfvo type="min"/>
        <cfvo type="max"/>
        <color theme="4" tint="0.79998168889431442"/>
        <color theme="4" tint="-0.249977111117893"/>
      </colorScale>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READ_ME</vt:lpstr>
      <vt:lpstr>Interviews with local leaders</vt:lpstr>
      <vt:lpstr>MFGD_transcript</vt:lpstr>
      <vt:lpstr>Interviews service providers</vt:lpstr>
      <vt:lpstr>Interviews services_WATER</vt:lpstr>
      <vt:lpstr>Interviews services_EDUCATION</vt:lpstr>
      <vt:lpstr>Interviews services_HEALTH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Elias</dc:creator>
  <cp:lastModifiedBy>Elias</cp:lastModifiedBy>
  <dcterms:created xsi:type="dcterms:W3CDTF">2022-05-23T17:16:07Z</dcterms:created>
  <dcterms:modified xsi:type="dcterms:W3CDTF">2022-06-14T05:58:59Z</dcterms:modified>
</cp:coreProperties>
</file>